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66925"/>
  <mc:AlternateContent xmlns:mc="http://schemas.openxmlformats.org/markup-compatibility/2006">
    <mc:Choice Requires="x15">
      <x15ac:absPath xmlns:x15ac="http://schemas.microsoft.com/office/spreadsheetml/2010/11/ac" url="P:\S Drive Files\FISCAL\Excess_Cost\Excess Cost Worksheets\2024-25\"/>
    </mc:Choice>
  </mc:AlternateContent>
  <xr:revisionPtr revIDLastSave="0" documentId="13_ncr:1_{793A25ED-B199-4595-933A-6264C19083DC}" xr6:coauthVersionLast="47" xr6:coauthVersionMax="47" xr10:uidLastSave="{00000000-0000-0000-0000-000000000000}"/>
  <workbookProtection workbookAlgorithmName="SHA-512" workbookHashValue="H0ja0mfLXaCY/lQq/51gpkAk7IUcxkYXxcGW7Q1AMYnj+FyqOnXJJrbgJFM7gAw2EePWnK7y9dFfuso3heSZLw==" workbookSaltValue="4bJM5Do8eNkkCxf1eF2cfw==" workbookSpinCount="100000" lockStructure="1"/>
  <bookViews>
    <workbookView xWindow="-120" yWindow="-120" windowWidth="29040" windowHeight="15720" firstSheet="1" activeTab="3" xr2:uid="{179D4C1B-2DC7-4ECA-B3DA-D4AC70D7749F}"/>
  </bookViews>
  <sheets>
    <sheet name="CCDDD" sheetId="14" r:id="rId1"/>
    <sheet name="Excess Cost CFR &amp; WAC" sheetId="19" r:id="rId2"/>
    <sheet name="Excess Cost Calculation" sheetId="3" r:id="rId3"/>
    <sheet name="Instructions" sheetId="4" r:id="rId4"/>
    <sheet name="2024-25 Base" sheetId="1" r:id="rId5"/>
    <sheet name="2024-25 Compliance" sheetId="20" r:id="rId6"/>
    <sheet name="2024-25 Expenditure Data" sheetId="21" state="hidden" r:id="rId7"/>
    <sheet name="24-25 Child Count" sheetId="26" state="hidden" r:id="rId8"/>
    <sheet name="24-25 State and Fed Totals" sheetId="23" state="hidden" r:id="rId9"/>
    <sheet name="24-25 Capital Outlay" sheetId="24" state="hidden" r:id="rId10"/>
  </sheets>
  <definedNames>
    <definedName name="_xlnm._FilterDatabase" localSheetId="0" hidden="1">CCDDD!$A$2:$C$320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0" i="1" l="1"/>
  <c r="I21" i="1"/>
  <c r="I22" i="1"/>
  <c r="I36" i="1"/>
  <c r="I37" i="1"/>
  <c r="I38" i="1"/>
  <c r="I39" i="1"/>
  <c r="G10" i="1" l="1"/>
  <c r="G9" i="1"/>
  <c r="F5" i="24"/>
  <c r="F6" i="24"/>
  <c r="F7" i="24"/>
  <c r="F8" i="24"/>
  <c r="F9" i="24"/>
  <c r="F10" i="24"/>
  <c r="F11" i="24"/>
  <c r="F12" i="24"/>
  <c r="F13" i="24"/>
  <c r="F14" i="24"/>
  <c r="F15" i="24"/>
  <c r="F16" i="24"/>
  <c r="F17" i="24"/>
  <c r="F18" i="24"/>
  <c r="F19" i="24"/>
  <c r="F20" i="24"/>
  <c r="F21" i="24"/>
  <c r="F22" i="24"/>
  <c r="F23" i="24"/>
  <c r="F24" i="24"/>
  <c r="F25" i="24"/>
  <c r="F26" i="24"/>
  <c r="F27" i="24"/>
  <c r="F28" i="24"/>
  <c r="F29" i="24"/>
  <c r="F30" i="24"/>
  <c r="F31" i="24"/>
  <c r="F32" i="24"/>
  <c r="F33" i="24"/>
  <c r="F34" i="24"/>
  <c r="F35" i="24"/>
  <c r="F36" i="24"/>
  <c r="F37" i="24"/>
  <c r="F38" i="24"/>
  <c r="F39" i="24"/>
  <c r="F40" i="24"/>
  <c r="F41" i="24"/>
  <c r="F42" i="24"/>
  <c r="F43" i="24"/>
  <c r="F44" i="24"/>
  <c r="F45" i="24"/>
  <c r="F46" i="24"/>
  <c r="F47" i="24"/>
  <c r="F48" i="24"/>
  <c r="F49" i="24"/>
  <c r="F50" i="24"/>
  <c r="F51" i="24"/>
  <c r="F52" i="24"/>
  <c r="F53" i="24"/>
  <c r="F54" i="24"/>
  <c r="F55" i="24"/>
  <c r="F56" i="24"/>
  <c r="F57" i="24"/>
  <c r="F58" i="24"/>
  <c r="F59" i="24"/>
  <c r="F60" i="24"/>
  <c r="F61" i="24"/>
  <c r="F62" i="24"/>
  <c r="F63" i="24"/>
  <c r="F64" i="24"/>
  <c r="F65" i="24"/>
  <c r="F66" i="24"/>
  <c r="F67" i="24"/>
  <c r="F68" i="24"/>
  <c r="F69" i="24"/>
  <c r="F70" i="24"/>
  <c r="F71" i="24"/>
  <c r="F72" i="24"/>
  <c r="F73" i="24"/>
  <c r="F74" i="24"/>
  <c r="F75" i="24"/>
  <c r="F76" i="24"/>
  <c r="F77" i="24"/>
  <c r="F78" i="24"/>
  <c r="F79" i="24"/>
  <c r="F80" i="24"/>
  <c r="F81" i="24"/>
  <c r="F82" i="24"/>
  <c r="F83" i="24"/>
  <c r="F84" i="24"/>
  <c r="F85" i="24"/>
  <c r="F86" i="24"/>
  <c r="F87" i="24"/>
  <c r="F88" i="24"/>
  <c r="F89" i="24"/>
  <c r="F90" i="24"/>
  <c r="F91" i="24"/>
  <c r="F92" i="24"/>
  <c r="F93" i="24"/>
  <c r="F94" i="24"/>
  <c r="F95" i="24"/>
  <c r="F96" i="24"/>
  <c r="F97" i="24"/>
  <c r="F98" i="24"/>
  <c r="F99" i="24"/>
  <c r="F100" i="24"/>
  <c r="F101" i="24"/>
  <c r="F102" i="24"/>
  <c r="F103" i="24"/>
  <c r="F104" i="24"/>
  <c r="F105" i="24"/>
  <c r="F106" i="24"/>
  <c r="F107" i="24"/>
  <c r="F108" i="24"/>
  <c r="F109" i="24"/>
  <c r="F110" i="24"/>
  <c r="F111" i="24"/>
  <c r="F112" i="24"/>
  <c r="F113" i="24"/>
  <c r="F114" i="24"/>
  <c r="F115" i="24"/>
  <c r="F116" i="24"/>
  <c r="F117" i="24"/>
  <c r="F118" i="24"/>
  <c r="F119" i="24"/>
  <c r="F120" i="24"/>
  <c r="F121" i="24"/>
  <c r="F122" i="24"/>
  <c r="F123" i="24"/>
  <c r="F124" i="24"/>
  <c r="F125" i="24"/>
  <c r="F126" i="24"/>
  <c r="F127" i="24"/>
  <c r="F128" i="24"/>
  <c r="F129" i="24"/>
  <c r="F130" i="24"/>
  <c r="F131" i="24"/>
  <c r="F132" i="24"/>
  <c r="F133" i="24"/>
  <c r="F134" i="24"/>
  <c r="F135" i="24"/>
  <c r="F136" i="24"/>
  <c r="F137" i="24"/>
  <c r="F138" i="24"/>
  <c r="F139" i="24"/>
  <c r="F140" i="24"/>
  <c r="F141" i="24"/>
  <c r="F142" i="24"/>
  <c r="F143" i="24"/>
  <c r="F144" i="24"/>
  <c r="F145" i="24"/>
  <c r="F146" i="24"/>
  <c r="F147" i="24"/>
  <c r="F148" i="24"/>
  <c r="F149" i="24"/>
  <c r="F150" i="24"/>
  <c r="F151" i="24"/>
  <c r="F152" i="24"/>
  <c r="F153" i="24"/>
  <c r="F154" i="24"/>
  <c r="F155" i="24"/>
  <c r="F156" i="24"/>
  <c r="F157" i="24"/>
  <c r="F158" i="24"/>
  <c r="F159" i="24"/>
  <c r="F160" i="24"/>
  <c r="F161" i="24"/>
  <c r="F162" i="24"/>
  <c r="F163" i="24"/>
  <c r="F164" i="24"/>
  <c r="F165" i="24"/>
  <c r="F166" i="24"/>
  <c r="F167" i="24"/>
  <c r="F168" i="24"/>
  <c r="F169" i="24"/>
  <c r="F170" i="24"/>
  <c r="F171" i="24"/>
  <c r="F172" i="24"/>
  <c r="F173" i="24"/>
  <c r="F174" i="24"/>
  <c r="F175" i="24"/>
  <c r="F176" i="24"/>
  <c r="F177" i="24"/>
  <c r="F178" i="24"/>
  <c r="F179" i="24"/>
  <c r="F180" i="24"/>
  <c r="F181" i="24"/>
  <c r="F182" i="24"/>
  <c r="F183" i="24"/>
  <c r="F184" i="24"/>
  <c r="F185" i="24"/>
  <c r="F186" i="24"/>
  <c r="F187" i="24"/>
  <c r="F188" i="24"/>
  <c r="F189" i="24"/>
  <c r="F190" i="24"/>
  <c r="F191" i="24"/>
  <c r="F192" i="24"/>
  <c r="F193" i="24"/>
  <c r="F194" i="24"/>
  <c r="F195" i="24"/>
  <c r="F196" i="24"/>
  <c r="F197" i="24"/>
  <c r="F198" i="24"/>
  <c r="F199" i="24"/>
  <c r="F200" i="24"/>
  <c r="F201" i="24"/>
  <c r="F202" i="24"/>
  <c r="F203" i="24"/>
  <c r="F204" i="24"/>
  <c r="F205" i="24"/>
  <c r="F206" i="24"/>
  <c r="F207" i="24"/>
  <c r="F208" i="24"/>
  <c r="F209" i="24"/>
  <c r="F210" i="24"/>
  <c r="F211" i="24"/>
  <c r="F212" i="24"/>
  <c r="F213" i="24"/>
  <c r="F214" i="24"/>
  <c r="F215" i="24"/>
  <c r="F216" i="24"/>
  <c r="F217" i="24"/>
  <c r="F218" i="24"/>
  <c r="F219" i="24"/>
  <c r="F220" i="24"/>
  <c r="F221" i="24"/>
  <c r="F222" i="24"/>
  <c r="F223" i="24"/>
  <c r="F224" i="24"/>
  <c r="F225" i="24"/>
  <c r="F226" i="24"/>
  <c r="F227" i="24"/>
  <c r="F228" i="24"/>
  <c r="F229" i="24"/>
  <c r="F230" i="24"/>
  <c r="F231" i="24"/>
  <c r="F232" i="24"/>
  <c r="F233" i="24"/>
  <c r="F234" i="24"/>
  <c r="F235" i="24"/>
  <c r="F236" i="24"/>
  <c r="F237" i="24"/>
  <c r="F238" i="24"/>
  <c r="F239" i="24"/>
  <c r="F240" i="24"/>
  <c r="F241" i="24"/>
  <c r="F242" i="24"/>
  <c r="F243" i="24"/>
  <c r="F244" i="24"/>
  <c r="F245" i="24"/>
  <c r="F246" i="24"/>
  <c r="F247" i="24"/>
  <c r="F248" i="24"/>
  <c r="F249" i="24"/>
  <c r="F250" i="24"/>
  <c r="F251" i="24"/>
  <c r="F252" i="24"/>
  <c r="F253" i="24"/>
  <c r="F254" i="24"/>
  <c r="F255" i="24"/>
  <c r="F256" i="24"/>
  <c r="F257" i="24"/>
  <c r="F258" i="24"/>
  <c r="F259" i="24"/>
  <c r="F260" i="24"/>
  <c r="F261" i="24"/>
  <c r="F262" i="24"/>
  <c r="F263" i="24"/>
  <c r="F264" i="24"/>
  <c r="F265" i="24"/>
  <c r="F266" i="24"/>
  <c r="F267" i="24"/>
  <c r="F268" i="24"/>
  <c r="F269" i="24"/>
  <c r="F270" i="24"/>
  <c r="F271" i="24"/>
  <c r="F272" i="24"/>
  <c r="F273" i="24"/>
  <c r="F274" i="24"/>
  <c r="G40" i="1" l="1"/>
  <c r="R5" i="26"/>
  <c r="R6" i="26"/>
  <c r="R7" i="26"/>
  <c r="R8" i="26"/>
  <c r="R9" i="26"/>
  <c r="R10" i="26"/>
  <c r="R11" i="26"/>
  <c r="R12" i="26"/>
  <c r="R13" i="26"/>
  <c r="R14" i="26"/>
  <c r="R15" i="26"/>
  <c r="R16" i="26"/>
  <c r="R17" i="26"/>
  <c r="R18" i="26"/>
  <c r="R19" i="26"/>
  <c r="R20" i="26"/>
  <c r="R21" i="26"/>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R114" i="26"/>
  <c r="R115" i="26"/>
  <c r="R116" i="26"/>
  <c r="R117" i="26"/>
  <c r="R118" i="26"/>
  <c r="R119" i="26"/>
  <c r="R120" i="26"/>
  <c r="R121" i="26"/>
  <c r="R122" i="26"/>
  <c r="R123" i="26"/>
  <c r="R124" i="26"/>
  <c r="R125" i="26"/>
  <c r="R126" i="26"/>
  <c r="R127" i="26"/>
  <c r="R128" i="26"/>
  <c r="R129" i="26"/>
  <c r="R130" i="26"/>
  <c r="R131" i="26"/>
  <c r="R132" i="26"/>
  <c r="R133" i="26"/>
  <c r="R134" i="26"/>
  <c r="R135" i="26"/>
  <c r="R136" i="26"/>
  <c r="R137" i="26"/>
  <c r="R138" i="26"/>
  <c r="R139" i="26"/>
  <c r="R140" i="26"/>
  <c r="R141" i="26"/>
  <c r="R142" i="26"/>
  <c r="R143" i="26"/>
  <c r="R144" i="26"/>
  <c r="R145" i="26"/>
  <c r="R146" i="26"/>
  <c r="R147" i="26"/>
  <c r="R148" i="26"/>
  <c r="R149" i="26"/>
  <c r="R150" i="26"/>
  <c r="R151" i="26"/>
  <c r="R152" i="26"/>
  <c r="R153" i="26"/>
  <c r="R154" i="26"/>
  <c r="R155" i="26"/>
  <c r="R156" i="26"/>
  <c r="R157" i="26"/>
  <c r="R158" i="26"/>
  <c r="R159" i="26"/>
  <c r="R160" i="26"/>
  <c r="R161" i="26"/>
  <c r="R162" i="26"/>
  <c r="R163" i="26"/>
  <c r="R164" i="26"/>
  <c r="R165" i="26"/>
  <c r="R166" i="26"/>
  <c r="R167" i="26"/>
  <c r="R168" i="26"/>
  <c r="R169" i="26"/>
  <c r="R170" i="26"/>
  <c r="R171" i="26"/>
  <c r="R172" i="26"/>
  <c r="R173" i="26"/>
  <c r="R174" i="26"/>
  <c r="R175" i="26"/>
  <c r="R176" i="26"/>
  <c r="R177" i="26"/>
  <c r="R178" i="26"/>
  <c r="R179" i="26"/>
  <c r="R180" i="26"/>
  <c r="R181" i="26"/>
  <c r="R182" i="26"/>
  <c r="R183" i="26"/>
  <c r="R184" i="26"/>
  <c r="R185" i="26"/>
  <c r="R186" i="26"/>
  <c r="R187" i="26"/>
  <c r="R188" i="26"/>
  <c r="R189" i="26"/>
  <c r="R190" i="26"/>
  <c r="R191" i="26"/>
  <c r="R192" i="26"/>
  <c r="R193" i="26"/>
  <c r="R194" i="26"/>
  <c r="R195" i="26"/>
  <c r="R196" i="26"/>
  <c r="R197" i="26"/>
  <c r="R198" i="26"/>
  <c r="R199" i="26"/>
  <c r="R200" i="26"/>
  <c r="R201" i="26"/>
  <c r="R202" i="26"/>
  <c r="R203" i="26"/>
  <c r="R204" i="26"/>
  <c r="R205" i="26"/>
  <c r="R206" i="26"/>
  <c r="R207" i="26"/>
  <c r="R208" i="26"/>
  <c r="R209" i="26"/>
  <c r="R210" i="26"/>
  <c r="R211" i="26"/>
  <c r="R212" i="26"/>
  <c r="R213" i="26"/>
  <c r="R214" i="26"/>
  <c r="R215" i="26"/>
  <c r="R216" i="26"/>
  <c r="R217" i="26"/>
  <c r="R218" i="26"/>
  <c r="R219" i="26"/>
  <c r="R220" i="26"/>
  <c r="R221" i="26"/>
  <c r="R222" i="26"/>
  <c r="R223" i="26"/>
  <c r="R224" i="26"/>
  <c r="R225" i="26"/>
  <c r="R226" i="26"/>
  <c r="R227" i="26"/>
  <c r="R228" i="26"/>
  <c r="R229" i="26"/>
  <c r="R230" i="26"/>
  <c r="R231" i="26"/>
  <c r="R232" i="26"/>
  <c r="R233" i="26"/>
  <c r="R234" i="26"/>
  <c r="R235" i="26"/>
  <c r="R236" i="26"/>
  <c r="R237" i="26"/>
  <c r="R238" i="26"/>
  <c r="R239" i="26"/>
  <c r="R240" i="26"/>
  <c r="R241" i="26"/>
  <c r="R242" i="26"/>
  <c r="R243" i="26"/>
  <c r="R244" i="26"/>
  <c r="R245" i="26"/>
  <c r="R246" i="26"/>
  <c r="R247" i="26"/>
  <c r="R248" i="26"/>
  <c r="R249" i="26"/>
  <c r="R250" i="26"/>
  <c r="R251" i="26"/>
  <c r="R252" i="26"/>
  <c r="R253" i="26"/>
  <c r="R254" i="26"/>
  <c r="R255" i="26"/>
  <c r="R256" i="26"/>
  <c r="R257" i="26"/>
  <c r="R258" i="26"/>
  <c r="R259" i="26"/>
  <c r="R260" i="26"/>
  <c r="R261" i="26"/>
  <c r="R262" i="26"/>
  <c r="R263" i="26"/>
  <c r="R264" i="26"/>
  <c r="R265" i="26"/>
  <c r="R266" i="26"/>
  <c r="R267" i="26"/>
  <c r="R268" i="26"/>
  <c r="R269" i="26"/>
  <c r="R270" i="26"/>
  <c r="R271" i="26"/>
  <c r="R272" i="26"/>
  <c r="R273" i="26"/>
  <c r="R274" i="26"/>
  <c r="R275" i="26"/>
  <c r="R276" i="26"/>
  <c r="R277" i="26"/>
  <c r="R278" i="26"/>
  <c r="R279" i="26"/>
  <c r="R280" i="26"/>
  <c r="R281" i="26"/>
  <c r="R282" i="26"/>
  <c r="R283" i="26"/>
  <c r="R284" i="26"/>
  <c r="R285" i="26"/>
  <c r="R286" i="26"/>
  <c r="R287" i="26"/>
  <c r="R288" i="26"/>
  <c r="R289" i="26"/>
  <c r="R290" i="26"/>
  <c r="R291" i="26"/>
  <c r="R292" i="26"/>
  <c r="R293" i="26"/>
  <c r="R294" i="26"/>
  <c r="R295" i="26"/>
  <c r="R296" i="26"/>
  <c r="R297" i="26"/>
  <c r="R298" i="26"/>
  <c r="R299" i="26"/>
  <c r="R300" i="26"/>
  <c r="R301" i="26"/>
  <c r="R302" i="26"/>
  <c r="R303" i="26"/>
  <c r="R304" i="26"/>
  <c r="R305" i="26"/>
  <c r="R306" i="26"/>
  <c r="R307" i="26"/>
  <c r="R308" i="26"/>
  <c r="R309" i="26"/>
  <c r="R310" i="26"/>
  <c r="R311" i="26"/>
  <c r="R312" i="26"/>
  <c r="R313" i="26"/>
  <c r="R314" i="26"/>
  <c r="R315" i="26"/>
  <c r="R316" i="26"/>
  <c r="R317" i="26"/>
  <c r="R318" i="26"/>
  <c r="R319" i="26"/>
  <c r="R320" i="26"/>
  <c r="R4" i="26"/>
  <c r="G33" i="1"/>
  <c r="G32" i="1"/>
  <c r="G34" i="1"/>
  <c r="G35" i="1"/>
  <c r="G6" i="1"/>
  <c r="G5" i="1"/>
  <c r="G31" i="1"/>
  <c r="G30" i="1"/>
  <c r="G29" i="1"/>
  <c r="G28" i="1"/>
  <c r="G27" i="1"/>
  <c r="G26" i="1"/>
  <c r="G25" i="1"/>
  <c r="G24" i="1"/>
  <c r="G23" i="1"/>
  <c r="H23" i="1" s="1"/>
  <c r="I23" i="1" s="1"/>
  <c r="G19" i="1"/>
  <c r="G18" i="1"/>
  <c r="G17" i="1"/>
  <c r="G16" i="1"/>
  <c r="G15" i="1"/>
  <c r="G14" i="1"/>
  <c r="G13" i="1"/>
  <c r="G20" i="1" l="1"/>
  <c r="G36" i="1"/>
  <c r="G7" i="1"/>
  <c r="F13" i="1"/>
  <c r="H13" i="1" s="1"/>
  <c r="I13" i="1" s="1"/>
  <c r="F5" i="1"/>
  <c r="H5" i="1" s="1"/>
  <c r="I5" i="1" s="1"/>
  <c r="B2" i="1"/>
  <c r="E33" i="20"/>
  <c r="B33" i="20"/>
  <c r="E40" i="20"/>
  <c r="E39" i="20"/>
  <c r="B40" i="20"/>
  <c r="B39" i="20"/>
  <c r="E23" i="20"/>
  <c r="B23" i="20"/>
  <c r="B36" i="1"/>
  <c r="E32" i="20"/>
  <c r="B32" i="20"/>
  <c r="B28" i="20"/>
  <c r="B24" i="20"/>
  <c r="B5" i="20"/>
  <c r="E13" i="20"/>
  <c r="E14" i="20"/>
  <c r="E15" i="20"/>
  <c r="E16" i="20"/>
  <c r="E17" i="20"/>
  <c r="E18" i="20"/>
  <c r="E19" i="20"/>
  <c r="F19" i="1"/>
  <c r="H19" i="1" s="1"/>
  <c r="I19" i="1" s="1"/>
  <c r="F14" i="1"/>
  <c r="H14" i="1" s="1"/>
  <c r="I14" i="1" s="1"/>
  <c r="E35" i="20"/>
  <c r="E34" i="20"/>
  <c r="B35" i="20"/>
  <c r="B34" i="20"/>
  <c r="E10" i="20"/>
  <c r="E9" i="20"/>
  <c r="B10" i="20"/>
  <c r="B9" i="20"/>
  <c r="E6" i="20"/>
  <c r="E5" i="20"/>
  <c r="B6" i="20"/>
  <c r="F6" i="1"/>
  <c r="H6" i="1" s="1"/>
  <c r="I6" i="1" s="1"/>
  <c r="F8" i="1"/>
  <c r="F9" i="1"/>
  <c r="H9" i="1" s="1"/>
  <c r="I9" i="1" s="1"/>
  <c r="F10" i="1"/>
  <c r="H10" i="1" s="1"/>
  <c r="I10" i="1" s="1"/>
  <c r="F15" i="1"/>
  <c r="H15" i="1" s="1"/>
  <c r="I15" i="1" s="1"/>
  <c r="F16" i="1"/>
  <c r="H16" i="1" s="1"/>
  <c r="I16" i="1" s="1"/>
  <c r="F17" i="1"/>
  <c r="H17" i="1" s="1"/>
  <c r="I17" i="1" s="1"/>
  <c r="F18" i="1"/>
  <c r="H18" i="1" s="1"/>
  <c r="I18" i="1" s="1"/>
  <c r="F39" i="1"/>
  <c r="F40" i="1"/>
  <c r="H40" i="1" s="1"/>
  <c r="I40" i="1" s="1"/>
  <c r="F24" i="1"/>
  <c r="H24" i="1" s="1"/>
  <c r="I24" i="1" s="1"/>
  <c r="F25" i="1"/>
  <c r="H25" i="1" s="1"/>
  <c r="I25" i="1" s="1"/>
  <c r="F26" i="1"/>
  <c r="H26" i="1" s="1"/>
  <c r="I26" i="1" s="1"/>
  <c r="F27" i="1"/>
  <c r="H27" i="1" s="1"/>
  <c r="I27" i="1" s="1"/>
  <c r="F28" i="1"/>
  <c r="H28" i="1" s="1"/>
  <c r="I28" i="1" s="1"/>
  <c r="F29" i="1"/>
  <c r="H29" i="1" s="1"/>
  <c r="I29" i="1" s="1"/>
  <c r="F30" i="1"/>
  <c r="H30" i="1" s="1"/>
  <c r="I30" i="1" s="1"/>
  <c r="F31" i="1"/>
  <c r="H31" i="1" s="1"/>
  <c r="I31" i="1" s="1"/>
  <c r="F32" i="1"/>
  <c r="H32" i="1" s="1"/>
  <c r="I32" i="1" s="1"/>
  <c r="F33" i="1"/>
  <c r="H33" i="1" s="1"/>
  <c r="I33" i="1" s="1"/>
  <c r="F34" i="1"/>
  <c r="H34" i="1" s="1"/>
  <c r="I34" i="1" s="1"/>
  <c r="F35" i="1"/>
  <c r="H35" i="1" s="1"/>
  <c r="I35" i="1" s="1"/>
  <c r="G21" i="1" l="1"/>
  <c r="B13" i="20"/>
  <c r="B14" i="20"/>
  <c r="B15" i="20"/>
  <c r="B16" i="20"/>
  <c r="B17" i="20"/>
  <c r="B18" i="20"/>
  <c r="B19" i="20"/>
  <c r="E31" i="20"/>
  <c r="E30" i="20"/>
  <c r="E29" i="20"/>
  <c r="E28" i="20"/>
  <c r="E27" i="20"/>
  <c r="E26" i="20"/>
  <c r="E25" i="20"/>
  <c r="B25" i="20"/>
  <c r="B31" i="20"/>
  <c r="B30" i="20"/>
  <c r="B29" i="20"/>
  <c r="B27" i="20"/>
  <c r="B26" i="20"/>
  <c r="B36" i="20" l="1"/>
  <c r="B20" i="20"/>
  <c r="E24" i="20" l="1"/>
  <c r="B2" i="20"/>
  <c r="E20" i="20"/>
  <c r="E20" i="1"/>
  <c r="B20" i="1"/>
  <c r="E36" i="20" l="1"/>
  <c r="F20" i="1"/>
  <c r="E11" i="20" l="1"/>
  <c r="B11" i="20"/>
  <c r="E7" i="20"/>
  <c r="B7" i="20"/>
  <c r="A6" i="20"/>
  <c r="A5" i="20"/>
  <c r="E3" i="20"/>
  <c r="B3" i="20"/>
  <c r="B1" i="20"/>
  <c r="E21" i="20" l="1"/>
  <c r="E38" i="20" s="1"/>
  <c r="E41" i="20" s="1"/>
  <c r="E43" i="20" s="1"/>
  <c r="B21" i="20"/>
  <c r="B38" i="20" s="1"/>
  <c r="B41" i="20" s="1"/>
  <c r="B43" i="20" s="1"/>
  <c r="E36" i="1" l="1"/>
  <c r="F36" i="1" s="1"/>
  <c r="E7" i="1" l="1"/>
  <c r="B11" i="1"/>
  <c r="B7" i="1"/>
  <c r="F7" i="1" l="1"/>
  <c r="B21" i="1"/>
  <c r="B37" i="1" s="1"/>
  <c r="B8" i="3" l="1"/>
  <c r="B11" i="3" s="1"/>
  <c r="B13" i="3" s="1"/>
  <c r="B21" i="3" s="1"/>
  <c r="B24" i="3" s="1"/>
  <c r="B26" i="3" s="1"/>
  <c r="B30" i="3" s="1"/>
  <c r="B31" i="3" s="1"/>
  <c r="E11" i="1"/>
  <c r="E21" i="1" l="1"/>
  <c r="E37" i="1" s="1"/>
  <c r="E42" i="1" s="1"/>
  <c r="E43" i="1" s="1"/>
  <c r="E45" i="20" s="1"/>
  <c r="F11" i="1"/>
  <c r="B42" i="1"/>
  <c r="B43" i="1" s="1"/>
  <c r="E44" i="20" l="1"/>
  <c r="B44" i="20"/>
  <c r="B45" i="20"/>
  <c r="F21" i="1"/>
  <c r="F37" i="1"/>
</calcChain>
</file>

<file path=xl/sharedStrings.xml><?xml version="1.0" encoding="utf-8"?>
<sst xmlns="http://schemas.openxmlformats.org/spreadsheetml/2006/main" count="2625" uniqueCount="1229">
  <si>
    <t>Debt service</t>
  </si>
  <si>
    <t>Capital outlay</t>
  </si>
  <si>
    <t>Appendix A to Part 300 - Excess Costs Calculation</t>
  </si>
  <si>
    <t>Of this total, $60,000 was for capital outlay and debt service relating to the education of elementary school students. This must be subtracted from total expenditures.</t>
  </si>
  <si>
    <t>b. Next, the LEA must subtract from the total expenditures amounts spent for:</t>
  </si>
  <si>
    <t>(1) IDEA, Part B allocation,</t>
  </si>
  <si>
    <t>(2) ESEA, Title I, Part A allocation,</t>
  </si>
  <si>
    <t>(3) ESEA, Title III, Parts A and B allocation,</t>
  </si>
  <si>
    <t>(4) State and local funds for children with disabilities, and</t>
  </si>
  <si>
    <t>(5) State or local funds for programs under ESEA, Title I, Part A, and Title III, Parts A and B.</t>
  </si>
  <si>
    <t xml:space="preserve">   -1 From State and local tax funds</t>
  </si>
  <si>
    <t xml:space="preserve">        Total expenditures</t>
  </si>
  <si>
    <t xml:space="preserve">   -1 Total Expenditures</t>
  </si>
  <si>
    <t xml:space="preserve">   -2 Less capital outlay and debt</t>
  </si>
  <si>
    <t xml:space="preserve">        Total expenditures for elementary school students</t>
  </si>
  <si>
    <t xml:space="preserve">   -1 Amount from Step b</t>
  </si>
  <si>
    <t xml:space="preserve">   -1 Number of students with disabilities in the LEA's elementary schools (current November count K-12)</t>
  </si>
  <si>
    <t xml:space="preserve">   -2 Average annual per student expenditure (APPE) </t>
  </si>
  <si>
    <t>Date completed:</t>
  </si>
  <si>
    <t>Prepared by</t>
  </si>
  <si>
    <t>Email</t>
  </si>
  <si>
    <t>Sub Total</t>
  </si>
  <si>
    <t>Step 1:</t>
  </si>
  <si>
    <t>Step 2:</t>
  </si>
  <si>
    <t>Step 4:</t>
  </si>
  <si>
    <t>Except as otherwise provided, amounts provided to an LEA under Part B of the Act may be used only to pay the excess costs of providing special education and related services to students with disabilities. Excess costs are those costs for the education of an elementary school or secondary school student with a disability that are in excess of the average annual per student expenditure in an LEA during the preceding school year for an elementary school or secondary school student, as may be appropriate. An LEA must spend at least the average annual per student expenditure on the education of an elementary school or secondary school student with a disability before funds under Part B of the Act are used to pay the excess costs of providing special education and related services.</t>
  </si>
  <si>
    <t>The following is an example of a computation for students with disabilities enrolled in an LEA's elementary schools. In this example, the LEA had an average elementary school enrollment for the preceding school year of 800 (including 100 students with disabilities). The LEA spent the following amounts last year for elementary school students (including its elementary school students with disabilities):</t>
  </si>
  <si>
    <t>c. Except as otherwise provided, the LEA next must determine the average annual per student expenditure for its elementary schools dividing the average number of students enrolled in the elementary schools of the agency during the preceding year (including its students with disabilities) into the amount computed under the above paragraph. The amount obtained through this computation is the minimum amount the LEA must spend (on the average) for the education of each of its elementary school students with disabilities. Funds under Part B of the Act may be used only for costs over and above this minimum.</t>
  </si>
  <si>
    <t>d. Except as otherwise provided, to determine the total minimum amount of funds the LEA must spend for the education of its elementary school students with disabilities in the LEA (not including capital outlay and debt service), the LEA must multiply the number of elementary school students with disabilities in the LEA times the average annual per student expenditure obtained in paragraph c above. Funds under Part B of the Act can only be used for excess costs over and above this minimum.</t>
  </si>
  <si>
    <t>01109</t>
  </si>
  <si>
    <t>01122</t>
  </si>
  <si>
    <t>01158</t>
  </si>
  <si>
    <t>01160</t>
  </si>
  <si>
    <t>10003</t>
  </si>
  <si>
    <t>10050</t>
  </si>
  <si>
    <t>10065</t>
  </si>
  <si>
    <t>10070</t>
  </si>
  <si>
    <t>10309</t>
  </si>
  <si>
    <t>22008</t>
  </si>
  <si>
    <t>22009</t>
  </si>
  <si>
    <t>22017</t>
  </si>
  <si>
    <t>22073</t>
  </si>
  <si>
    <t>22105</t>
  </si>
  <si>
    <t>22200</t>
  </si>
  <si>
    <t>22204</t>
  </si>
  <si>
    <t>22207</t>
  </si>
  <si>
    <t>26056</t>
  </si>
  <si>
    <t>26059</t>
  </si>
  <si>
    <t>26070</t>
  </si>
  <si>
    <t>32081</t>
  </si>
  <si>
    <t>32123</t>
  </si>
  <si>
    <t>32312</t>
  </si>
  <si>
    <t>32325</t>
  </si>
  <si>
    <t>32326</t>
  </si>
  <si>
    <t>32354</t>
  </si>
  <si>
    <t>32356</t>
  </si>
  <si>
    <t>32358</t>
  </si>
  <si>
    <t>32360</t>
  </si>
  <si>
    <t>32361</t>
  </si>
  <si>
    <t>32362</t>
  </si>
  <si>
    <t>32363</t>
  </si>
  <si>
    <t>32414</t>
  </si>
  <si>
    <t>32416</t>
  </si>
  <si>
    <t>32901</t>
  </si>
  <si>
    <t>32907</t>
  </si>
  <si>
    <t>33030</t>
  </si>
  <si>
    <t>33036</t>
  </si>
  <si>
    <t>33049</t>
  </si>
  <si>
    <t>33070</t>
  </si>
  <si>
    <t>33115</t>
  </si>
  <si>
    <t>33183</t>
  </si>
  <si>
    <t>33202</t>
  </si>
  <si>
    <t>33205</t>
  </si>
  <si>
    <t>33206</t>
  </si>
  <si>
    <t>33207</t>
  </si>
  <si>
    <t>33211</t>
  </si>
  <si>
    <t>33212</t>
  </si>
  <si>
    <t>38126</t>
  </si>
  <si>
    <t>38264</t>
  </si>
  <si>
    <t>38265</t>
  </si>
  <si>
    <t>38267</t>
  </si>
  <si>
    <t>38300</t>
  </si>
  <si>
    <t>38301</t>
  </si>
  <si>
    <t>38302</t>
  </si>
  <si>
    <t>38304</t>
  </si>
  <si>
    <t>38306</t>
  </si>
  <si>
    <t>38308</t>
  </si>
  <si>
    <t>38320</t>
  </si>
  <si>
    <t>38322</t>
  </si>
  <si>
    <t>38324</t>
  </si>
  <si>
    <t>20404</t>
  </si>
  <si>
    <t>13073</t>
  </si>
  <si>
    <t>13160</t>
  </si>
  <si>
    <t>19007</t>
  </si>
  <si>
    <t>19028</t>
  </si>
  <si>
    <t>19400</t>
  </si>
  <si>
    <t>19401</t>
  </si>
  <si>
    <t>19403</t>
  </si>
  <si>
    <t>19404</t>
  </si>
  <si>
    <t>20203</t>
  </si>
  <si>
    <t>39002</t>
  </si>
  <si>
    <t>39003</t>
  </si>
  <si>
    <t>39007</t>
  </si>
  <si>
    <t>39090</t>
  </si>
  <si>
    <t>39119</t>
  </si>
  <si>
    <t>39120</t>
  </si>
  <si>
    <t>39200</t>
  </si>
  <si>
    <t>39201</t>
  </si>
  <si>
    <t>39202</t>
  </si>
  <si>
    <t>39203</t>
  </si>
  <si>
    <t>39204</t>
  </si>
  <si>
    <t>39205</t>
  </si>
  <si>
    <t>39207</t>
  </si>
  <si>
    <t>39208</t>
  </si>
  <si>
    <t>39209</t>
  </si>
  <si>
    <t>06103</t>
  </si>
  <si>
    <t>08130</t>
  </si>
  <si>
    <t>08402</t>
  </si>
  <si>
    <t>20094</t>
  </si>
  <si>
    <t>20215</t>
  </si>
  <si>
    <t>20400</t>
  </si>
  <si>
    <t>20401</t>
  </si>
  <si>
    <t>20402</t>
  </si>
  <si>
    <t>20403</t>
  </si>
  <si>
    <t>20405</t>
  </si>
  <si>
    <t>20406</t>
  </si>
  <si>
    <t>25101</t>
  </si>
  <si>
    <t>25155</t>
  </si>
  <si>
    <t>30002</t>
  </si>
  <si>
    <t>30029</t>
  </si>
  <si>
    <t>30031</t>
  </si>
  <si>
    <t>30303</t>
  </si>
  <si>
    <t>35200</t>
  </si>
  <si>
    <t>06037</t>
  </si>
  <si>
    <t>06098</t>
  </si>
  <si>
    <t>06101</t>
  </si>
  <si>
    <t>06112</t>
  </si>
  <si>
    <t>06114</t>
  </si>
  <si>
    <t>06117</t>
  </si>
  <si>
    <t>06119</t>
  </si>
  <si>
    <t>06122</t>
  </si>
  <si>
    <t>08122</t>
  </si>
  <si>
    <t>08401</t>
  </si>
  <si>
    <t>08404</t>
  </si>
  <si>
    <t>08458</t>
  </si>
  <si>
    <t>14097</t>
  </si>
  <si>
    <t>14005</t>
  </si>
  <si>
    <t>14028</t>
  </si>
  <si>
    <t>14064</t>
  </si>
  <si>
    <t>14065</t>
  </si>
  <si>
    <t>14066</t>
  </si>
  <si>
    <t>14068</t>
  </si>
  <si>
    <t>14077</t>
  </si>
  <si>
    <t>14099</t>
  </si>
  <si>
    <t>14104</t>
  </si>
  <si>
    <t>14117</t>
  </si>
  <si>
    <t>14172</t>
  </si>
  <si>
    <t>14400</t>
  </si>
  <si>
    <t>21014</t>
  </si>
  <si>
    <t>21036</t>
  </si>
  <si>
    <t>21206</t>
  </si>
  <si>
    <t>21214</t>
  </si>
  <si>
    <t>21226</t>
  </si>
  <si>
    <t>21232</t>
  </si>
  <si>
    <t>21234</t>
  </si>
  <si>
    <t>21237</t>
  </si>
  <si>
    <t>21300</t>
  </si>
  <si>
    <t>21301</t>
  </si>
  <si>
    <t>21302</t>
  </si>
  <si>
    <t>21303</t>
  </si>
  <si>
    <t>21401</t>
  </si>
  <si>
    <t>23042</t>
  </si>
  <si>
    <t>23054</t>
  </si>
  <si>
    <t>23309</t>
  </si>
  <si>
    <t>23311</t>
  </si>
  <si>
    <t>23402</t>
  </si>
  <si>
    <t>23404</t>
  </si>
  <si>
    <t>25116</t>
  </si>
  <si>
    <t>25118</t>
  </si>
  <si>
    <t>25160</t>
  </si>
  <si>
    <t>25200</t>
  </si>
  <si>
    <t>34002</t>
  </si>
  <si>
    <t>34003</t>
  </si>
  <si>
    <t>34033</t>
  </si>
  <si>
    <t>34111</t>
  </si>
  <si>
    <t>34307</t>
  </si>
  <si>
    <t>34324</t>
  </si>
  <si>
    <t>34401</t>
  </si>
  <si>
    <t>34402</t>
  </si>
  <si>
    <t>05121</t>
  </si>
  <si>
    <t>05313</t>
  </si>
  <si>
    <t>05323</t>
  </si>
  <si>
    <t>05401</t>
  </si>
  <si>
    <t>05402</t>
  </si>
  <si>
    <t>16020</t>
  </si>
  <si>
    <t>16046</t>
  </si>
  <si>
    <t>16048</t>
  </si>
  <si>
    <t>16049</t>
  </si>
  <si>
    <t>16050</t>
  </si>
  <si>
    <t>18100</t>
  </si>
  <si>
    <t>18400</t>
  </si>
  <si>
    <t>18401</t>
  </si>
  <si>
    <t>18402</t>
  </si>
  <si>
    <t>18902</t>
  </si>
  <si>
    <t>23403</t>
  </si>
  <si>
    <t>17001</t>
  </si>
  <si>
    <t>17210</t>
  </si>
  <si>
    <t>17216</t>
  </si>
  <si>
    <t>17400</t>
  </si>
  <si>
    <t>17401</t>
  </si>
  <si>
    <t>17402</t>
  </si>
  <si>
    <t>17403</t>
  </si>
  <si>
    <t>17404</t>
  </si>
  <si>
    <t>17405</t>
  </si>
  <si>
    <t>17406</t>
  </si>
  <si>
    <t>17407</t>
  </si>
  <si>
    <t>17408</t>
  </si>
  <si>
    <t>17409</t>
  </si>
  <si>
    <t>17410</t>
  </si>
  <si>
    <t>17411</t>
  </si>
  <si>
    <t>17412</t>
  </si>
  <si>
    <t>17414</t>
  </si>
  <si>
    <t>17415</t>
  </si>
  <si>
    <t>17417</t>
  </si>
  <si>
    <t>17902</t>
  </si>
  <si>
    <t>17905</t>
  </si>
  <si>
    <t>17908</t>
  </si>
  <si>
    <t>17910</t>
  </si>
  <si>
    <t>18303</t>
  </si>
  <si>
    <t>27001</t>
  </si>
  <si>
    <t>27003</t>
  </si>
  <si>
    <t>27010</t>
  </si>
  <si>
    <t>27019</t>
  </si>
  <si>
    <t>27083</t>
  </si>
  <si>
    <t>27320</t>
  </si>
  <si>
    <t>27343</t>
  </si>
  <si>
    <t>27344</t>
  </si>
  <si>
    <t>27400</t>
  </si>
  <si>
    <t>27401</t>
  </si>
  <si>
    <t>27402</t>
  </si>
  <si>
    <t>27403</t>
  </si>
  <si>
    <t>27404</t>
  </si>
  <si>
    <t>27416</t>
  </si>
  <si>
    <t>27417</t>
  </si>
  <si>
    <t>27905</t>
  </si>
  <si>
    <t>07002</t>
  </si>
  <si>
    <t>11056</t>
  </si>
  <si>
    <t>36101</t>
  </si>
  <si>
    <t>01147</t>
  </si>
  <si>
    <t>02250</t>
  </si>
  <si>
    <t>02420</t>
  </si>
  <si>
    <t>03017</t>
  </si>
  <si>
    <t>03050</t>
  </si>
  <si>
    <t>03052</t>
  </si>
  <si>
    <t>03053</t>
  </si>
  <si>
    <t>03116</t>
  </si>
  <si>
    <t>03400</t>
  </si>
  <si>
    <t>07035</t>
  </si>
  <si>
    <t>11001</t>
  </si>
  <si>
    <t>11051</t>
  </si>
  <si>
    <t>11054</t>
  </si>
  <si>
    <t>12110</t>
  </si>
  <si>
    <t>36140</t>
  </si>
  <si>
    <t>36250</t>
  </si>
  <si>
    <t>36300</t>
  </si>
  <si>
    <t>36400</t>
  </si>
  <si>
    <t>36401</t>
  </si>
  <si>
    <t>36402</t>
  </si>
  <si>
    <t>09013</t>
  </si>
  <si>
    <t>09209</t>
  </si>
  <si>
    <t>24350</t>
  </si>
  <si>
    <t>04019</t>
  </si>
  <si>
    <t>04127</t>
  </si>
  <si>
    <t>04129</t>
  </si>
  <si>
    <t>04222</t>
  </si>
  <si>
    <t>04228</t>
  </si>
  <si>
    <t>04246</t>
  </si>
  <si>
    <t>09075</t>
  </si>
  <si>
    <t>09102</t>
  </si>
  <si>
    <t>09206</t>
  </si>
  <si>
    <t>09207</t>
  </si>
  <si>
    <t>13144</t>
  </si>
  <si>
    <t>13146</t>
  </si>
  <si>
    <t>13151</t>
  </si>
  <si>
    <t>13156</t>
  </si>
  <si>
    <t>13161</t>
  </si>
  <si>
    <t>13165</t>
  </si>
  <si>
    <t>13167</t>
  </si>
  <si>
    <t>13301</t>
  </si>
  <si>
    <t>24014</t>
  </si>
  <si>
    <t>24019</t>
  </si>
  <si>
    <t>24105</t>
  </si>
  <si>
    <t>24111</t>
  </si>
  <si>
    <t>24122</t>
  </si>
  <si>
    <t>24404</t>
  </si>
  <si>
    <t>24410</t>
  </si>
  <si>
    <t>15201</t>
  </si>
  <si>
    <t>15204</t>
  </si>
  <si>
    <t>15206</t>
  </si>
  <si>
    <t>28137</t>
  </si>
  <si>
    <t>28144</t>
  </si>
  <si>
    <t>28149</t>
  </si>
  <si>
    <t>29011</t>
  </si>
  <si>
    <t>29100</t>
  </si>
  <si>
    <t>29101</t>
  </si>
  <si>
    <t>29103</t>
  </si>
  <si>
    <t>29311</t>
  </si>
  <si>
    <t>29317</t>
  </si>
  <si>
    <t>29320</t>
  </si>
  <si>
    <t>31002</t>
  </si>
  <si>
    <t>31004</t>
  </si>
  <si>
    <t>31006</t>
  </si>
  <si>
    <t>31015</t>
  </si>
  <si>
    <t>31016</t>
  </si>
  <si>
    <t>31025</t>
  </si>
  <si>
    <t>31063</t>
  </si>
  <si>
    <t>31103</t>
  </si>
  <si>
    <t>31201</t>
  </si>
  <si>
    <t>31306</t>
  </si>
  <si>
    <t>31311</t>
  </si>
  <si>
    <t>31330</t>
  </si>
  <si>
    <t>31332</t>
  </si>
  <si>
    <t>31401</t>
  </si>
  <si>
    <t>37501</t>
  </si>
  <si>
    <t>37502</t>
  </si>
  <si>
    <t>37503</t>
  </si>
  <si>
    <t>37504</t>
  </si>
  <si>
    <t>37505</t>
  </si>
  <si>
    <t>37506</t>
  </si>
  <si>
    <t>37507</t>
  </si>
  <si>
    <t>34974</t>
  </si>
  <si>
    <t>34975</t>
  </si>
  <si>
    <t>05903</t>
  </si>
  <si>
    <t>28010</t>
  </si>
  <si>
    <t>District</t>
  </si>
  <si>
    <t>WASHTUCNA</t>
  </si>
  <si>
    <t>BENGE</t>
  </si>
  <si>
    <t>OTHELLO</t>
  </si>
  <si>
    <t>LIND</t>
  </si>
  <si>
    <t>RITZVILLE</t>
  </si>
  <si>
    <t>CLARKSTON</t>
  </si>
  <si>
    <t>ASOTIN-ANATONE</t>
  </si>
  <si>
    <t>KENNEWICK</t>
  </si>
  <si>
    <t>PATERSON</t>
  </si>
  <si>
    <t>FINLEY</t>
  </si>
  <si>
    <t>PROSSER</t>
  </si>
  <si>
    <t>RICHLAND</t>
  </si>
  <si>
    <t>MANSON</t>
  </si>
  <si>
    <t>STEHEKIN</t>
  </si>
  <si>
    <t>04069</t>
  </si>
  <si>
    <t>ENTIAT</t>
  </si>
  <si>
    <t>LAKE CHELAN</t>
  </si>
  <si>
    <t>CASHMERE</t>
  </si>
  <si>
    <t>CASCADE</t>
  </si>
  <si>
    <t>WENATCHEE</t>
  </si>
  <si>
    <t>PORT ANGELES</t>
  </si>
  <si>
    <t>CRESCENT</t>
  </si>
  <si>
    <t>SEQUIM</t>
  </si>
  <si>
    <t>CAPE FLATTERY</t>
  </si>
  <si>
    <t>QUILLAYUTE VALLEY</t>
  </si>
  <si>
    <t>VANCOUVER</t>
  </si>
  <si>
    <t>HOCKINSON</t>
  </si>
  <si>
    <t>LA CENTER</t>
  </si>
  <si>
    <t>GREEN MOUNTAIN</t>
  </si>
  <si>
    <t>WASHOUGAL</t>
  </si>
  <si>
    <t>CAMAS</t>
  </si>
  <si>
    <t>BATTLE GROUND</t>
  </si>
  <si>
    <t>RIDGEFIELD</t>
  </si>
  <si>
    <t>DAYTON</t>
  </si>
  <si>
    <t>STARBUCK</t>
  </si>
  <si>
    <t>LONGVIEW</t>
  </si>
  <si>
    <t>TOUTLE LAKE</t>
  </si>
  <si>
    <t>CASTLE ROCK</t>
  </si>
  <si>
    <t>KALAMA</t>
  </si>
  <si>
    <t>WOODLAND</t>
  </si>
  <si>
    <t>KELSO</t>
  </si>
  <si>
    <t>ORONDO</t>
  </si>
  <si>
    <t>BRIDGEPORT</t>
  </si>
  <si>
    <t>PALISADES</t>
  </si>
  <si>
    <t>EASTMONT</t>
  </si>
  <si>
    <t>MANSFIELD</t>
  </si>
  <si>
    <t>WATERVILLE</t>
  </si>
  <si>
    <t>KELLER</t>
  </si>
  <si>
    <t>CURLEW</t>
  </si>
  <si>
    <t>ORIENT</t>
  </si>
  <si>
    <t>INCHELIUM</t>
  </si>
  <si>
    <t>REPUBLIC</t>
  </si>
  <si>
    <t>PASCO</t>
  </si>
  <si>
    <t>NORTH FRANKLIN</t>
  </si>
  <si>
    <t>STAR</t>
  </si>
  <si>
    <t>KAHLOTUS</t>
  </si>
  <si>
    <t>POMEROY</t>
  </si>
  <si>
    <t>WAHLUKE</t>
  </si>
  <si>
    <t>QUINCY</t>
  </si>
  <si>
    <t>WARDEN</t>
  </si>
  <si>
    <t>SOAP LAKE</t>
  </si>
  <si>
    <t>ROYAL</t>
  </si>
  <si>
    <t>MOSES LAKE</t>
  </si>
  <si>
    <t>EPHRATA</t>
  </si>
  <si>
    <t>WILSON CREEK</t>
  </si>
  <si>
    <t>GRAND COULEE DAM</t>
  </si>
  <si>
    <t>ABERDEEN</t>
  </si>
  <si>
    <t>HOQUIAM</t>
  </si>
  <si>
    <t>NORTH BEACH</t>
  </si>
  <si>
    <t>MONTESANO</t>
  </si>
  <si>
    <t>ELMA</t>
  </si>
  <si>
    <t>TAHOLAH</t>
  </si>
  <si>
    <t>COSMOPOLIS</t>
  </si>
  <si>
    <t>SATSOP</t>
  </si>
  <si>
    <t>WISHKAH VALLEY</t>
  </si>
  <si>
    <t>OCOSTA</t>
  </si>
  <si>
    <t>OAKVILLE</t>
  </si>
  <si>
    <t>OAK HARBOR</t>
  </si>
  <si>
    <t>COUPEVILLE</t>
  </si>
  <si>
    <t>SOUTH WHIDBEY</t>
  </si>
  <si>
    <t>QUEETS-CLEARWATER</t>
  </si>
  <si>
    <t>BRINNON</t>
  </si>
  <si>
    <t>QUILCENE</t>
  </si>
  <si>
    <t>CHIMACUM</t>
  </si>
  <si>
    <t>PORT TOWNSEND</t>
  </si>
  <si>
    <t>SEATTLE</t>
  </si>
  <si>
    <t>FEDERAL WAY</t>
  </si>
  <si>
    <t>ENUMCLAW</t>
  </si>
  <si>
    <t>MERCER ISLAND</t>
  </si>
  <si>
    <t>HIGHLINE</t>
  </si>
  <si>
    <t>VASHON ISLAND</t>
  </si>
  <si>
    <t>RENTON</t>
  </si>
  <si>
    <t>SKYKOMISH</t>
  </si>
  <si>
    <t>BELLEVUE</t>
  </si>
  <si>
    <t>TUKWILA</t>
  </si>
  <si>
    <t>RIVERVIEW</t>
  </si>
  <si>
    <t>AUBURN</t>
  </si>
  <si>
    <t>TAHOMA</t>
  </si>
  <si>
    <t>SNOQUALMIE VALLEY</t>
  </si>
  <si>
    <t>ISSAQUAH</t>
  </si>
  <si>
    <t>SHORELINE</t>
  </si>
  <si>
    <t>LAKE WASHINGTON</t>
  </si>
  <si>
    <t>KENT</t>
  </si>
  <si>
    <t>NORTHSHORE</t>
  </si>
  <si>
    <t>BREMERTON</t>
  </si>
  <si>
    <t>NORTH KITSAP</t>
  </si>
  <si>
    <t>CENTRAL KITSAP</t>
  </si>
  <si>
    <t>SOUTH KITSAP</t>
  </si>
  <si>
    <t>DAMMAN</t>
  </si>
  <si>
    <t>EASTON</t>
  </si>
  <si>
    <t>THORP</t>
  </si>
  <si>
    <t>ELLENSBURG</t>
  </si>
  <si>
    <t>KITTITAS</t>
  </si>
  <si>
    <t>CLE ELUM-ROSLYN</t>
  </si>
  <si>
    <t>WISHRAM</t>
  </si>
  <si>
    <t>BICKLETON</t>
  </si>
  <si>
    <t>CENTERVILLE</t>
  </si>
  <si>
    <t>TROUT LAKE</t>
  </si>
  <si>
    <t>GLENWOOD</t>
  </si>
  <si>
    <t>KLICKITAT</t>
  </si>
  <si>
    <t>ROOSEVELT</t>
  </si>
  <si>
    <t>GOLDENDALE</t>
  </si>
  <si>
    <t>WHITE SALMON</t>
  </si>
  <si>
    <t>LYLE</t>
  </si>
  <si>
    <t>NAPAVINE</t>
  </si>
  <si>
    <t>EVALINE</t>
  </si>
  <si>
    <t>MOSSYROCK</t>
  </si>
  <si>
    <t>MORTON</t>
  </si>
  <si>
    <t>ADNA</t>
  </si>
  <si>
    <t>WINLOCK</t>
  </si>
  <si>
    <t>BOISTFORT</t>
  </si>
  <si>
    <t>TOLEDO</t>
  </si>
  <si>
    <t>ONALASKA</t>
  </si>
  <si>
    <t>PE ELL</t>
  </si>
  <si>
    <t>CHEHALIS</t>
  </si>
  <si>
    <t>WHITE PASS</t>
  </si>
  <si>
    <t>CENTRALIA</t>
  </si>
  <si>
    <t>SPRAGUE</t>
  </si>
  <si>
    <t>REARDAN-EDWALL</t>
  </si>
  <si>
    <t>ALMIRA</t>
  </si>
  <si>
    <t>CRESTON</t>
  </si>
  <si>
    <t>ODESSA</t>
  </si>
  <si>
    <t>WILBUR</t>
  </si>
  <si>
    <t>HARRINGTON</t>
  </si>
  <si>
    <t>DAVENPORT</t>
  </si>
  <si>
    <t>SOUTHSIDE</t>
  </si>
  <si>
    <t>GRAPEVIEW</t>
  </si>
  <si>
    <t>SHELTON</t>
  </si>
  <si>
    <t>PIONEER</t>
  </si>
  <si>
    <t>NORTH MASON</t>
  </si>
  <si>
    <t>HOOD CANAL</t>
  </si>
  <si>
    <t>NESPELEM</t>
  </si>
  <si>
    <t>OMAK</t>
  </si>
  <si>
    <t>OKANOGAN</t>
  </si>
  <si>
    <t>BREWSTER</t>
  </si>
  <si>
    <t>PATEROS</t>
  </si>
  <si>
    <t>METHOW VALLEY</t>
  </si>
  <si>
    <t>TONASKET</t>
  </si>
  <si>
    <t>OROVILLE</t>
  </si>
  <si>
    <t>OCEAN BEACH</t>
  </si>
  <si>
    <t>RAYMOND</t>
  </si>
  <si>
    <t>SOUTH BEND</t>
  </si>
  <si>
    <t>WILLAPA VALLEY</t>
  </si>
  <si>
    <t>NORTH RIVER</t>
  </si>
  <si>
    <t>NEWPORT</t>
  </si>
  <si>
    <t>CUSICK</t>
  </si>
  <si>
    <t>SELKIRK</t>
  </si>
  <si>
    <t>STEILACOOM HIST.</t>
  </si>
  <si>
    <t>PUYALLUP</t>
  </si>
  <si>
    <t>TACOMA</t>
  </si>
  <si>
    <t>CARBONADO</t>
  </si>
  <si>
    <t>UNIVERSITY PLACE</t>
  </si>
  <si>
    <t>SUMNER</t>
  </si>
  <si>
    <t>DIERINGER</t>
  </si>
  <si>
    <t>ORTING</t>
  </si>
  <si>
    <t>CLOVER PARK</t>
  </si>
  <si>
    <t>PENINSULA</t>
  </si>
  <si>
    <t>FRANKLIN PIERCE</t>
  </si>
  <si>
    <t>BETHEL</t>
  </si>
  <si>
    <t>EATONVILLE</t>
  </si>
  <si>
    <t>WHITE RIVER</t>
  </si>
  <si>
    <t>FIFE</t>
  </si>
  <si>
    <t>SHAW</t>
  </si>
  <si>
    <t>LOPEZ ISLAND</t>
  </si>
  <si>
    <t>SAN JUAN</t>
  </si>
  <si>
    <t>CONCRETE</t>
  </si>
  <si>
    <t>SEDRO WOOLLEY</t>
  </si>
  <si>
    <t>ANACORTES</t>
  </si>
  <si>
    <t>LA CONNER</t>
  </si>
  <si>
    <t>CONWAY</t>
  </si>
  <si>
    <t>SKAMANIA</t>
  </si>
  <si>
    <t>MOUNT PLEASANT</t>
  </si>
  <si>
    <t>MILL A</t>
  </si>
  <si>
    <t>STEVENSON-CARSON</t>
  </si>
  <si>
    <t>EVERETT</t>
  </si>
  <si>
    <t>LAKE STEVENS</t>
  </si>
  <si>
    <t>MUKILTEO</t>
  </si>
  <si>
    <t>EDMONDS</t>
  </si>
  <si>
    <t>ARLINGTON</t>
  </si>
  <si>
    <t>MARYSVILLE</t>
  </si>
  <si>
    <t>INDEX</t>
  </si>
  <si>
    <t>MONROE</t>
  </si>
  <si>
    <t>SNOHOMISH</t>
  </si>
  <si>
    <t>LAKEWOOD</t>
  </si>
  <si>
    <t>SULTAN</t>
  </si>
  <si>
    <t>DARRINGTON</t>
  </si>
  <si>
    <t>GRANITE FALLS</t>
  </si>
  <si>
    <t>SPOKANE</t>
  </si>
  <si>
    <t>ORCHARD PRAIRIE</t>
  </si>
  <si>
    <t>GREAT NORTHERN</t>
  </si>
  <si>
    <t>NINE MILE FALLS</t>
  </si>
  <si>
    <t>MEDICAL LAKE</t>
  </si>
  <si>
    <t>MEAD</t>
  </si>
  <si>
    <t>CENTRAL VALLEY</t>
  </si>
  <si>
    <t>FREEMAN</t>
  </si>
  <si>
    <t>CHENEY</t>
  </si>
  <si>
    <t>LIBERTY</t>
  </si>
  <si>
    <t>DEER PARK</t>
  </si>
  <si>
    <t>RIVERSIDE</t>
  </si>
  <si>
    <t>ONION CREEK</t>
  </si>
  <si>
    <t>CHEWELAH</t>
  </si>
  <si>
    <t>WELLPINIT</t>
  </si>
  <si>
    <t>VALLEY</t>
  </si>
  <si>
    <t>COLVILLE</t>
  </si>
  <si>
    <t>LOON LAKE</t>
  </si>
  <si>
    <t>SUMMIT VALLEY</t>
  </si>
  <si>
    <t>MARY WALKER</t>
  </si>
  <si>
    <t>NORTHPORT</t>
  </si>
  <si>
    <t>KETTLE FALLS</t>
  </si>
  <si>
    <t>NORTH THURSTON</t>
  </si>
  <si>
    <t>TUMWATER</t>
  </si>
  <si>
    <t>OLYMPIA</t>
  </si>
  <si>
    <t>RAINIER</t>
  </si>
  <si>
    <t>GRIFFIN</t>
  </si>
  <si>
    <t>ROCHESTER</t>
  </si>
  <si>
    <t>TENINO</t>
  </si>
  <si>
    <t>WAHKIAKUM</t>
  </si>
  <si>
    <t>DIXIE</t>
  </si>
  <si>
    <t>WALLA WALLA</t>
  </si>
  <si>
    <t>COLLEGE PLACE</t>
  </si>
  <si>
    <t>TOUCHET</t>
  </si>
  <si>
    <t>WAITSBURG</t>
  </si>
  <si>
    <t>PRESCOTT</t>
  </si>
  <si>
    <t>BELLINGHAM</t>
  </si>
  <si>
    <t>FERNDALE</t>
  </si>
  <si>
    <t>BLAINE</t>
  </si>
  <si>
    <t>LYNDEN</t>
  </si>
  <si>
    <t>MERIDIAN</t>
  </si>
  <si>
    <t>NOOKSACK VALLEY</t>
  </si>
  <si>
    <t>MOUNT BAKER</t>
  </si>
  <si>
    <t>LAMONT</t>
  </si>
  <si>
    <t>TEKOA</t>
  </si>
  <si>
    <t>PULLMAN</t>
  </si>
  <si>
    <t>COLFAX</t>
  </si>
  <si>
    <t>PALOUSE</t>
  </si>
  <si>
    <t>GARFIELD</t>
  </si>
  <si>
    <t>STEPTOE</t>
  </si>
  <si>
    <t>COLTON</t>
  </si>
  <si>
    <t>ENDICOTT</t>
  </si>
  <si>
    <t>ROSALIA</t>
  </si>
  <si>
    <t>OAKESDALE</t>
  </si>
  <si>
    <t>UNION GAP</t>
  </si>
  <si>
    <t>NACHES VALLEY</t>
  </si>
  <si>
    <t>YAKIMA</t>
  </si>
  <si>
    <t>SELAH</t>
  </si>
  <si>
    <t>MABTON</t>
  </si>
  <si>
    <t>GRANDVIEW</t>
  </si>
  <si>
    <t>SUNNYSIDE</t>
  </si>
  <si>
    <t>TOPPENISH</t>
  </si>
  <si>
    <t>HIGHLAND</t>
  </si>
  <si>
    <t>GRANGER</t>
  </si>
  <si>
    <t>ZILLAH</t>
  </si>
  <si>
    <t>WAPATO</t>
  </si>
  <si>
    <t>MOUNT ADAMS</t>
  </si>
  <si>
    <t xml:space="preserve">Example:  (34 CFR Appendix A to Part 300 https://www.law.cornell.edu/cfr/text/34/appendix-A_to_part_300 </t>
  </si>
  <si>
    <t xml:space="preserve">   -2 From Federal funds</t>
  </si>
  <si>
    <t>Total (these are the funds the LEA actually spent, not funds received last year but carried over for the current schooy year)</t>
  </si>
  <si>
    <t>LEA:</t>
  </si>
  <si>
    <t>CoDist</t>
  </si>
  <si>
    <t>Lewis</t>
  </si>
  <si>
    <t>BAINBRIDGE</t>
  </si>
  <si>
    <t>BURLINGTON EDISON</t>
  </si>
  <si>
    <t>ESA 112</t>
  </si>
  <si>
    <t>COLUMBIA 206 (Stevens 101)</t>
  </si>
  <si>
    <t>COLUMBIA 400 (Walla Walla 123)</t>
  </si>
  <si>
    <t>COULEE/HARTLINE</t>
  </si>
  <si>
    <t>EAST VALLEY 361 (Spokane ESD 101)</t>
  </si>
  <si>
    <t>EAST VALLEY 90 (Yakima ESD 105)</t>
  </si>
  <si>
    <t>06701</t>
  </si>
  <si>
    <t>ESD 112</t>
  </si>
  <si>
    <t>EVERGREEN 114 (Clark ESD 112)</t>
  </si>
  <si>
    <t>EVERGREEN 205 (Stevens ESD 101)</t>
  </si>
  <si>
    <t>KIONA BENTON</t>
  </si>
  <si>
    <t>LACROSSE JOINT</t>
  </si>
  <si>
    <t>LAKE QUINAULT</t>
  </si>
  <si>
    <t>MARY M KNIGHT</t>
  </si>
  <si>
    <t>MC CLEARY</t>
  </si>
  <si>
    <t>MT VERNON</t>
  </si>
  <si>
    <t>NASELLE GRAYS RIVER</t>
  </si>
  <si>
    <t>ORCAS</t>
  </si>
  <si>
    <t xml:space="preserve">Quileute Tribal </t>
  </si>
  <si>
    <t>SCHOOL FOR THE BLIND</t>
  </si>
  <si>
    <t>SCHOOL FOR THE DEAF</t>
  </si>
  <si>
    <t>ST JOHN</t>
  </si>
  <si>
    <t>STANWOOD-CAMANO</t>
  </si>
  <si>
    <t>Suquamish Tribal - Chief Kitsap Academy</t>
  </si>
  <si>
    <t>WEST VALLEY 208 (Yakima)</t>
  </si>
  <si>
    <t>WEST VALLEY 363 (Spokane)</t>
  </si>
  <si>
    <t>YELM</t>
  </si>
  <si>
    <t>speced.fiscal@k12.wa.us</t>
  </si>
  <si>
    <t>Elementary Grades:</t>
  </si>
  <si>
    <t>Secondary Grades:</t>
  </si>
  <si>
    <t>STEP 3:  Secondary school enrollments</t>
  </si>
  <si>
    <t>(1) Amounts received:</t>
  </si>
  <si>
    <t>(a) Under Part B of the act;</t>
  </si>
  <si>
    <t>(b) Under Part A of Title I of the ESEA; and</t>
  </si>
  <si>
    <t>(c) Under Parts A and B of Title III of the ESEA; and</t>
  </si>
  <si>
    <t>(2) Any state or local funds expended for programs that would qualify for assistance under any of the parts described in subsection (1) of this section, but excluding any amounts for capital outlay or debt service.</t>
  </si>
  <si>
    <t>[Statutory Authority: RCW 28A.155.090(7) and 42 U.S.C. 1400 et. seq. WSR 07-14-078, § 392-172A-01075, filed 6/29/07, effective 7/30/07.]</t>
  </si>
  <si>
    <t>§ 300.202 Use of amounts.</t>
  </si>
  <si>
    <t>(a) General. Amounts provided to the LEA under Part B of the Act -</t>
  </si>
  <si>
    <r>
      <t>(1)</t>
    </r>
    <r>
      <rPr>
        <sz val="12"/>
        <color rgb="FF333333"/>
        <rFont val="Verdana"/>
        <family val="2"/>
      </rPr>
      <t> Must be expended in accordance with the applicable provisions of this part;</t>
    </r>
  </si>
  <si>
    <r>
      <t>(2)</t>
    </r>
    <r>
      <rPr>
        <sz val="12"/>
        <color rgb="FF333333"/>
        <rFont val="Verdana"/>
        <family val="2"/>
      </rPr>
      <t> Must be used only to pay the </t>
    </r>
    <r>
      <rPr>
        <sz val="12"/>
        <color rgb="FF0068AC"/>
        <rFont val="Verdana"/>
        <family val="2"/>
      </rPr>
      <t>excess costs</t>
    </r>
    <r>
      <rPr>
        <sz val="12"/>
        <color rgb="FF333333"/>
        <rFont val="Verdana"/>
        <family val="2"/>
      </rPr>
      <t> of providing special education and related services to children with disabilities, consistent with </t>
    </r>
    <r>
      <rPr>
        <sz val="12"/>
        <color rgb="FF0068AC"/>
        <rFont val="Verdana"/>
        <family val="2"/>
      </rPr>
      <t>paragraph (b)</t>
    </r>
    <r>
      <rPr>
        <sz val="12"/>
        <color rgb="FF333333"/>
        <rFont val="Verdana"/>
        <family val="2"/>
      </rPr>
      <t> of this section; and</t>
    </r>
  </si>
  <si>
    <t>(3) Must be used to supplement State, local, and other Federal funds and not to supplant those funds.</t>
  </si>
  <si>
    <r>
      <t>(b)</t>
    </r>
    <r>
      <rPr>
        <sz val="12"/>
        <color rgb="FF333333"/>
        <rFont val="Verdana"/>
        <family val="2"/>
      </rPr>
      <t> </t>
    </r>
    <r>
      <rPr>
        <b/>
        <i/>
        <sz val="12"/>
        <color rgb="FF333333"/>
        <rFont val="Verdana"/>
        <family val="2"/>
      </rPr>
      <t>Excess cost requirement</t>
    </r>
    <r>
      <rPr>
        <sz val="12"/>
        <color rgb="FF333333"/>
        <rFont val="Verdana"/>
        <family val="2"/>
      </rPr>
      <t> -</t>
    </r>
  </si>
  <si>
    <r>
      <t>(1)</t>
    </r>
    <r>
      <rPr>
        <sz val="12"/>
        <color rgb="FF333333"/>
        <rFont val="Verdana"/>
        <family val="2"/>
      </rPr>
      <t> </t>
    </r>
    <r>
      <rPr>
        <b/>
        <i/>
        <sz val="12"/>
        <color rgb="FF333333"/>
        <rFont val="Verdana"/>
        <family val="2"/>
      </rPr>
      <t>General.</t>
    </r>
  </si>
  <si>
    <r>
      <t>(i)</t>
    </r>
    <r>
      <rPr>
        <sz val="12"/>
        <color rgb="FF333333"/>
        <rFont val="Verdana"/>
        <family val="2"/>
      </rPr>
      <t> The excess cost requirement prevents an LEA from using funds provided under Part B of the </t>
    </r>
    <r>
      <rPr>
        <sz val="12"/>
        <color rgb="FF0068AC"/>
        <rFont val="Verdana"/>
        <family val="2"/>
      </rPr>
      <t>Act</t>
    </r>
    <r>
      <rPr>
        <sz val="12"/>
        <color rgb="FF333333"/>
        <rFont val="Verdana"/>
        <family val="2"/>
      </rPr>
      <t> to pay for all of the costs directly attributable to the education of a child with a disability, subject to </t>
    </r>
    <r>
      <rPr>
        <sz val="12"/>
        <color rgb="FF0068AC"/>
        <rFont val="Verdana"/>
        <family val="2"/>
      </rPr>
      <t>paragraph (b)(1)(ii)</t>
    </r>
    <r>
      <rPr>
        <sz val="12"/>
        <color rgb="FF333333"/>
        <rFont val="Verdana"/>
        <family val="2"/>
      </rPr>
      <t> of this section.</t>
    </r>
  </si>
  <si>
    <t>(ii) The excess cost requirement does not prevent an LEA from using Part B funds to pay for all of the costs directly attributable to the education of a child with a disability in any of the ages 3, 4, 5, 18, 19, 20, or 21, if no local or State funds are available for nondisabled children of these ages. However, the LEA must comply with the nonsupplanting and other requirements of this part in providing the education and services for these children.</t>
  </si>
  <si>
    <t>(i) An LEA meets the excess cost requirement if it has spent at least a minimum average amount for the education of its children with disabilities before funds under Part B of the Act are used.</t>
  </si>
  <si>
    <r>
      <t>(ii)</t>
    </r>
    <r>
      <rPr>
        <sz val="12"/>
        <color rgb="FF333333"/>
        <rFont val="Verdana"/>
        <family val="2"/>
      </rPr>
      <t> The amount described in </t>
    </r>
    <r>
      <rPr>
        <sz val="12"/>
        <color rgb="FF0068AC"/>
        <rFont val="Verdana"/>
        <family val="2"/>
      </rPr>
      <t>paragraph (b)(2)(i)</t>
    </r>
    <r>
      <rPr>
        <sz val="12"/>
        <color rgb="FF333333"/>
        <rFont val="Verdana"/>
        <family val="2"/>
      </rPr>
      <t> of this section is determined in accordance with the definition of </t>
    </r>
    <r>
      <rPr>
        <i/>
        <sz val="12"/>
        <color rgb="FF333333"/>
        <rFont val="Verdana"/>
        <family val="2"/>
      </rPr>
      <t>excess costs</t>
    </r>
    <r>
      <rPr>
        <sz val="12"/>
        <color rgb="FF333333"/>
        <rFont val="Verdana"/>
        <family val="2"/>
      </rPr>
      <t> in </t>
    </r>
    <r>
      <rPr>
        <sz val="12"/>
        <color rgb="FF0068AC"/>
        <rFont val="Verdana"/>
        <family val="2"/>
      </rPr>
      <t>§ 300.16</t>
    </r>
    <r>
      <rPr>
        <sz val="12"/>
        <color rgb="FF333333"/>
        <rFont val="Verdana"/>
        <family val="2"/>
      </rPr>
      <t>. That amount may not </t>
    </r>
    <r>
      <rPr>
        <sz val="12"/>
        <color rgb="FF0068AC"/>
        <rFont val="Verdana"/>
        <family val="2"/>
      </rPr>
      <t>include</t>
    </r>
    <r>
      <rPr>
        <sz val="12"/>
        <color rgb="FF333333"/>
        <rFont val="Verdana"/>
        <family val="2"/>
      </rPr>
      <t> capital outlay or debt service.</t>
    </r>
  </si>
  <si>
    <r>
      <t>(3)</t>
    </r>
    <r>
      <rPr>
        <sz val="12"/>
        <color rgb="FF333333"/>
        <rFont val="Verdana"/>
        <family val="2"/>
      </rPr>
      <t> If two or more LEAs jointly establish eligibility in accordance with </t>
    </r>
    <r>
      <rPr>
        <sz val="12"/>
        <color rgb="FF0068AC"/>
        <rFont val="Verdana"/>
        <family val="2"/>
      </rPr>
      <t>§ 300.223</t>
    </r>
    <r>
      <rPr>
        <sz val="12"/>
        <color rgb="FF333333"/>
        <rFont val="Verdana"/>
        <family val="2"/>
      </rPr>
      <t>, the minimum average amount is the average of the combined minimum average amounts determined in accordance with the definition of </t>
    </r>
    <r>
      <rPr>
        <sz val="12"/>
        <color rgb="FF0068AC"/>
        <rFont val="Verdana"/>
        <family val="2"/>
      </rPr>
      <t>excess costs</t>
    </r>
    <r>
      <rPr>
        <sz val="12"/>
        <color rgb="FF333333"/>
        <rFont val="Verdana"/>
        <family val="2"/>
      </rPr>
      <t> in </t>
    </r>
    <r>
      <rPr>
        <sz val="12"/>
        <color rgb="FF0068AC"/>
        <rFont val="Verdana"/>
        <family val="2"/>
      </rPr>
      <t>§ 300.16</t>
    </r>
    <r>
      <rPr>
        <sz val="12"/>
        <color rgb="FF333333"/>
        <rFont val="Verdana"/>
        <family val="2"/>
      </rPr>
      <t> in those agencies for elementary or </t>
    </r>
    <r>
      <rPr>
        <sz val="12"/>
        <color rgb="FF0068AC"/>
        <rFont val="Verdana"/>
        <family val="2"/>
      </rPr>
      <t>secondary school</t>
    </r>
    <r>
      <rPr>
        <sz val="12"/>
        <color rgb="FF333333"/>
        <rFont val="Verdana"/>
        <family val="2"/>
      </rPr>
      <t> students, as the case may be.</t>
    </r>
  </si>
  <si>
    <t>(Approved by the Office of Management and Budget under control number 1820-0600)</t>
  </si>
  <si>
    <t>(Authority: 20 U.S.C. 1413(a)(2)(A))</t>
  </si>
  <si>
    <r>
      <rPr>
        <b/>
        <u/>
        <sz val="12"/>
        <color theme="10"/>
        <rFont val="Verdana"/>
        <family val="2"/>
      </rPr>
      <t>WAC 392-172A-01075</t>
    </r>
    <r>
      <rPr>
        <u/>
        <sz val="12"/>
        <color theme="10"/>
        <rFont val="Verdana"/>
        <family val="2"/>
      </rPr>
      <t xml:space="preserve">  </t>
    </r>
    <r>
      <rPr>
        <sz val="12"/>
        <rFont val="Verdana"/>
        <family val="2"/>
      </rPr>
      <t>Excess costs.  Excess costs means those costs that are in excess of the average annual per-student expenditure in a school district during the preceding school year for an elementary school or secondary school student, as may be appropriate, and that must be computed after deducting:</t>
    </r>
  </si>
  <si>
    <t>Program 61:  Head Start, Federal</t>
  </si>
  <si>
    <t>Program 81:  Public Radio/Television</t>
  </si>
  <si>
    <t>Program 86:  Community Schools</t>
  </si>
  <si>
    <t>Program 88:  Child Care</t>
  </si>
  <si>
    <t>Program 89:  Other Community Services</t>
  </si>
  <si>
    <t>Program 24:  IDEA, Part B, Federal</t>
  </si>
  <si>
    <t>Program 51:  Title I Part A, Federal</t>
  </si>
  <si>
    <t>Program 64:  Limited English Proficiency, Federal</t>
  </si>
  <si>
    <t>Phone #</t>
  </si>
  <si>
    <t>Program 53:  ESEA Migrant, Federal</t>
  </si>
  <si>
    <t>Program 55:  Learning Assistance, State</t>
  </si>
  <si>
    <t>Program 65:  Transitional Bilingual, State</t>
  </si>
  <si>
    <t>SUBTRACTS THE FOLLOWING:</t>
  </si>
  <si>
    <t>Program 76: Targeted Assistance, Federal</t>
  </si>
  <si>
    <t>All State &amp; local funds</t>
  </si>
  <si>
    <t>All Federal funds</t>
  </si>
  <si>
    <t>Program 24: IDEA, Part B, Federal</t>
  </si>
  <si>
    <t>Program 51: Title I Part A, Federal</t>
  </si>
  <si>
    <t>Program 64: Limited English Proficiency, Federal</t>
  </si>
  <si>
    <t>Program 21: State &amp; local funds for students with disabilities</t>
  </si>
  <si>
    <t>Program 55: Learning Assistance, State</t>
  </si>
  <si>
    <t>Program 65: Transitional Bilingual, State</t>
  </si>
  <si>
    <t>Step 3 October Enrollment:</t>
  </si>
  <si>
    <t>Step 3 November Child Count:</t>
  </si>
  <si>
    <t>Program 25:  Infants and Toddlers, Federal</t>
  </si>
  <si>
    <t>Program 58:  Special &amp; Pliot Programs, State</t>
  </si>
  <si>
    <t>Program 58:  Special &amp; Pilot Programs, State</t>
  </si>
  <si>
    <t>Program 52:  Other Title Grants, Federal</t>
  </si>
  <si>
    <t>Program 68:  Indian Education, Federal</t>
  </si>
  <si>
    <t>Program 78:  Youth Training Programs, Federal</t>
  </si>
  <si>
    <r>
      <t xml:space="preserve">The following example shows how to compute the minimum average amount an LEA must spend for the education of each of its elementary school students with disabilities under section 602(3) of the Act before it may use funds under Part B of the Act.  </t>
    </r>
    <r>
      <rPr>
        <b/>
        <sz val="11"/>
        <color theme="1"/>
        <rFont val="Calibri"/>
        <family val="2"/>
        <scheme val="minor"/>
      </rPr>
      <t>(Repeat for secondary students)</t>
    </r>
  </si>
  <si>
    <t xml:space="preserve">   -2 Average number of students enrolled (previous October Enrollment)</t>
  </si>
  <si>
    <t xml:space="preserve">   -3 Average annual per student expenditure (APPE) (cell B24/B25)</t>
  </si>
  <si>
    <t xml:space="preserve">   -3 Total minimum amount of funds the LEA must spend for the education of students with disabilities enrolled in the LEA's elementary schools before using Part B funds (cell B29*B30)</t>
  </si>
  <si>
    <t>18901</t>
  </si>
  <si>
    <t>27902</t>
  </si>
  <si>
    <t>17911</t>
  </si>
  <si>
    <t>17916</t>
  </si>
  <si>
    <t>32903</t>
  </si>
  <si>
    <t>04901</t>
  </si>
  <si>
    <t>PINNACLES PREP</t>
  </si>
  <si>
    <t>PRIDE PREP</t>
  </si>
  <si>
    <t>38901</t>
  </si>
  <si>
    <t>PULLMAN COMMUNITY</t>
  </si>
  <si>
    <t>RAINIER PREP</t>
  </si>
  <si>
    <t>SPOKANE INTL ACADEMY</t>
  </si>
  <si>
    <t>SUMMIT ATLAS</t>
  </si>
  <si>
    <t>SUMMIT OLYMPUS</t>
  </si>
  <si>
    <t>SUMMIT SIERRA</t>
  </si>
  <si>
    <t>37902</t>
  </si>
  <si>
    <t>WHATCOM INTERNGENERATIONAL HS</t>
  </si>
  <si>
    <t>17917</t>
  </si>
  <si>
    <t>WHY NOT YOU ACADEMY</t>
  </si>
  <si>
    <t>CCDDD#:</t>
  </si>
  <si>
    <t>Program 29:  Special Education, Other, Federal</t>
  </si>
  <si>
    <t>Program 26:  Special Education Institutions, State</t>
  </si>
  <si>
    <t>Program 26:  Special Education, Institutions, State</t>
  </si>
  <si>
    <t>Elementay Grades:</t>
  </si>
  <si>
    <t>“I certify that the Excess Cost worksheet is the document submitted for approval by the LEA. I have reviewed this document and certify that it is correct and accurate. I agree to all terms and conditions of the document. I understand that my typed signature is considered original on the Excess Cost worksheet document and an approval for processing.”</t>
  </si>
  <si>
    <t>Program 29:  Special Education, Other Federal</t>
  </si>
  <si>
    <t>Program 21:  State &amp; local funds for students with disabilities</t>
  </si>
  <si>
    <t>F-196</t>
  </si>
  <si>
    <t>Column B + Column E</t>
  </si>
  <si>
    <t xml:space="preserve">Capital outlay </t>
  </si>
  <si>
    <t>Auto-populates</t>
  </si>
  <si>
    <t>General Expenditures Allocated to Special Ed</t>
  </si>
  <si>
    <t>Program Expenditures Allocated to Special Ed</t>
  </si>
  <si>
    <t>Elementary Program Expenditures Allocated to Special Ed</t>
  </si>
  <si>
    <t>All State &amp; local expenditures</t>
  </si>
  <si>
    <t>All Federal expenditures</t>
  </si>
  <si>
    <t>SUBTRACTS THE FOLLOWING EXPENDITURES:</t>
  </si>
  <si>
    <t>17919</t>
  </si>
  <si>
    <t>IMPACT BLACK RIVER ELEMENTARY</t>
  </si>
  <si>
    <t>06901</t>
  </si>
  <si>
    <t>ROOTED SCHOOL WA</t>
  </si>
  <si>
    <t>Charter</t>
  </si>
  <si>
    <t>C-OOP, Charter, ESA 112?</t>
  </si>
  <si>
    <t>LUMENS HIGH SCHOOL</t>
  </si>
  <si>
    <t>CATALYST PUBLIC SCHOOLS</t>
  </si>
  <si>
    <t>IMPACT COMENCEMENT BAY</t>
  </si>
  <si>
    <t>IMPACT PUBLIC CHARTER</t>
  </si>
  <si>
    <t>IMPACT SALISH SEA ELEMENTARY</t>
  </si>
  <si>
    <t>RAINIER VALLEY LEADERSHIP</t>
  </si>
  <si>
    <t>2023-24 Opened</t>
  </si>
  <si>
    <t>Once all steps are completed, see Line 46 on the Compliance Tab, it will indicate whether the district met or did not meet the Excess Cost requirement.</t>
  </si>
  <si>
    <t>The Compliance tab for elementary and secondary levels will auto-calculate using the data from the Base tab.</t>
  </si>
  <si>
    <t>STEP 4:  2024-25 Elementary Calculation Results</t>
  </si>
  <si>
    <t>Upload the completed template to the Excess Cost Progress Report task that will be created in EGMS on February 1, 2026.</t>
  </si>
  <si>
    <t>STEP 4:  2024-25 Secondary Calculation Results</t>
  </si>
  <si>
    <t>24-25 Report Card</t>
  </si>
  <si>
    <t>STEP 1:  2024–25 Secondary expenditures from ALL sources</t>
  </si>
  <si>
    <t>STEP 2:  2024–25 Secondary school expenditures</t>
  </si>
  <si>
    <t>STEP 3:  Elementary school enrollments - BACK OUT ENROLLMENTS OF AGES 3–5 NOT ENROLLED IN KG</t>
  </si>
  <si>
    <t>Average annual expenditure per elementary student during the 2024–25 school year</t>
  </si>
  <si>
    <t>Minimum amount the LEA must spend in the 2024–25 school year for the education of elementary students with disabilities before using IDEA Part B funds, Section 611</t>
  </si>
  <si>
    <t>Average annual expenditure per secondary student during the 2024–25 school year</t>
  </si>
  <si>
    <t>Minimum amount the LEA must spend in the 2024–25  school year for the education of secondary students with disabilities before using IDEA Part B funds, Section 611</t>
  </si>
  <si>
    <t>Step 3 November 2024 Child Count:</t>
  </si>
  <si>
    <t>STEP 1:  2024–25 Elementary expenditures from ALL sources</t>
  </si>
  <si>
    <t>STEP 2: 2024–25 Elementary Program Expenditures</t>
  </si>
  <si>
    <t>STEP 2:  2024–25 Secondary Program Expenditures</t>
  </si>
  <si>
    <t>2024–25 adjusted secondary expenditures</t>
  </si>
  <si>
    <t xml:space="preserve">2024–25 adjusted elementary expenditures </t>
  </si>
  <si>
    <t>STEP 3:  2024–25 Elementary General Expenditures</t>
  </si>
  <si>
    <t>STEP 3:  2024–25 Secondary General Expenditures</t>
  </si>
  <si>
    <t>STEP 4:  2024–25 Elementary Calculation Results</t>
  </si>
  <si>
    <t>STEP 4:  2024–25 Secondary Calculation Results</t>
  </si>
  <si>
    <t>Amount the LEA spent in the 2024–25 school year  for the education of elementary students with disabilities before using IDEA Part B funds, Section 611.</t>
  </si>
  <si>
    <t>2024–25 Met Excess Cost for elementary students</t>
  </si>
  <si>
    <t>2024–25 Met Excess Cost for secondary students</t>
  </si>
  <si>
    <t>% Difference between Worksheet and F-196</t>
  </si>
  <si>
    <t>Row Labels</t>
  </si>
  <si>
    <t>01</t>
  </si>
  <si>
    <t>02</t>
  </si>
  <si>
    <t>03</t>
  </si>
  <si>
    <t>09</t>
  </si>
  <si>
    <t>17903</t>
  </si>
  <si>
    <t>24915</t>
  </si>
  <si>
    <t>27901</t>
  </si>
  <si>
    <t>34901</t>
  </si>
  <si>
    <t>39901</t>
  </si>
  <si>
    <t>11</t>
  </si>
  <si>
    <t>12</t>
  </si>
  <si>
    <t>13</t>
  </si>
  <si>
    <t>14</t>
  </si>
  <si>
    <t>19</t>
  </si>
  <si>
    <t>21</t>
  </si>
  <si>
    <t>22</t>
  </si>
  <si>
    <t>23</t>
  </si>
  <si>
    <t>24</t>
  </si>
  <si>
    <t>25</t>
  </si>
  <si>
    <t>26</t>
  </si>
  <si>
    <t>29</t>
  </si>
  <si>
    <t>31</t>
  </si>
  <si>
    <t>34</t>
  </si>
  <si>
    <t>38</t>
  </si>
  <si>
    <t>39</t>
  </si>
  <si>
    <t>45</t>
  </si>
  <si>
    <t>46</t>
  </si>
  <si>
    <t>51</t>
  </si>
  <si>
    <t>52</t>
  </si>
  <si>
    <t>53</t>
  </si>
  <si>
    <t>55</t>
  </si>
  <si>
    <t>56</t>
  </si>
  <si>
    <t>57</t>
  </si>
  <si>
    <t>58</t>
  </si>
  <si>
    <t>59</t>
  </si>
  <si>
    <t>61</t>
  </si>
  <si>
    <t>62</t>
  </si>
  <si>
    <t>64</t>
  </si>
  <si>
    <t>65</t>
  </si>
  <si>
    <t>67</t>
  </si>
  <si>
    <t>68</t>
  </si>
  <si>
    <t>69</t>
  </si>
  <si>
    <t>71</t>
  </si>
  <si>
    <t>73</t>
  </si>
  <si>
    <t>74</t>
  </si>
  <si>
    <t>76</t>
  </si>
  <si>
    <t>78</t>
  </si>
  <si>
    <t>79</t>
  </si>
  <si>
    <t>81</t>
  </si>
  <si>
    <t>86</t>
  </si>
  <si>
    <t>88</t>
  </si>
  <si>
    <t>89</t>
  </si>
  <si>
    <t>97</t>
  </si>
  <si>
    <t>98</t>
  </si>
  <si>
    <t>99</t>
  </si>
  <si>
    <t>Source:</t>
  </si>
  <si>
    <t>https://ospi.k12.wa.us/sites/default/files/2025-12/24-25-actuals-item-numbers.csv</t>
  </si>
  <si>
    <t>Federal Expenditures</t>
  </si>
  <si>
    <t>State Expenditures</t>
  </si>
  <si>
    <t>Other Expenditures</t>
  </si>
  <si>
    <t>2024–25 F-196 Codes</t>
  </si>
  <si>
    <t>for Comparison</t>
  </si>
  <si>
    <r>
      <t xml:space="preserve">Program 21:  State &amp; local </t>
    </r>
    <r>
      <rPr>
        <sz val="11"/>
        <rFont val="Segoe UI"/>
        <family val="2"/>
      </rPr>
      <t>funds for students with disabilities</t>
    </r>
  </si>
  <si>
    <r>
      <rPr>
        <b/>
        <sz val="11"/>
        <color theme="1"/>
        <rFont val="Segoe UI"/>
        <family val="2"/>
      </rPr>
      <t>OCTOBER 2024 ENROLLMENT:</t>
    </r>
    <r>
      <rPr>
        <sz val="11"/>
        <color theme="1"/>
        <rFont val="Segoe UI"/>
        <family val="2"/>
      </rPr>
      <t xml:space="preserve">  Number of secondary students enrolled, including students with disabilities.  (Report 1251 H plus Running Start Only plus Open Doors)</t>
    </r>
  </si>
  <si>
    <r>
      <rPr>
        <b/>
        <sz val="11"/>
        <color theme="1"/>
        <rFont val="Segoe UI"/>
        <family val="2"/>
      </rPr>
      <t>NOVEMBER 2024 CHILD COUNT</t>
    </r>
    <r>
      <rPr>
        <sz val="11"/>
        <color theme="1"/>
        <rFont val="Segoe UI"/>
        <family val="2"/>
      </rPr>
      <t>:  Number of elementary students with disabilities enrolled in the 2024–25 year. (Special Education November Child Count)</t>
    </r>
  </si>
  <si>
    <r>
      <rPr>
        <b/>
        <sz val="11"/>
        <color theme="1"/>
        <rFont val="Segoe UI"/>
        <family val="2"/>
      </rPr>
      <t>NOVEMBER 2024 CHILD COUNT</t>
    </r>
    <r>
      <rPr>
        <sz val="11"/>
        <color theme="1"/>
        <rFont val="Segoe UI"/>
        <family val="2"/>
      </rPr>
      <t>:  Number of secondary students with disabilities enrolled in the 2024–25 year.  (Special Education November Child Count)</t>
    </r>
  </si>
  <si>
    <t>DUE FEBRUARY 27, 2026 IN EGMS.
Upload the completed Excel template to the Excess Cost Progress Report task that will be created in EGMS on February 1, 2026.</t>
  </si>
  <si>
    <t>Excess Cost Worksheet is due February 27, 2026 - REQUIRED</t>
  </si>
  <si>
    <r>
      <rPr>
        <b/>
        <sz val="11"/>
        <color theme="1"/>
        <rFont val="Segoe UI"/>
        <family val="2"/>
      </rPr>
      <t>OCTOBER 2024 ENROLLMENT:</t>
    </r>
    <r>
      <rPr>
        <sz val="11"/>
        <color theme="1"/>
        <rFont val="Segoe UI"/>
        <family val="2"/>
      </rPr>
      <t xml:space="preserve">  Number of elementary students enrolled, including students with disabilities. (Report 1251H)</t>
    </r>
  </si>
  <si>
    <t>Serving District Name</t>
  </si>
  <si>
    <t>PK</t>
  </si>
  <si>
    <t>TK</t>
  </si>
  <si>
    <t>K</t>
  </si>
  <si>
    <t>1</t>
  </si>
  <si>
    <t>2</t>
  </si>
  <si>
    <t>3</t>
  </si>
  <si>
    <t>4</t>
  </si>
  <si>
    <t>5</t>
  </si>
  <si>
    <t>6</t>
  </si>
  <si>
    <t>7</t>
  </si>
  <si>
    <t>8</t>
  </si>
  <si>
    <t>9</t>
  </si>
  <si>
    <t>10</t>
  </si>
  <si>
    <t>Washtucna</t>
  </si>
  <si>
    <t>Benge</t>
  </si>
  <si>
    <t>Othello</t>
  </si>
  <si>
    <t>Lind</t>
  </si>
  <si>
    <t>Ritzville</t>
  </si>
  <si>
    <t>Clarkston</t>
  </si>
  <si>
    <t>Asotin-Anatone</t>
  </si>
  <si>
    <t>Kennewick</t>
  </si>
  <si>
    <t>Paterson</t>
  </si>
  <si>
    <t>Kiona-Benton City</t>
  </si>
  <si>
    <t>Finley</t>
  </si>
  <si>
    <t>Prosser</t>
  </si>
  <si>
    <t>Richland</t>
  </si>
  <si>
    <t>Manson</t>
  </si>
  <si>
    <t>Stehekin</t>
  </si>
  <si>
    <t>Entiat</t>
  </si>
  <si>
    <t>Lake Chelan</t>
  </si>
  <si>
    <t>Cashmere</t>
  </si>
  <si>
    <t>Cascade</t>
  </si>
  <si>
    <t>Wenatchee</t>
  </si>
  <si>
    <t>Pinnacles Prep</t>
  </si>
  <si>
    <t>Port Angeles</t>
  </si>
  <si>
    <t>Crescent</t>
  </si>
  <si>
    <t>Sequim</t>
  </si>
  <si>
    <t>Cape Flattery</t>
  </si>
  <si>
    <t>Quillayute Valley</t>
  </si>
  <si>
    <t>Vancouver</t>
  </si>
  <si>
    <t>Hockinson</t>
  </si>
  <si>
    <t>La Center</t>
  </si>
  <si>
    <t>Green Mountain</t>
  </si>
  <si>
    <t>Washougal</t>
  </si>
  <si>
    <t>Evergreen No. 114 (Clark)</t>
  </si>
  <si>
    <t>Camas</t>
  </si>
  <si>
    <t>Battle Ground</t>
  </si>
  <si>
    <t>Ridgefield</t>
  </si>
  <si>
    <t>Rooted School Vancouver</t>
  </si>
  <si>
    <t>Dayton</t>
  </si>
  <si>
    <t>Starbuck</t>
  </si>
  <si>
    <t>Longview</t>
  </si>
  <si>
    <t>Toutle Lake</t>
  </si>
  <si>
    <t>Castle Rock</t>
  </si>
  <si>
    <t>Kalama</t>
  </si>
  <si>
    <t>Woodland</t>
  </si>
  <si>
    <t>Kelso</t>
  </si>
  <si>
    <t>Orondo</t>
  </si>
  <si>
    <t>Bridgeport</t>
  </si>
  <si>
    <t>Palisades</t>
  </si>
  <si>
    <t>Eastmont</t>
  </si>
  <si>
    <t>Mansfield</t>
  </si>
  <si>
    <t>Waterville</t>
  </si>
  <si>
    <t>Keller</t>
  </si>
  <si>
    <t>Curlew</t>
  </si>
  <si>
    <t>Orient</t>
  </si>
  <si>
    <t>Inchelium</t>
  </si>
  <si>
    <t>Republic</t>
  </si>
  <si>
    <t>Pasco</t>
  </si>
  <si>
    <t>North Franklin</t>
  </si>
  <si>
    <t>Star</t>
  </si>
  <si>
    <t>Kahlotus</t>
  </si>
  <si>
    <t>Pomeroy</t>
  </si>
  <si>
    <t>Wahluke</t>
  </si>
  <si>
    <t>Quincy</t>
  </si>
  <si>
    <t>Warden</t>
  </si>
  <si>
    <t>Coulee-Hartline</t>
  </si>
  <si>
    <t>Soap Lake</t>
  </si>
  <si>
    <t>Royal</t>
  </si>
  <si>
    <t>Moses Lake</t>
  </si>
  <si>
    <t>Ephrata</t>
  </si>
  <si>
    <t>Wilson Creek</t>
  </si>
  <si>
    <t>Grand Coulee Dam</t>
  </si>
  <si>
    <t>Aberdeen</t>
  </si>
  <si>
    <t>Hoquiam</t>
  </si>
  <si>
    <t>North Beach</t>
  </si>
  <si>
    <t>McCleary</t>
  </si>
  <si>
    <t>Montesano</t>
  </si>
  <si>
    <t>Elma</t>
  </si>
  <si>
    <t>Taholah</t>
  </si>
  <si>
    <t>Lake Quinault</t>
  </si>
  <si>
    <t>Cosmopolis</t>
  </si>
  <si>
    <t>Satsop</t>
  </si>
  <si>
    <t>Wishkah Valley</t>
  </si>
  <si>
    <t>Ocosta</t>
  </si>
  <si>
    <t>Oakville</t>
  </si>
  <si>
    <t>Oak Harbor</t>
  </si>
  <si>
    <t>Coupeville</t>
  </si>
  <si>
    <t>South Whidbey</t>
  </si>
  <si>
    <t>Queets-Clearwater</t>
  </si>
  <si>
    <t>Brinnon</t>
  </si>
  <si>
    <t>Quilcene</t>
  </si>
  <si>
    <t>Chimacum</t>
  </si>
  <si>
    <t>Port Townsend</t>
  </si>
  <si>
    <t>Seattle</t>
  </si>
  <si>
    <t>Federal Way</t>
  </si>
  <si>
    <t>Enumclaw</t>
  </si>
  <si>
    <t>Mercer Island</t>
  </si>
  <si>
    <t>Highline</t>
  </si>
  <si>
    <t>Vashon Island</t>
  </si>
  <si>
    <t>Renton</t>
  </si>
  <si>
    <t>Skykomish</t>
  </si>
  <si>
    <t>Bellevue</t>
  </si>
  <si>
    <t>Tukwila</t>
  </si>
  <si>
    <t>Riverview</t>
  </si>
  <si>
    <t>Auburn</t>
  </si>
  <si>
    <t>Tahoma</t>
  </si>
  <si>
    <t>Snoqualmie Valley</t>
  </si>
  <si>
    <t>Issaquah</t>
  </si>
  <si>
    <t>Shoreline</t>
  </si>
  <si>
    <t>Lake Washington</t>
  </si>
  <si>
    <t>Kent</t>
  </si>
  <si>
    <t>Northshore</t>
  </si>
  <si>
    <t>Summit Public School: Sierra</t>
  </si>
  <si>
    <t>Summit Public School: Atlas</t>
  </si>
  <si>
    <t>Rainier Prep Charter</t>
  </si>
  <si>
    <t>Rainier Valley Leadership Academy (formely Green Dot)</t>
  </si>
  <si>
    <t>Impact | Puget Sound Elementary</t>
  </si>
  <si>
    <t>Impact | Salish Sea Elementary</t>
  </si>
  <si>
    <t>Why Not You Academy (formerly Cascade: Midway charter)</t>
  </si>
  <si>
    <t>Impact | Black River Elementary</t>
  </si>
  <si>
    <t>Bremerton</t>
  </si>
  <si>
    <t>Bainbridge Island</t>
  </si>
  <si>
    <t>North Kitsap</t>
  </si>
  <si>
    <t>Central Kitsap</t>
  </si>
  <si>
    <t>South Kitsap</t>
  </si>
  <si>
    <t>Catalyst Public Schools</t>
  </si>
  <si>
    <t>Suquamish Tribal Ed Dept</t>
  </si>
  <si>
    <t>Damman</t>
  </si>
  <si>
    <t>Easton</t>
  </si>
  <si>
    <t>Thorp</t>
  </si>
  <si>
    <t>Ellensburg</t>
  </si>
  <si>
    <t>Kittitas</t>
  </si>
  <si>
    <t>Cle Elum-Roslyn</t>
  </si>
  <si>
    <t>Wishram</t>
  </si>
  <si>
    <t>Bickleton</t>
  </si>
  <si>
    <t>Centerville</t>
  </si>
  <si>
    <t>Trout Lake</t>
  </si>
  <si>
    <t>Glenwood</t>
  </si>
  <si>
    <t>Klickitat</t>
  </si>
  <si>
    <t>Roosevelt</t>
  </si>
  <si>
    <t>Goldendale</t>
  </si>
  <si>
    <t>White Salmon</t>
  </si>
  <si>
    <t>Lyle</t>
  </si>
  <si>
    <t>Napavine</t>
  </si>
  <si>
    <t>Evaline</t>
  </si>
  <si>
    <t>Mossyrock</t>
  </si>
  <si>
    <t>Morton</t>
  </si>
  <si>
    <t>Adna</t>
  </si>
  <si>
    <t>Winlock</t>
  </si>
  <si>
    <t>Boistfort</t>
  </si>
  <si>
    <t>Toledo</t>
  </si>
  <si>
    <t>Onalaska</t>
  </si>
  <si>
    <t>Pe Ell</t>
  </si>
  <si>
    <t>Chehalis</t>
  </si>
  <si>
    <t>White Pass</t>
  </si>
  <si>
    <t>Centralia</t>
  </si>
  <si>
    <t>Sprague</t>
  </si>
  <si>
    <t>Reardan-Edwall</t>
  </si>
  <si>
    <t>Almira</t>
  </si>
  <si>
    <t>Creston</t>
  </si>
  <si>
    <t>Odessa</t>
  </si>
  <si>
    <t>Wilbur</t>
  </si>
  <si>
    <t>Harrington</t>
  </si>
  <si>
    <t>Davenport</t>
  </si>
  <si>
    <t>Southside</t>
  </si>
  <si>
    <t>Grapeview</t>
  </si>
  <si>
    <t>Shelton</t>
  </si>
  <si>
    <t>Mary M. Knight</t>
  </si>
  <si>
    <t>Pioneer</t>
  </si>
  <si>
    <t>North Mason</t>
  </si>
  <si>
    <t>Hood Canal</t>
  </si>
  <si>
    <t>Nespelem</t>
  </si>
  <si>
    <t>Omak</t>
  </si>
  <si>
    <t>Okanogan</t>
  </si>
  <si>
    <t>Brewster</t>
  </si>
  <si>
    <t>Pateros</t>
  </si>
  <si>
    <t>Methow Valley</t>
  </si>
  <si>
    <t>Tonasket</t>
  </si>
  <si>
    <t>Oroville</t>
  </si>
  <si>
    <t>Ocean Beach</t>
  </si>
  <si>
    <t>Raymond</t>
  </si>
  <si>
    <t>South Bend</t>
  </si>
  <si>
    <t>Naselle-Grays River</t>
  </si>
  <si>
    <t>Willapa Valley</t>
  </si>
  <si>
    <t>North River</t>
  </si>
  <si>
    <t>Newport</t>
  </si>
  <si>
    <t>Cusick</t>
  </si>
  <si>
    <t>Selkirk</t>
  </si>
  <si>
    <t>Steilacoom Historical</t>
  </si>
  <si>
    <t>Puyallup</t>
  </si>
  <si>
    <t>Tacoma</t>
  </si>
  <si>
    <t>Carbonado Historical</t>
  </si>
  <si>
    <t>University Place</t>
  </si>
  <si>
    <t>Sumner-Bonney Lake</t>
  </si>
  <si>
    <t>Dieringer</t>
  </si>
  <si>
    <t>Orting</t>
  </si>
  <si>
    <t>Clover Park</t>
  </si>
  <si>
    <t>Peninsula</t>
  </si>
  <si>
    <t>Franklin Pierce</t>
  </si>
  <si>
    <t>Bethel</t>
  </si>
  <si>
    <t>Eatonville</t>
  </si>
  <si>
    <t>White River</t>
  </si>
  <si>
    <t>Fife</t>
  </si>
  <si>
    <t>Impact | Commencement</t>
  </si>
  <si>
    <t>Summit Public School: Olympus</t>
  </si>
  <si>
    <t>Shaw Island</t>
  </si>
  <si>
    <t>Orcas Island</t>
  </si>
  <si>
    <t>Lopez Island</t>
  </si>
  <si>
    <t>San Juan Island</t>
  </si>
  <si>
    <t>Concrete</t>
  </si>
  <si>
    <t>Burlington-Edison</t>
  </si>
  <si>
    <t>Sedro-Woolley</t>
  </si>
  <si>
    <t>Anacortes</t>
  </si>
  <si>
    <t>La Conner</t>
  </si>
  <si>
    <t>Conway</t>
  </si>
  <si>
    <t>Mount Vernon</t>
  </si>
  <si>
    <t>Skamania</t>
  </si>
  <si>
    <t>Mount Pleasant</t>
  </si>
  <si>
    <t>Mill A</t>
  </si>
  <si>
    <t>Stevenson-Carson</t>
  </si>
  <si>
    <t>Everett</t>
  </si>
  <si>
    <t>Lake Stevens</t>
  </si>
  <si>
    <t>Mukilteo</t>
  </si>
  <si>
    <t>Edmonds</t>
  </si>
  <si>
    <t>Arlington</t>
  </si>
  <si>
    <t>Marysville</t>
  </si>
  <si>
    <t>Index</t>
  </si>
  <si>
    <t>Monroe</t>
  </si>
  <si>
    <t>Snohomish</t>
  </si>
  <si>
    <t>Lakewood</t>
  </si>
  <si>
    <t>Sultan</t>
  </si>
  <si>
    <t>Darrington</t>
  </si>
  <si>
    <t>Granite Falls</t>
  </si>
  <si>
    <t>Stanwood-Camano</t>
  </si>
  <si>
    <t>Spokane</t>
  </si>
  <si>
    <t>Orchard Prairie</t>
  </si>
  <si>
    <t>Great Northern</t>
  </si>
  <si>
    <t>Nine Mile Falls</t>
  </si>
  <si>
    <t>Medical Lake</t>
  </si>
  <si>
    <t>Mead</t>
  </si>
  <si>
    <t>Central Valley</t>
  </si>
  <si>
    <t>Freeman</t>
  </si>
  <si>
    <t>Cheney</t>
  </si>
  <si>
    <t>East Valley No. 361 (Spokane)</t>
  </si>
  <si>
    <t>Liberty</t>
  </si>
  <si>
    <t>West Valley No. 363 (Spokane)</t>
  </si>
  <si>
    <t>Deer Park</t>
  </si>
  <si>
    <t>Riverside</t>
  </si>
  <si>
    <t>Spokane International Academy</t>
  </si>
  <si>
    <t>Lumen Public School</t>
  </si>
  <si>
    <t>Pride Prep Charter School District</t>
  </si>
  <si>
    <t>Onion Creek</t>
  </si>
  <si>
    <t>Chewelah</t>
  </si>
  <si>
    <t>Wellpinit</t>
  </si>
  <si>
    <t>Valley</t>
  </si>
  <si>
    <t>Colville</t>
  </si>
  <si>
    <t>Loon Lake</t>
  </si>
  <si>
    <t>Summit Valley</t>
  </si>
  <si>
    <t>Evergreen No. 205 (Stevens)</t>
  </si>
  <si>
    <t>Columbia No. 206 (Stevens)</t>
  </si>
  <si>
    <t>Mary Walker</t>
  </si>
  <si>
    <t>Northport</t>
  </si>
  <si>
    <t>Kettle Falls</t>
  </si>
  <si>
    <t>Yelm</t>
  </si>
  <si>
    <t>North Thurston</t>
  </si>
  <si>
    <t>Tumwater</t>
  </si>
  <si>
    <t>Rainier</t>
  </si>
  <si>
    <t>Griffin</t>
  </si>
  <si>
    <t>Rochester</t>
  </si>
  <si>
    <t>Tenino</t>
  </si>
  <si>
    <t>WA State School for the Blind</t>
  </si>
  <si>
    <t>WA State CDHHY</t>
  </si>
  <si>
    <t>34979</t>
  </si>
  <si>
    <t>Washington Military Department</t>
  </si>
  <si>
    <t>Wahkiakum</t>
  </si>
  <si>
    <t>Dixie</t>
  </si>
  <si>
    <t>Walla Walla</t>
  </si>
  <si>
    <t>College Place</t>
  </si>
  <si>
    <t>Touchet</t>
  </si>
  <si>
    <t>Columbia No. 400 (Walla Walla)</t>
  </si>
  <si>
    <t>Waitsburg</t>
  </si>
  <si>
    <t>Prescott</t>
  </si>
  <si>
    <t>Bellingham</t>
  </si>
  <si>
    <t>Ferndale</t>
  </si>
  <si>
    <t>Blaine</t>
  </si>
  <si>
    <t>Lynden</t>
  </si>
  <si>
    <t>Meridian</t>
  </si>
  <si>
    <t>Nooksack Valley</t>
  </si>
  <si>
    <t>Mount Baker</t>
  </si>
  <si>
    <t>Whatcom Intergenerational High School</t>
  </si>
  <si>
    <t>LaCrosse</t>
  </si>
  <si>
    <t>Lamont</t>
  </si>
  <si>
    <t>Tekoa</t>
  </si>
  <si>
    <t>Pullman</t>
  </si>
  <si>
    <t>Colfax</t>
  </si>
  <si>
    <t>Palouse</t>
  </si>
  <si>
    <t>Garfield</t>
  </si>
  <si>
    <t>Steptoe</t>
  </si>
  <si>
    <t>Colton</t>
  </si>
  <si>
    <t>Endicott</t>
  </si>
  <si>
    <t>Rosalia</t>
  </si>
  <si>
    <t xml:space="preserve">St. John </t>
  </si>
  <si>
    <t>Oakesdale</t>
  </si>
  <si>
    <t>Union Gap</t>
  </si>
  <si>
    <t>Naches Valley</t>
  </si>
  <si>
    <t>Yakima</t>
  </si>
  <si>
    <t>East Valley No. 90 (Yakima)</t>
  </si>
  <si>
    <t>Selah</t>
  </si>
  <si>
    <t>Mabton</t>
  </si>
  <si>
    <t>Grandview</t>
  </si>
  <si>
    <t>Sunnyside</t>
  </si>
  <si>
    <t>Toppenish</t>
  </si>
  <si>
    <t>Highland</t>
  </si>
  <si>
    <t>Granger</t>
  </si>
  <si>
    <t>Zillah</t>
  </si>
  <si>
    <t>Wapato</t>
  </si>
  <si>
    <t>West Valley No. 208 (Yakima)</t>
  </si>
  <si>
    <t>Mount Adams</t>
  </si>
  <si>
    <t>Grand Total</t>
  </si>
  <si>
    <t>K-12 Total</t>
  </si>
  <si>
    <t>2024–25 Total Elementary expenditures</t>
  </si>
  <si>
    <t xml:space="preserve">2024–25 Total Secondary expenditures </t>
  </si>
  <si>
    <t>Capital Outlay (Item 509)</t>
  </si>
  <si>
    <t>This document posted to the SAFS data files page (https://ospi.k12.wa.us/safs-data-files) on the OSPI website identifies which line numbers are attributed to State, Federal, and Other Expenditures. The numbers pulled from this report can be compared to the F-196 Resource to Program Expenditure Report for these districts to confirm that the numbers are correct. 
https://ospi.k12.wa.us/sites/default/files/2025-12/24-25f196codes.xlsx - crosswalk of which codes are which lines of the F-196
Item 509: Capital Outlay - Object 9
Item 748: Interest - Activity 83
Item 749: Principal - Activity 84
Item 750: Debt-Related Expenditures - Activity 85</t>
  </si>
  <si>
    <t>Item 105</t>
  </si>
  <si>
    <t>Item 107</t>
  </si>
  <si>
    <t>Item163</t>
  </si>
  <si>
    <t>This document posted to the SAFS data files page (https://ospi.k12.wa.us/safs-data-files) on the OSPI website identifies which line numbers are attributed to State, Federal, and Other Expenditures. The numbers pulled from this report can be compared to the F-196 Resource to Program Expenditure Report for these districts to confirm that the numbers are correct. 
https://ospi.k12.wa.us/sites/default/files/2025-12/24-25f196codes.xlsx - crosswalk of which codes are which lines of the F-196
Item 105: Total All Programs (Federal Resources)
Item 107: Total All Programs (State Resources)
Item 163: Total All Programs (Other Resources)</t>
  </si>
  <si>
    <t>Activity 84 (Item 749)</t>
  </si>
  <si>
    <t>Activity 83 (Item 748)</t>
  </si>
  <si>
    <t>Activity 85 (Item 750)</t>
  </si>
  <si>
    <t>Debt Service Total</t>
  </si>
  <si>
    <t>Report Card Characteristic:</t>
  </si>
  <si>
    <t>low income</t>
  </si>
  <si>
    <t>students with disabilities</t>
  </si>
  <si>
    <t>migrant</t>
  </si>
  <si>
    <t>english language learners</t>
  </si>
  <si>
    <t>american indian/alaska native</t>
  </si>
  <si>
    <t>this was a small percentage in previous school years but Program 26 is a Special Education Program code, so it should be 100%</t>
  </si>
  <si>
    <r>
      <t xml:space="preserve">Sign up for Special Education Updates.  See </t>
    </r>
    <r>
      <rPr>
        <b/>
        <u/>
        <sz val="18"/>
        <color rgb="FF7030A0"/>
        <rFont val="Segoe UI"/>
        <family val="2"/>
      </rPr>
      <t>here</t>
    </r>
    <r>
      <rPr>
        <b/>
        <sz val="18"/>
        <color rgb="FF7030A0"/>
        <rFont val="Segoe UI"/>
        <family val="2"/>
      </rPr>
      <t xml:space="preserve"> to register.</t>
    </r>
  </si>
  <si>
    <t>2024–25 Base Tab: Excess Costs Calculation Steps (clicking here takes you to the correct tab of the template)</t>
  </si>
  <si>
    <t>Step 3 October 2024 Enrollment:</t>
  </si>
  <si>
    <t>In the green highlighted cells enter:</t>
  </si>
  <si>
    <t>the total amount of capital outlay and debt service expenditures.</t>
  </si>
  <si>
    <t>2024–25 adjusted elementary expenditures</t>
  </si>
  <si>
    <t>The form will subtract these amounts from total of the district's expenditures.</t>
  </si>
  <si>
    <r>
      <t xml:space="preserve">In the green highlighted cells enter the number of elementary students enrolled in the school year, including students with disabilities using October 2024 Enrollment K–12. </t>
    </r>
    <r>
      <rPr>
        <b/>
        <sz val="12"/>
        <color theme="1"/>
        <rFont val="Segoe UI"/>
        <family val="2"/>
      </rPr>
      <t>(Use Report 1251H plus Running Start only and Open Doors)</t>
    </r>
  </si>
  <si>
    <t xml:space="preserve">In the green highlighted cells enter: </t>
  </si>
  <si>
    <t>Auto populates</t>
  </si>
  <si>
    <t>Step 5:</t>
  </si>
  <si>
    <t>Insert your name, email, and phone number</t>
  </si>
  <si>
    <t>STEP 1:  2024–25 Elementary expenditures from ALL sources - DO NOT INCLUDE EXPENDITURES FOR AGES 3-5 NOT ENROLLED IN KG</t>
  </si>
  <si>
    <t>STEP 2:  2024–25 Elementary school expenditures - DO NOT INCLUDE EXPENDITURES FOR AGES 3–5 NOT ENROLLED IN KG</t>
  </si>
  <si>
    <t>Step 5: Certify the Excess Cost Worksheet Base Tab</t>
  </si>
  <si>
    <r>
      <rPr>
        <b/>
        <sz val="11"/>
        <color theme="1"/>
        <rFont val="Segoe UI"/>
        <family val="2"/>
      </rPr>
      <t>OCTOBER 2024 ENROLLMENT:</t>
    </r>
    <r>
      <rPr>
        <sz val="11"/>
        <color theme="1"/>
        <rFont val="Segoe UI"/>
        <family val="2"/>
      </rPr>
      <t xml:space="preserve">  Number of elementary students enrolled, including students with disabilities. (Report 1251 H plus Running Start Only plus Open Doors)</t>
    </r>
  </si>
  <si>
    <t>Step 5: Certify the Excess Cost Worksheet Compliance Tab</t>
  </si>
  <si>
    <r>
      <t xml:space="preserve">Enter the number of elementary students with disabilities enrolled in the school year using </t>
    </r>
    <r>
      <rPr>
        <b/>
        <sz val="12"/>
        <color theme="1"/>
        <rFont val="Segoe UI"/>
        <family val="2"/>
      </rPr>
      <t xml:space="preserve">Special Education November 2024 Child Count K-12 Report </t>
    </r>
    <r>
      <rPr>
        <sz val="12"/>
        <color theme="1"/>
        <rFont val="Segoe UI"/>
        <family val="2"/>
      </rPr>
      <t>found in EDS.</t>
    </r>
  </si>
  <si>
    <t>2024–25 Compliance Tab: Excess Costs Calculation Steps (clicking here takes you to the correct tab of the template)</t>
  </si>
  <si>
    <t>Step 4: Calculation Results</t>
  </si>
  <si>
    <t>Enter CoDist:</t>
  </si>
  <si>
    <t>the total amount of district's expenditures from Programs 24, 29, 51, 52, 53, 64, 68, 76, 78, 21, 26, 55, and 65 excluding capital outlay or debt service amounts included in Step 1.</t>
  </si>
  <si>
    <t>the total amount of district's expenditures from Programs 25, 58, 61, 81, 86, 88, and 89 excluding capital outlay or debt service amounts included above.</t>
  </si>
  <si>
    <t>Questions, email the OSPI Special Education Fiscal Team</t>
  </si>
  <si>
    <t>Amount the LEA  spent in the 2024–25 school year for the education of secondary students with disabilities before using IDEA Part B funds, Section 611.</t>
  </si>
  <si>
    <r>
      <rPr>
        <b/>
        <sz val="11"/>
        <color theme="1"/>
        <rFont val="Segoe UI"/>
        <family val="2"/>
      </rPr>
      <t>NOVEMBER 2024 CHILD COUNT:</t>
    </r>
    <r>
      <rPr>
        <sz val="11"/>
        <color theme="1"/>
        <rFont val="Segoe UI"/>
        <family val="2"/>
      </rPr>
      <t xml:space="preserve">  Number of elementary students with disabilities enrolled in the 2024–25 year. (Special Education November Child Count)</t>
    </r>
  </si>
  <si>
    <r>
      <t xml:space="preserve">To complete the Base tab for elementary and secondary levels, the district enters data into the green cells only.  All other cells with auto calculate.  </t>
    </r>
    <r>
      <rPr>
        <b/>
        <sz val="12"/>
        <color theme="1"/>
        <rFont val="Segoe UI"/>
        <family val="2"/>
      </rPr>
      <t xml:space="preserve">(Elementary and secondary levels are determined by the school district. </t>
    </r>
    <r>
      <rPr>
        <b/>
        <sz val="12"/>
        <color rgb="FFFF0000"/>
        <rFont val="Segoe UI"/>
        <family val="2"/>
      </rPr>
      <t>DO NOT INCLUDE Pre-K</t>
    </r>
    <r>
      <rPr>
        <b/>
        <sz val="12"/>
        <color theme="1"/>
        <rFont val="Segoe UI"/>
        <family val="2"/>
      </rPr>
      <t>)</t>
    </r>
    <r>
      <rPr>
        <sz val="12"/>
        <color theme="1"/>
        <rFont val="Segoe UI"/>
        <family val="2"/>
      </rPr>
      <t xml:space="preserve">.
</t>
    </r>
    <r>
      <rPr>
        <b/>
        <sz val="12"/>
        <color theme="1"/>
        <rFont val="Segoe UI"/>
        <family val="2"/>
      </rPr>
      <t xml:space="preserve">Note: If Column I on the </t>
    </r>
    <r>
      <rPr>
        <b/>
        <i/>
        <sz val="12"/>
        <color theme="1"/>
        <rFont val="Segoe UI"/>
        <family val="2"/>
      </rPr>
      <t>2024–25 Base tab</t>
    </r>
    <r>
      <rPr>
        <b/>
        <sz val="12"/>
        <color theme="1"/>
        <rFont val="Segoe UI"/>
        <family val="2"/>
      </rPr>
      <t xml:space="preserve"> contains the word “Check”, confirm that the elementary and secondary expenditure amounts in that row are correct. The figures entered into the </t>
    </r>
    <r>
      <rPr>
        <b/>
        <i/>
        <sz val="12"/>
        <color theme="1"/>
        <rFont val="Segoe UI"/>
        <family val="2"/>
      </rPr>
      <t>2024–25 Base tab</t>
    </r>
    <r>
      <rPr>
        <b/>
        <sz val="12"/>
        <color theme="1"/>
        <rFont val="Segoe UI"/>
        <family val="2"/>
      </rPr>
      <t xml:space="preserve"> form, will be compared to data from the District's F-196 report. However, because districts must exclude preschool expenditures, the totals in the F-196 may differ from those shown on this form.</t>
    </r>
    <r>
      <rPr>
        <sz val="12"/>
        <color theme="1"/>
        <rFont val="Segoe UI"/>
        <family val="2"/>
      </rPr>
      <t xml:space="preserve">
Enter data in the CoDist, Date, Elementary grades, and Secondary grades cells.</t>
    </r>
  </si>
  <si>
    <t>the total amount of district's expenditures from all sources (local, state, and federal, including IDEA Part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</si>
</sst>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quot;$&quot;#,##0.00"/>
    <numFmt numFmtId="166" formatCode="&quot;$&quot;#,##0"/>
    <numFmt numFmtId="167" formatCode="[&lt;=9999999]###\-####;\(###\)\ ###\-####"/>
    <numFmt numFmtId="168" formatCode="_(* #,##0_);_(* \(#,##0\);_(* &quot;-&quot;??_);_(@_)"/>
  </numFmts>
  <fonts count="50" x14ac:knownFonts="1">
    <font>
      <sz val="11"/>
      <color theme="1"/>
      <name val="Calibri"/>
      <family val="2"/>
      <scheme val="minor"/>
    </font>
    <font>
      <sz val="11"/>
      <color theme="1"/>
      <name val="Segoe UI"/>
      <family val="2"/>
    </font>
    <font>
      <sz val="11"/>
      <color theme="1"/>
      <name val="Segoe UI"/>
      <family val="2"/>
    </font>
    <font>
      <sz val="11"/>
      <color theme="1"/>
      <name val="Segoe UI"/>
      <family val="2"/>
    </font>
    <font>
      <sz val="11"/>
      <color theme="1"/>
      <name val="Segoe UI"/>
      <family val="2"/>
    </font>
    <font>
      <b/>
      <sz val="11"/>
      <color theme="1"/>
      <name val="Calibri"/>
      <family val="2"/>
      <scheme val="minor"/>
    </font>
    <font>
      <b/>
      <sz val="12"/>
      <color theme="1"/>
      <name val="Calibri"/>
      <family val="2"/>
      <scheme val="minor"/>
    </font>
    <font>
      <sz val="10"/>
      <color theme="1"/>
      <name val="Calibri"/>
      <family val="2"/>
      <scheme val="minor"/>
    </font>
    <font>
      <sz val="11"/>
      <color theme="1"/>
      <name val="Calibri"/>
      <family val="2"/>
      <scheme val="minor"/>
    </font>
    <font>
      <sz val="11"/>
      <name val="Calibri"/>
      <family val="2"/>
      <scheme val="minor"/>
    </font>
    <font>
      <u/>
      <sz val="11"/>
      <color theme="10"/>
      <name val="Calibri"/>
      <family val="2"/>
      <scheme val="minor"/>
    </font>
    <font>
      <b/>
      <u/>
      <sz val="11"/>
      <color theme="10"/>
      <name val="Calibri"/>
      <family val="2"/>
      <scheme val="minor"/>
    </font>
    <font>
      <b/>
      <sz val="13.2"/>
      <color rgb="FF333333"/>
      <name val="Verdana"/>
      <family val="2"/>
    </font>
    <font>
      <sz val="12"/>
      <color rgb="FF333333"/>
      <name val="Verdana"/>
      <family val="2"/>
    </font>
    <font>
      <b/>
      <sz val="12"/>
      <color rgb="FF333333"/>
      <name val="Verdana"/>
      <family val="2"/>
    </font>
    <font>
      <b/>
      <i/>
      <sz val="12"/>
      <color rgb="FF333333"/>
      <name val="Verdana"/>
      <family val="2"/>
    </font>
    <font>
      <sz val="12"/>
      <color rgb="FF0068AC"/>
      <name val="Verdana"/>
      <family val="2"/>
    </font>
    <font>
      <i/>
      <sz val="12"/>
      <color rgb="FF333333"/>
      <name val="Verdana"/>
      <family val="2"/>
    </font>
    <font>
      <u/>
      <sz val="12"/>
      <color theme="10"/>
      <name val="Verdana"/>
      <family val="2"/>
    </font>
    <font>
      <b/>
      <u/>
      <sz val="12"/>
      <color theme="10"/>
      <name val="Verdana"/>
      <family val="2"/>
    </font>
    <font>
      <sz val="12"/>
      <name val="Verdana"/>
      <family val="2"/>
    </font>
    <font>
      <sz val="12"/>
      <color theme="1"/>
      <name val="Verdana"/>
      <family val="2"/>
    </font>
    <font>
      <sz val="11"/>
      <color theme="8" tint="-0.499984740745262"/>
      <name val="Calibri"/>
      <family val="2"/>
      <scheme val="minor"/>
    </font>
    <font>
      <sz val="10"/>
      <name val="Arial"/>
      <family val="2"/>
    </font>
    <font>
      <b/>
      <u/>
      <sz val="14"/>
      <color theme="8" tint="-0.499984740745262"/>
      <name val="Calibri"/>
      <family val="2"/>
      <scheme val="minor"/>
    </font>
    <font>
      <sz val="14"/>
      <color theme="8" tint="-0.499984740745262"/>
      <name val="Calibri"/>
      <family val="2"/>
      <scheme val="minor"/>
    </font>
    <font>
      <u/>
      <sz val="11"/>
      <color theme="9" tint="0.59999389629810485"/>
      <name val="Calibri"/>
      <family val="2"/>
      <scheme val="minor"/>
    </font>
    <font>
      <sz val="11"/>
      <color theme="9" tint="0.59999389629810485"/>
      <name val="Calibri"/>
      <family val="2"/>
      <scheme val="minor"/>
    </font>
    <font>
      <b/>
      <sz val="11"/>
      <color theme="1"/>
      <name val="Segoe UI"/>
      <family val="2"/>
    </font>
    <font>
      <sz val="11"/>
      <color theme="1"/>
      <name val="Calibri"/>
      <family val="2"/>
    </font>
    <font>
      <b/>
      <sz val="12"/>
      <color theme="1"/>
      <name val="Segoe UI"/>
      <family val="2"/>
    </font>
    <font>
      <b/>
      <sz val="12"/>
      <name val="Segoe UI"/>
      <family val="2"/>
    </font>
    <font>
      <b/>
      <sz val="11"/>
      <name val="Segoe UI"/>
      <family val="2"/>
    </font>
    <font>
      <sz val="12"/>
      <color theme="1"/>
      <name val="Segoe UI"/>
      <family val="2"/>
    </font>
    <font>
      <sz val="11"/>
      <name val="Segoe UI"/>
      <family val="2"/>
    </font>
    <font>
      <sz val="11"/>
      <color theme="9" tint="0.59999389629810485"/>
      <name val="Segoe UI"/>
      <family val="2"/>
    </font>
    <font>
      <u/>
      <sz val="11"/>
      <color theme="9" tint="0.59999389629810485"/>
      <name val="Segoe UI"/>
      <family val="2"/>
    </font>
    <font>
      <sz val="11"/>
      <color theme="8" tint="-0.499984740745262"/>
      <name val="Segoe UI"/>
      <family val="2"/>
    </font>
    <font>
      <b/>
      <sz val="18"/>
      <color rgb="FF7030A0"/>
      <name val="Segoe UI"/>
      <family val="2"/>
    </font>
    <font>
      <b/>
      <u/>
      <sz val="12"/>
      <color theme="8" tint="-0.499984740745262"/>
      <name val="Segoe UI"/>
      <family val="2"/>
    </font>
    <font>
      <sz val="12"/>
      <color theme="8" tint="-0.499984740745262"/>
      <name val="Segoe UI"/>
      <family val="2"/>
    </font>
    <font>
      <b/>
      <u/>
      <sz val="11"/>
      <color theme="10"/>
      <name val="Segoe UI"/>
      <family val="2"/>
    </font>
    <font>
      <b/>
      <u/>
      <sz val="18"/>
      <color rgb="FF7030A0"/>
      <name val="Segoe UI"/>
      <family val="2"/>
    </font>
    <font>
      <b/>
      <sz val="14"/>
      <color theme="1"/>
      <name val="Segoe UI"/>
      <family val="2"/>
    </font>
    <font>
      <b/>
      <u/>
      <sz val="16"/>
      <color theme="10"/>
      <name val="Segoe UI"/>
      <family val="2"/>
    </font>
    <font>
      <sz val="11"/>
      <color rgb="FF00B050"/>
      <name val="Segoe UI"/>
      <family val="2"/>
    </font>
    <font>
      <sz val="10"/>
      <color theme="1"/>
      <name val="Segoe UI"/>
      <family val="2"/>
    </font>
    <font>
      <b/>
      <sz val="10"/>
      <color theme="1"/>
      <name val="Segoe UI"/>
      <family val="2"/>
    </font>
    <font>
      <b/>
      <sz val="12"/>
      <color rgb="FFFF0000"/>
      <name val="Segoe UI"/>
      <family val="2"/>
    </font>
    <font>
      <b/>
      <i/>
      <sz val="12"/>
      <color theme="1"/>
      <name val="Segoe UI"/>
      <family val="2"/>
    </font>
  </fonts>
  <fills count="7">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s>
  <borders count="20">
    <border>
      <left/>
      <right/>
      <top/>
      <bottom/>
      <diagonal/>
    </border>
    <border>
      <left style="medium">
        <color auto="1"/>
      </left>
      <right/>
      <top/>
      <bottom/>
      <diagonal/>
    </border>
    <border>
      <left/>
      <right style="medium">
        <color auto="1"/>
      </right>
      <top/>
      <bottom/>
      <diagonal/>
    </border>
    <border>
      <left/>
      <right style="medium">
        <color auto="1"/>
      </right>
      <top/>
      <bottom style="thin">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indexed="64"/>
      </bottom>
      <diagonal/>
    </border>
    <border>
      <left/>
      <right/>
      <top style="thin">
        <color indexed="64"/>
      </top>
      <bottom/>
      <diagonal/>
    </border>
    <border>
      <left/>
      <right style="medium">
        <color auto="1"/>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auto="1"/>
      </right>
      <top style="thin">
        <color indexed="64"/>
      </top>
      <bottom style="double">
        <color indexed="64"/>
      </bottom>
      <diagonal/>
    </border>
    <border>
      <left style="medium">
        <color auto="1"/>
      </left>
      <right style="medium">
        <color auto="1"/>
      </right>
      <top/>
      <bottom style="medium">
        <color auto="1"/>
      </bottom>
      <diagonal/>
    </border>
    <border>
      <left/>
      <right style="medium">
        <color auto="1"/>
      </right>
      <top style="thin">
        <color indexed="64"/>
      </top>
      <bottom style="medium">
        <color auto="1"/>
      </bottom>
      <diagonal/>
    </border>
    <border>
      <left/>
      <right style="medium">
        <color indexed="64"/>
      </right>
      <top style="double">
        <color indexed="64"/>
      </top>
      <bottom style="thin">
        <color indexed="64"/>
      </bottom>
      <diagonal/>
    </border>
    <border>
      <left style="medium">
        <color auto="1"/>
      </left>
      <right style="medium">
        <color auto="1"/>
      </right>
      <top/>
      <bottom/>
      <diagonal/>
    </border>
    <border>
      <left/>
      <right style="medium">
        <color auto="1"/>
      </right>
      <top style="medium">
        <color auto="1"/>
      </top>
      <bottom style="thin">
        <color indexed="64"/>
      </bottom>
      <diagonal/>
    </border>
    <border>
      <left/>
      <right style="medium">
        <color auto="1"/>
      </right>
      <top/>
      <bottom style="double">
        <color indexed="64"/>
      </bottom>
      <diagonal/>
    </border>
  </borders>
  <cellStyleXfs count="7">
    <xf numFmtId="0" fontId="0" fillId="0" borderId="0"/>
    <xf numFmtId="44" fontId="8" fillId="0" borderId="0" applyFont="0" applyFill="0" applyBorder="0" applyAlignment="0" applyProtection="0"/>
    <xf numFmtId="0" fontId="10" fillId="0" borderId="0" applyNumberForma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0" fontId="29" fillId="0" borderId="0"/>
    <xf numFmtId="43" fontId="29" fillId="0" borderId="0" applyFont="0" applyFill="0" applyBorder="0" applyAlignment="0" applyProtection="0"/>
  </cellStyleXfs>
  <cellXfs count="237">
    <xf numFmtId="0" fontId="0" fillId="0" borderId="0" xfId="0"/>
    <xf numFmtId="0" fontId="0" fillId="0" borderId="0" xfId="0" applyAlignment="1">
      <alignment wrapText="1"/>
    </xf>
    <xf numFmtId="0" fontId="5" fillId="0" borderId="0" xfId="0" applyFont="1"/>
    <xf numFmtId="0" fontId="0" fillId="0" borderId="0" xfId="0" applyAlignment="1">
      <alignment horizontal="left"/>
    </xf>
    <xf numFmtId="164" fontId="0" fillId="0" borderId="0" xfId="1" applyNumberFormat="1" applyFont="1"/>
    <xf numFmtId="164" fontId="0" fillId="0" borderId="7" xfId="1" applyNumberFormat="1" applyFont="1" applyBorder="1"/>
    <xf numFmtId="0" fontId="0" fillId="0" borderId="0" xfId="0" applyAlignment="1">
      <alignment horizontal="left" wrapText="1"/>
    </xf>
    <xf numFmtId="0" fontId="6" fillId="0" borderId="0" xfId="0" applyFont="1"/>
    <xf numFmtId="0" fontId="5" fillId="0" borderId="0" xfId="0" applyFont="1" applyAlignment="1">
      <alignment wrapText="1"/>
    </xf>
    <xf numFmtId="0" fontId="0" fillId="0" borderId="0" xfId="0" applyProtection="1">
      <protection locked="0"/>
    </xf>
    <xf numFmtId="42" fontId="0" fillId="0" borderId="0" xfId="0" applyNumberFormat="1" applyProtection="1">
      <protection locked="0"/>
    </xf>
    <xf numFmtId="0" fontId="0" fillId="0" borderId="0" xfId="0" applyAlignment="1" applyProtection="1">
      <alignment wrapText="1"/>
      <protection locked="0"/>
    </xf>
    <xf numFmtId="0" fontId="7" fillId="0" borderId="0" xfId="0" applyFont="1" applyProtection="1">
      <protection locked="0"/>
    </xf>
    <xf numFmtId="0" fontId="11" fillId="0" borderId="0" xfId="2" applyFont="1"/>
    <xf numFmtId="49" fontId="0" fillId="0" borderId="0" xfId="0" applyNumberFormat="1" applyProtection="1">
      <protection locked="0"/>
    </xf>
    <xf numFmtId="0" fontId="0" fillId="0" borderId="0" xfId="0" applyAlignment="1">
      <alignment vertical="center" wrapText="1"/>
    </xf>
    <xf numFmtId="0" fontId="12" fillId="0" borderId="0" xfId="0" applyFont="1" applyAlignment="1">
      <alignment vertical="center" wrapText="1"/>
    </xf>
    <xf numFmtId="0" fontId="14" fillId="0" borderId="0" xfId="0" applyFont="1" applyAlignment="1">
      <alignment vertical="center" wrapText="1"/>
    </xf>
    <xf numFmtId="0" fontId="14" fillId="0" borderId="0" xfId="0" applyFont="1" applyAlignment="1">
      <alignment horizontal="left" vertical="center" wrapText="1" indent="1"/>
    </xf>
    <xf numFmtId="0" fontId="14" fillId="0" borderId="0" xfId="0" applyFont="1" applyAlignment="1">
      <alignment horizontal="left" vertical="center" wrapText="1" indent="2"/>
    </xf>
    <xf numFmtId="0" fontId="13" fillId="0" borderId="0" xfId="0" applyFont="1" applyAlignment="1">
      <alignment vertical="center" wrapText="1"/>
    </xf>
    <xf numFmtId="0" fontId="18" fillId="0" borderId="0" xfId="2" applyFont="1" applyAlignment="1">
      <alignment vertical="center" wrapText="1"/>
    </xf>
    <xf numFmtId="0" fontId="21" fillId="0" borderId="0" xfId="0" applyFont="1"/>
    <xf numFmtId="0" fontId="21" fillId="0" borderId="0" xfId="0" applyFont="1" applyAlignment="1">
      <alignment vertical="center" wrapText="1"/>
    </xf>
    <xf numFmtId="49" fontId="0" fillId="0" borderId="0" xfId="0" applyNumberFormat="1" applyAlignment="1" applyProtection="1">
      <alignment horizontal="left"/>
      <protection locked="0"/>
    </xf>
    <xf numFmtId="49" fontId="5" fillId="0" borderId="0" xfId="0" applyNumberFormat="1" applyFont="1" applyAlignment="1" applyProtection="1">
      <alignment horizontal="center"/>
      <protection locked="0"/>
    </xf>
    <xf numFmtId="49" fontId="0" fillId="0" borderId="0" xfId="0" applyNumberFormat="1" applyAlignment="1" applyProtection="1">
      <alignment vertical="top"/>
      <protection locked="0"/>
    </xf>
    <xf numFmtId="0" fontId="11" fillId="0" borderId="0" xfId="2" applyFont="1" applyAlignment="1">
      <alignment horizontal="left" vertical="center" wrapText="1" indent="2"/>
    </xf>
    <xf numFmtId="0" fontId="11" fillId="0" borderId="0" xfId="2" applyFont="1" applyAlignment="1">
      <alignment horizontal="left" vertical="center" wrapText="1" indent="1"/>
    </xf>
    <xf numFmtId="0" fontId="11" fillId="0" borderId="0" xfId="2" applyFont="1" applyAlignment="1">
      <alignment vertical="center" wrapText="1"/>
    </xf>
    <xf numFmtId="49" fontId="22" fillId="0" borderId="0" xfId="0" applyNumberFormat="1" applyFont="1" applyProtection="1">
      <protection locked="0"/>
    </xf>
    <xf numFmtId="49" fontId="5" fillId="0" borderId="0" xfId="0" applyNumberFormat="1" applyFont="1" applyAlignment="1">
      <alignment horizontal="center"/>
    </xf>
    <xf numFmtId="0" fontId="5" fillId="0" borderId="0" xfId="0" applyFont="1" applyAlignment="1">
      <alignment horizontal="center"/>
    </xf>
    <xf numFmtId="0" fontId="5" fillId="0" borderId="0" xfId="0" applyFont="1" applyAlignment="1">
      <alignment horizontal="center" wrapText="1"/>
    </xf>
    <xf numFmtId="0" fontId="9" fillId="0" borderId="0" xfId="0" applyFont="1"/>
    <xf numFmtId="1" fontId="9" fillId="0" borderId="0" xfId="0" applyNumberFormat="1" applyFont="1" applyAlignment="1">
      <alignment horizontal="center"/>
    </xf>
    <xf numFmtId="0" fontId="23" fillId="0" borderId="0" xfId="0" applyFont="1"/>
    <xf numFmtId="0" fontId="9" fillId="0" borderId="0" xfId="0" quotePrefix="1" applyFont="1"/>
    <xf numFmtId="49" fontId="24" fillId="0" borderId="0" xfId="2" applyNumberFormat="1" applyFont="1" applyFill="1" applyAlignment="1" applyProtection="1">
      <alignment wrapText="1"/>
      <protection locked="0"/>
    </xf>
    <xf numFmtId="49" fontId="25" fillId="0" borderId="0" xfId="0" applyNumberFormat="1" applyFont="1" applyProtection="1">
      <protection locked="0"/>
    </xf>
    <xf numFmtId="1" fontId="9" fillId="0" borderId="0" xfId="0" applyNumberFormat="1" applyFont="1"/>
    <xf numFmtId="0" fontId="22" fillId="0" borderId="0" xfId="0" applyFont="1" applyProtection="1">
      <protection locked="0"/>
    </xf>
    <xf numFmtId="165" fontId="0" fillId="0" borderId="0" xfId="0" applyNumberFormat="1"/>
    <xf numFmtId="0" fontId="4" fillId="0" borderId="0" xfId="0" applyFont="1"/>
    <xf numFmtId="165" fontId="4" fillId="0" borderId="0" xfId="0" applyNumberFormat="1" applyFont="1"/>
    <xf numFmtId="49" fontId="30" fillId="0" borderId="0" xfId="0" applyNumberFormat="1" applyFont="1" applyAlignment="1" applyProtection="1">
      <alignment horizontal="right" wrapText="1"/>
      <protection locked="0"/>
    </xf>
    <xf numFmtId="49" fontId="30" fillId="3" borderId="0" xfId="0" applyNumberFormat="1" applyFont="1" applyFill="1" applyAlignment="1" applyProtection="1">
      <alignment horizontal="left" wrapText="1"/>
      <protection locked="0"/>
    </xf>
    <xf numFmtId="49" fontId="30" fillId="5" borderId="0" xfId="0" applyNumberFormat="1" applyFont="1" applyFill="1" applyAlignment="1" applyProtection="1">
      <alignment horizontal="center" wrapText="1"/>
      <protection locked="0"/>
    </xf>
    <xf numFmtId="14" fontId="31" fillId="3" borderId="0" xfId="0" applyNumberFormat="1" applyFont="1" applyFill="1" applyAlignment="1" applyProtection="1">
      <alignment horizontal="left" wrapText="1"/>
      <protection locked="0"/>
    </xf>
    <xf numFmtId="43" fontId="32" fillId="5" borderId="0" xfId="4" applyFont="1" applyFill="1" applyAlignment="1" applyProtection="1">
      <alignment horizontal="center"/>
      <protection locked="0"/>
    </xf>
    <xf numFmtId="49" fontId="4" fillId="0" borderId="0" xfId="0" applyNumberFormat="1" applyFont="1" applyProtection="1">
      <protection locked="0"/>
    </xf>
    <xf numFmtId="0" fontId="30" fillId="5" borderId="0" xfId="0" applyFont="1" applyFill="1" applyAlignment="1">
      <alignment horizontal="left" wrapText="1"/>
    </xf>
    <xf numFmtId="49" fontId="31" fillId="5" borderId="0" xfId="0" applyNumberFormat="1" applyFont="1" applyFill="1" applyAlignment="1">
      <alignment horizontal="left" wrapText="1"/>
    </xf>
    <xf numFmtId="164" fontId="4" fillId="0" borderId="0" xfId="1" applyNumberFormat="1" applyFont="1" applyProtection="1">
      <protection locked="0"/>
    </xf>
    <xf numFmtId="43" fontId="32" fillId="5" borderId="0" xfId="4" applyFont="1" applyFill="1" applyProtection="1">
      <protection locked="0"/>
    </xf>
    <xf numFmtId="49" fontId="28" fillId="0" borderId="0" xfId="0" applyNumberFormat="1" applyFont="1" applyAlignment="1" applyProtection="1">
      <alignment horizontal="right"/>
      <protection locked="0"/>
    </xf>
    <xf numFmtId="49" fontId="28" fillId="3" borderId="0" xfId="0" applyNumberFormat="1" applyFont="1" applyFill="1" applyAlignment="1" applyProtection="1">
      <alignment horizontal="left"/>
      <protection locked="0"/>
    </xf>
    <xf numFmtId="49" fontId="4" fillId="5" borderId="0" xfId="0" applyNumberFormat="1" applyFont="1" applyFill="1" applyProtection="1">
      <protection locked="0"/>
    </xf>
    <xf numFmtId="49" fontId="30" fillId="6" borderId="10" xfId="0" applyNumberFormat="1" applyFont="1" applyFill="1" applyBorder="1" applyAlignment="1" applyProtection="1">
      <alignment horizontal="left" wrapText="1"/>
      <protection locked="0"/>
    </xf>
    <xf numFmtId="49" fontId="33" fillId="6" borderId="11" xfId="0" applyNumberFormat="1" applyFont="1" applyFill="1" applyBorder="1"/>
    <xf numFmtId="49" fontId="33" fillId="6" borderId="11" xfId="0" applyNumberFormat="1" applyFont="1" applyFill="1" applyBorder="1" applyProtection="1">
      <protection locked="0"/>
    </xf>
    <xf numFmtId="49" fontId="30" fillId="6" borderId="11" xfId="0" applyNumberFormat="1" applyFont="1" applyFill="1" applyBorder="1" applyAlignment="1" applyProtection="1">
      <alignment horizontal="left" wrapText="1"/>
      <protection locked="0"/>
    </xf>
    <xf numFmtId="49" fontId="33" fillId="6" borderId="12" xfId="0" applyNumberFormat="1" applyFont="1" applyFill="1" applyBorder="1"/>
    <xf numFmtId="164" fontId="33" fillId="0" borderId="0" xfId="1" applyNumberFormat="1" applyFont="1" applyProtection="1">
      <protection locked="0"/>
    </xf>
    <xf numFmtId="49" fontId="33" fillId="0" borderId="0" xfId="0" applyNumberFormat="1" applyFont="1" applyProtection="1">
      <protection locked="0"/>
    </xf>
    <xf numFmtId="49" fontId="34" fillId="0" borderId="1" xfId="0" applyNumberFormat="1" applyFont="1" applyBorder="1" applyAlignment="1" applyProtection="1">
      <alignment wrapText="1"/>
      <protection locked="0"/>
    </xf>
    <xf numFmtId="166" fontId="34" fillId="3" borderId="3" xfId="0" applyNumberFormat="1" applyFont="1" applyFill="1" applyBorder="1" applyProtection="1">
      <protection locked="0"/>
    </xf>
    <xf numFmtId="49" fontId="34" fillId="5" borderId="0" xfId="0" applyNumberFormat="1" applyFont="1" applyFill="1" applyProtection="1">
      <protection locked="0"/>
    </xf>
    <xf numFmtId="166" fontId="4" fillId="3" borderId="3" xfId="0" applyNumberFormat="1" applyFont="1" applyFill="1" applyBorder="1" applyProtection="1">
      <protection locked="0"/>
    </xf>
    <xf numFmtId="10" fontId="4" fillId="0" borderId="0" xfId="0" applyNumberFormat="1" applyFont="1" applyProtection="1">
      <protection locked="0"/>
    </xf>
    <xf numFmtId="166" fontId="34" fillId="3" borderId="13" xfId="0" applyNumberFormat="1" applyFont="1" applyFill="1" applyBorder="1" applyProtection="1">
      <protection locked="0"/>
    </xf>
    <xf numFmtId="166" fontId="4" fillId="3" borderId="13" xfId="0" applyNumberFormat="1" applyFont="1" applyFill="1" applyBorder="1" applyProtection="1">
      <protection locked="0"/>
    </xf>
    <xf numFmtId="49" fontId="32" fillId="0" borderId="1" xfId="0" applyNumberFormat="1" applyFont="1" applyBorder="1" applyAlignment="1" applyProtection="1">
      <alignment horizontal="right"/>
      <protection locked="0"/>
    </xf>
    <xf numFmtId="166" fontId="32" fillId="5" borderId="2" xfId="0" applyNumberFormat="1" applyFont="1" applyFill="1" applyBorder="1"/>
    <xf numFmtId="166" fontId="28" fillId="5" borderId="2" xfId="0" applyNumberFormat="1" applyFont="1" applyFill="1" applyBorder="1"/>
    <xf numFmtId="49" fontId="30" fillId="6" borderId="10" xfId="0" applyNumberFormat="1" applyFont="1" applyFill="1" applyBorder="1" applyAlignment="1" applyProtection="1">
      <alignment horizontal="left"/>
      <protection locked="0"/>
    </xf>
    <xf numFmtId="49" fontId="30" fillId="6" borderId="11" xfId="0" applyNumberFormat="1" applyFont="1" applyFill="1" applyBorder="1" applyAlignment="1" applyProtection="1">
      <alignment horizontal="left"/>
      <protection locked="0"/>
    </xf>
    <xf numFmtId="164" fontId="4" fillId="0" borderId="0" xfId="1" applyNumberFormat="1" applyFont="1" applyFill="1" applyProtection="1">
      <protection locked="0"/>
    </xf>
    <xf numFmtId="49" fontId="34" fillId="0" borderId="1" xfId="0" applyNumberFormat="1" applyFont="1" applyBorder="1" applyAlignment="1" applyProtection="1">
      <alignment horizontal="left"/>
      <protection locked="0"/>
    </xf>
    <xf numFmtId="166" fontId="34" fillId="3" borderId="3" xfId="0" applyNumberFormat="1" applyFont="1" applyFill="1" applyBorder="1" applyAlignment="1" applyProtection="1">
      <alignment horizontal="right"/>
      <protection locked="0"/>
    </xf>
    <xf numFmtId="49" fontId="34" fillId="5" borderId="0" xfId="0" applyNumberFormat="1" applyFont="1" applyFill="1" applyAlignment="1" applyProtection="1">
      <alignment horizontal="left"/>
      <protection locked="0"/>
    </xf>
    <xf numFmtId="166" fontId="4" fillId="3" borderId="3" xfId="0" applyNumberFormat="1" applyFont="1" applyFill="1" applyBorder="1" applyAlignment="1" applyProtection="1">
      <alignment horizontal="right"/>
      <protection locked="0"/>
    </xf>
    <xf numFmtId="43" fontId="32" fillId="5" borderId="0" xfId="4" applyFont="1" applyFill="1" applyAlignment="1" applyProtection="1">
      <alignment horizontal="left"/>
      <protection locked="0"/>
    </xf>
    <xf numFmtId="49" fontId="4" fillId="0" borderId="0" xfId="0" applyNumberFormat="1" applyFont="1" applyAlignment="1" applyProtection="1">
      <alignment horizontal="left"/>
      <protection locked="0"/>
    </xf>
    <xf numFmtId="166" fontId="34" fillId="3" borderId="9" xfId="0" applyNumberFormat="1" applyFont="1" applyFill="1" applyBorder="1" applyAlignment="1" applyProtection="1">
      <alignment horizontal="right"/>
      <protection locked="0"/>
    </xf>
    <xf numFmtId="166" fontId="4" fillId="3" borderId="9" xfId="0" applyNumberFormat="1" applyFont="1" applyFill="1" applyBorder="1" applyAlignment="1" applyProtection="1">
      <alignment horizontal="right"/>
      <protection locked="0"/>
    </xf>
    <xf numFmtId="166" fontId="32" fillId="5" borderId="3" xfId="0" applyNumberFormat="1" applyFont="1" applyFill="1" applyBorder="1" applyAlignment="1">
      <alignment horizontal="right"/>
    </xf>
    <xf numFmtId="166" fontId="28" fillId="5" borderId="3" xfId="0" applyNumberFormat="1" applyFont="1" applyFill="1" applyBorder="1" applyAlignment="1">
      <alignment horizontal="right"/>
    </xf>
    <xf numFmtId="49" fontId="32" fillId="0" borderId="1" xfId="0" applyNumberFormat="1" applyFont="1" applyBorder="1" applyAlignment="1" applyProtection="1">
      <alignment horizontal="right" wrapText="1"/>
      <protection locked="0"/>
    </xf>
    <xf numFmtId="49" fontId="4" fillId="0" borderId="1" xfId="0" applyNumberFormat="1" applyFont="1" applyBorder="1" applyAlignment="1" applyProtection="1">
      <alignment wrapText="1"/>
      <protection locked="0"/>
    </xf>
    <xf numFmtId="49" fontId="4" fillId="0" borderId="0" xfId="1" applyNumberFormat="1" applyFont="1" applyProtection="1"/>
    <xf numFmtId="166" fontId="4" fillId="3" borderId="9" xfId="0" applyNumberFormat="1" applyFont="1" applyFill="1" applyBorder="1" applyProtection="1">
      <protection locked="0"/>
    </xf>
    <xf numFmtId="43" fontId="32" fillId="5" borderId="0" xfId="4" applyFont="1" applyFill="1" applyAlignment="1">
      <alignment vertical="center" wrapText="1"/>
    </xf>
    <xf numFmtId="49" fontId="4" fillId="0" borderId="1" xfId="0" applyNumberFormat="1" applyFont="1" applyBorder="1" applyAlignment="1" applyProtection="1">
      <alignment horizontal="left" wrapText="1"/>
      <protection locked="0"/>
    </xf>
    <xf numFmtId="49" fontId="34" fillId="0" borderId="4" xfId="0" applyNumberFormat="1" applyFont="1" applyBorder="1" applyAlignment="1" applyProtection="1">
      <alignment horizontal="left"/>
      <protection locked="0"/>
    </xf>
    <xf numFmtId="166" fontId="4" fillId="3" borderId="15" xfId="0" applyNumberFormat="1" applyFont="1" applyFill="1" applyBorder="1" applyProtection="1">
      <protection locked="0"/>
    </xf>
    <xf numFmtId="49" fontId="4" fillId="5" borderId="14" xfId="0" applyNumberFormat="1" applyFont="1" applyFill="1" applyBorder="1" applyProtection="1">
      <protection locked="0"/>
    </xf>
    <xf numFmtId="166" fontId="4" fillId="3" borderId="18" xfId="0" applyNumberFormat="1" applyFont="1" applyFill="1" applyBorder="1" applyProtection="1">
      <protection locked="0"/>
    </xf>
    <xf numFmtId="166" fontId="28" fillId="5" borderId="3" xfId="0" applyNumberFormat="1" applyFont="1" applyFill="1" applyBorder="1"/>
    <xf numFmtId="49" fontId="32" fillId="5" borderId="0" xfId="0" applyNumberFormat="1" applyFont="1" applyFill="1" applyProtection="1">
      <protection locked="0"/>
    </xf>
    <xf numFmtId="49" fontId="33" fillId="6" borderId="9" xfId="0" applyNumberFormat="1" applyFont="1" applyFill="1" applyBorder="1"/>
    <xf numFmtId="49" fontId="4" fillId="0" borderId="1" xfId="0" applyNumberFormat="1" applyFont="1" applyBorder="1" applyAlignment="1" applyProtection="1">
      <alignment horizontal="left" vertical="top" wrapText="1"/>
      <protection locked="0"/>
    </xf>
    <xf numFmtId="1" fontId="4" fillId="3" borderId="2" xfId="0" applyNumberFormat="1" applyFont="1" applyFill="1" applyBorder="1" applyProtection="1">
      <protection locked="0"/>
    </xf>
    <xf numFmtId="168" fontId="4" fillId="0" borderId="0" xfId="4" applyNumberFormat="1" applyFont="1" applyFill="1" applyProtection="1">
      <protection locked="0"/>
    </xf>
    <xf numFmtId="49" fontId="4" fillId="0" borderId="1" xfId="0" applyNumberFormat="1" applyFont="1" applyBorder="1" applyAlignment="1" applyProtection="1">
      <alignment vertical="top" wrapText="1"/>
      <protection locked="0"/>
    </xf>
    <xf numFmtId="168" fontId="32" fillId="5" borderId="0" xfId="4" applyNumberFormat="1" applyFont="1" applyFill="1" applyProtection="1">
      <protection locked="0"/>
    </xf>
    <xf numFmtId="165" fontId="4" fillId="0" borderId="6" xfId="1" applyNumberFormat="1" applyFont="1" applyBorder="1" applyAlignment="1">
      <alignment horizontal="center"/>
    </xf>
    <xf numFmtId="165" fontId="4" fillId="0" borderId="6" xfId="0" applyNumberFormat="1" applyFont="1" applyBorder="1" applyAlignment="1">
      <alignment horizontal="center"/>
    </xf>
    <xf numFmtId="43" fontId="32" fillId="0" borderId="0" xfId="4" applyFont="1" applyProtection="1">
      <protection locked="0"/>
    </xf>
    <xf numFmtId="49" fontId="4" fillId="0" borderId="4" xfId="0" applyNumberFormat="1" applyFont="1" applyBorder="1" applyAlignment="1" applyProtection="1">
      <alignment wrapText="1"/>
      <protection locked="0"/>
    </xf>
    <xf numFmtId="49" fontId="4" fillId="0" borderId="4" xfId="0" applyNumberFormat="1" applyFont="1" applyBorder="1" applyAlignment="1" applyProtection="1">
      <alignment vertical="top" wrapText="1"/>
      <protection locked="0"/>
    </xf>
    <xf numFmtId="49" fontId="4" fillId="0" borderId="0" xfId="0" applyNumberFormat="1" applyFont="1" applyAlignment="1" applyProtection="1">
      <alignment vertical="top"/>
      <protection locked="0"/>
    </xf>
    <xf numFmtId="49" fontId="28" fillId="0" borderId="0" xfId="0" applyNumberFormat="1" applyFont="1" applyAlignment="1" applyProtection="1">
      <alignment horizontal="center"/>
      <protection locked="0"/>
    </xf>
    <xf numFmtId="49" fontId="28" fillId="0" borderId="0" xfId="0" applyNumberFormat="1" applyFont="1" applyAlignment="1">
      <alignment horizontal="center"/>
    </xf>
    <xf numFmtId="49" fontId="4" fillId="0" borderId="0" xfId="0" applyNumberFormat="1" applyFont="1" applyAlignment="1" applyProtection="1">
      <alignment wrapText="1"/>
      <protection locked="0"/>
    </xf>
    <xf numFmtId="49" fontId="37" fillId="0" borderId="0" xfId="0" applyNumberFormat="1" applyFont="1" applyProtection="1">
      <protection locked="0"/>
    </xf>
    <xf numFmtId="164" fontId="37" fillId="0" borderId="0" xfId="1" applyNumberFormat="1" applyFont="1" applyProtection="1">
      <protection locked="0"/>
    </xf>
    <xf numFmtId="168" fontId="32" fillId="0" borderId="0" xfId="4" applyNumberFormat="1" applyFont="1" applyProtection="1">
      <protection locked="0"/>
    </xf>
    <xf numFmtId="0" fontId="3" fillId="0" borderId="0" xfId="0" applyFont="1"/>
    <xf numFmtId="0" fontId="3" fillId="0" borderId="0" xfId="0" applyFont="1" applyAlignment="1">
      <alignment horizontal="center" vertical="center" wrapText="1"/>
    </xf>
    <xf numFmtId="165" fontId="3" fillId="0" borderId="0" xfId="0" applyNumberFormat="1" applyFont="1"/>
    <xf numFmtId="0" fontId="4" fillId="0" borderId="0" xfId="0" applyFont="1" applyProtection="1">
      <protection locked="0"/>
    </xf>
    <xf numFmtId="0" fontId="33" fillId="0" borderId="0" xfId="0" applyFont="1" applyProtection="1">
      <protection locked="0"/>
    </xf>
    <xf numFmtId="0" fontId="3" fillId="0" borderId="0" xfId="0" applyFont="1" applyProtection="1">
      <protection locked="0"/>
    </xf>
    <xf numFmtId="164" fontId="28" fillId="0" borderId="0" xfId="1" applyNumberFormat="1" applyFont="1" applyAlignment="1" applyProtection="1">
      <alignment horizontal="center" wrapText="1"/>
      <protection locked="0"/>
    </xf>
    <xf numFmtId="0" fontId="2" fillId="0" borderId="0" xfId="0" applyFont="1"/>
    <xf numFmtId="0" fontId="28" fillId="0" borderId="0" xfId="0" applyFont="1"/>
    <xf numFmtId="0" fontId="33" fillId="0" borderId="0" xfId="0" applyFont="1" applyAlignment="1">
      <alignment horizontal="left" vertical="center" wrapText="1"/>
    </xf>
    <xf numFmtId="0" fontId="30" fillId="0" borderId="0" xfId="0" applyFont="1" applyAlignment="1">
      <alignment horizontal="left" vertical="center" wrapText="1"/>
    </xf>
    <xf numFmtId="49" fontId="39" fillId="0" borderId="0" xfId="2" applyNumberFormat="1" applyFont="1" applyFill="1" applyAlignment="1" applyProtection="1">
      <alignment wrapText="1"/>
      <protection locked="0"/>
    </xf>
    <xf numFmtId="49" fontId="40" fillId="0" borderId="0" xfId="0" applyNumberFormat="1" applyFont="1" applyProtection="1">
      <protection locked="0"/>
    </xf>
    <xf numFmtId="0" fontId="30" fillId="0" borderId="0" xfId="0" applyFont="1"/>
    <xf numFmtId="0" fontId="41" fillId="0" borderId="0" xfId="2" applyFont="1"/>
    <xf numFmtId="0" fontId="33" fillId="0" borderId="0" xfId="0" applyFont="1" applyAlignment="1">
      <alignment vertical="center" wrapText="1"/>
    </xf>
    <xf numFmtId="0" fontId="38" fillId="0" borderId="0" xfId="0" applyFont="1" applyAlignment="1">
      <alignment horizontal="center"/>
    </xf>
    <xf numFmtId="0" fontId="38" fillId="0" borderId="0" xfId="0" applyFont="1"/>
    <xf numFmtId="0" fontId="43" fillId="0" borderId="0" xfId="0" applyFont="1" applyAlignment="1">
      <alignment horizontal="left" vertical="center" wrapText="1" indent="1"/>
    </xf>
    <xf numFmtId="0" fontId="44" fillId="0" borderId="0" xfId="2" applyFont="1" applyAlignment="1">
      <alignment vertical="center"/>
    </xf>
    <xf numFmtId="0" fontId="33" fillId="0" borderId="0" xfId="0" applyFont="1" applyAlignment="1">
      <alignment horizontal="left" vertical="center" wrapText="1" indent="3"/>
    </xf>
    <xf numFmtId="0" fontId="2" fillId="0" borderId="0" xfId="0" applyFont="1" applyAlignment="1">
      <alignment horizontal="left" indent="3"/>
    </xf>
    <xf numFmtId="0" fontId="2" fillId="0" borderId="0" xfId="0" applyFont="1" applyAlignment="1">
      <alignment horizontal="left" indent="5"/>
    </xf>
    <xf numFmtId="0" fontId="30" fillId="0" borderId="0" xfId="0" applyFont="1" applyAlignment="1" applyProtection="1">
      <alignment horizontal="right" wrapText="1"/>
      <protection locked="0"/>
    </xf>
    <xf numFmtId="0" fontId="30" fillId="4" borderId="0" xfId="0" applyFont="1" applyFill="1" applyAlignment="1">
      <alignment horizontal="left" wrapText="1"/>
    </xf>
    <xf numFmtId="0" fontId="30" fillId="4" borderId="0" xfId="0" applyFont="1" applyFill="1" applyAlignment="1" applyProtection="1">
      <alignment horizontal="center" wrapText="1"/>
      <protection locked="0"/>
    </xf>
    <xf numFmtId="14" fontId="31" fillId="4" borderId="0" xfId="0" applyNumberFormat="1" applyFont="1" applyFill="1" applyAlignment="1">
      <alignment horizontal="left" wrapText="1"/>
    </xf>
    <xf numFmtId="0" fontId="2" fillId="0" borderId="0" xfId="0" applyFont="1" applyProtection="1">
      <protection locked="0"/>
    </xf>
    <xf numFmtId="0" fontId="30" fillId="0" borderId="0" xfId="0" applyFont="1" applyAlignment="1" applyProtection="1">
      <alignment horizontal="right"/>
      <protection locked="0"/>
    </xf>
    <xf numFmtId="49" fontId="30" fillId="4" borderId="0" xfId="0" applyNumberFormat="1" applyFont="1" applyFill="1" applyAlignment="1">
      <alignment horizontal="left"/>
    </xf>
    <xf numFmtId="0" fontId="33" fillId="4" borderId="0" xfId="0" applyFont="1" applyFill="1" applyProtection="1">
      <protection locked="0"/>
    </xf>
    <xf numFmtId="0" fontId="30" fillId="5" borderId="10" xfId="0" applyFont="1" applyFill="1" applyBorder="1" applyAlignment="1" applyProtection="1">
      <alignment horizontal="left"/>
      <protection locked="0"/>
    </xf>
    <xf numFmtId="42" fontId="33" fillId="5" borderId="11" xfId="0" applyNumberFormat="1" applyFont="1" applyFill="1" applyBorder="1"/>
    <xf numFmtId="0" fontId="33" fillId="5" borderId="11" xfId="0" applyFont="1" applyFill="1" applyBorder="1" applyProtection="1">
      <protection locked="0"/>
    </xf>
    <xf numFmtId="0" fontId="30" fillId="5" borderId="11" xfId="0" applyFont="1" applyFill="1" applyBorder="1" applyAlignment="1" applyProtection="1">
      <alignment horizontal="left"/>
      <protection locked="0"/>
    </xf>
    <xf numFmtId="42" fontId="33" fillId="5" borderId="12" xfId="0" applyNumberFormat="1" applyFont="1" applyFill="1" applyBorder="1"/>
    <xf numFmtId="166" fontId="2" fillId="5" borderId="3" xfId="0" applyNumberFormat="1" applyFont="1" applyFill="1" applyBorder="1" applyProtection="1">
      <protection locked="0"/>
    </xf>
    <xf numFmtId="0" fontId="2" fillId="5" borderId="0" xfId="0" applyFont="1" applyFill="1" applyProtection="1">
      <protection locked="0"/>
    </xf>
    <xf numFmtId="166" fontId="2" fillId="5" borderId="13" xfId="0" applyNumberFormat="1" applyFont="1" applyFill="1" applyBorder="1" applyProtection="1">
      <protection locked="0"/>
    </xf>
    <xf numFmtId="0" fontId="32" fillId="0" borderId="1" xfId="0" applyFont="1" applyBorder="1" applyAlignment="1" applyProtection="1">
      <alignment horizontal="right" wrapText="1"/>
      <protection locked="0"/>
    </xf>
    <xf numFmtId="0" fontId="28" fillId="5" borderId="0" xfId="0" applyFont="1" applyFill="1" applyProtection="1">
      <protection locked="0"/>
    </xf>
    <xf numFmtId="49" fontId="30" fillId="5" borderId="10" xfId="0" applyNumberFormat="1" applyFont="1" applyFill="1" applyBorder="1" applyAlignment="1" applyProtection="1">
      <alignment horizontal="left"/>
      <protection locked="0"/>
    </xf>
    <xf numFmtId="49" fontId="30" fillId="5" borderId="11" xfId="0" applyNumberFormat="1" applyFont="1" applyFill="1" applyBorder="1" applyAlignment="1" applyProtection="1">
      <alignment horizontal="left"/>
      <protection locked="0"/>
    </xf>
    <xf numFmtId="0" fontId="34" fillId="0" borderId="1" xfId="0" applyFont="1" applyBorder="1" applyAlignment="1" applyProtection="1">
      <alignment wrapText="1"/>
      <protection locked="0"/>
    </xf>
    <xf numFmtId="0" fontId="2" fillId="0" borderId="1" xfId="0" applyFont="1" applyBorder="1" applyAlignment="1" applyProtection="1">
      <alignment wrapText="1"/>
      <protection locked="0"/>
    </xf>
    <xf numFmtId="166" fontId="34" fillId="5" borderId="3" xfId="0" applyNumberFormat="1" applyFont="1" applyFill="1" applyBorder="1" applyAlignment="1" applyProtection="1">
      <alignment horizontal="right"/>
      <protection locked="0"/>
    </xf>
    <xf numFmtId="166" fontId="2" fillId="5" borderId="3" xfId="0" applyNumberFormat="1" applyFont="1" applyFill="1" applyBorder="1" applyAlignment="1" applyProtection="1">
      <alignment horizontal="right"/>
      <protection locked="0"/>
    </xf>
    <xf numFmtId="49" fontId="2" fillId="0" borderId="0" xfId="0" applyNumberFormat="1" applyFont="1" applyAlignment="1" applyProtection="1">
      <alignment horizontal="left"/>
      <protection locked="0"/>
    </xf>
    <xf numFmtId="0" fontId="2" fillId="0" borderId="0" xfId="0" applyFont="1" applyAlignment="1" applyProtection="1">
      <alignment horizontal="left"/>
      <protection locked="0"/>
    </xf>
    <xf numFmtId="0" fontId="34" fillId="0" borderId="1" xfId="0" applyFont="1" applyBorder="1" applyAlignment="1" applyProtection="1">
      <alignment horizontal="left" wrapText="1"/>
      <protection locked="0"/>
    </xf>
    <xf numFmtId="0" fontId="2" fillId="5" borderId="0" xfId="0" applyFont="1" applyFill="1" applyAlignment="1" applyProtection="1">
      <alignment horizontal="left"/>
      <protection locked="0"/>
    </xf>
    <xf numFmtId="166" fontId="28" fillId="5" borderId="13" xfId="0" applyNumberFormat="1" applyFont="1" applyFill="1" applyBorder="1"/>
    <xf numFmtId="0" fontId="28" fillId="0" borderId="1" xfId="0" applyFont="1" applyBorder="1" applyAlignment="1" applyProtection="1">
      <alignment horizontal="right" wrapText="1"/>
      <protection locked="0"/>
    </xf>
    <xf numFmtId="166" fontId="34" fillId="5" borderId="3" xfId="1" applyNumberFormat="1" applyFont="1" applyFill="1" applyBorder="1" applyProtection="1">
      <protection locked="0"/>
    </xf>
    <xf numFmtId="0" fontId="34" fillId="5" borderId="0" xfId="0" applyFont="1" applyFill="1" applyProtection="1">
      <protection locked="0"/>
    </xf>
    <xf numFmtId="10" fontId="2" fillId="2" borderId="0" xfId="3" applyNumberFormat="1" applyFont="1" applyFill="1" applyProtection="1">
      <protection locked="0"/>
    </xf>
    <xf numFmtId="0" fontId="2" fillId="2" borderId="0" xfId="3" applyNumberFormat="1" applyFont="1" applyFill="1" applyProtection="1">
      <protection locked="0"/>
    </xf>
    <xf numFmtId="166" fontId="2" fillId="5" borderId="3" xfId="1" applyNumberFormat="1" applyFont="1" applyFill="1" applyBorder="1" applyAlignment="1" applyProtection="1">
      <alignment horizontal="right"/>
      <protection locked="0"/>
    </xf>
    <xf numFmtId="49" fontId="2" fillId="0" borderId="1" xfId="0" applyNumberFormat="1" applyFont="1" applyBorder="1" applyAlignment="1" applyProtection="1">
      <alignment wrapText="1"/>
      <protection locked="0"/>
    </xf>
    <xf numFmtId="166" fontId="2" fillId="5" borderId="9" xfId="1" applyNumberFormat="1" applyFont="1" applyFill="1" applyBorder="1" applyAlignment="1">
      <alignment horizontal="right"/>
    </xf>
    <xf numFmtId="166" fontId="2" fillId="5" borderId="9" xfId="0" applyNumberFormat="1" applyFont="1" applyFill="1" applyBorder="1" applyAlignment="1">
      <alignment horizontal="right"/>
    </xf>
    <xf numFmtId="10" fontId="45" fillId="2" borderId="0" xfId="3" applyNumberFormat="1" applyFont="1" applyFill="1" applyProtection="1">
      <protection locked="0"/>
    </xf>
    <xf numFmtId="166" fontId="2" fillId="5" borderId="3" xfId="1" applyNumberFormat="1" applyFont="1" applyFill="1" applyBorder="1" applyAlignment="1">
      <alignment horizontal="right"/>
    </xf>
    <xf numFmtId="166" fontId="2" fillId="5" borderId="3" xfId="0" applyNumberFormat="1" applyFont="1" applyFill="1" applyBorder="1" applyAlignment="1">
      <alignment horizontal="right"/>
    </xf>
    <xf numFmtId="166" fontId="2" fillId="5" borderId="6" xfId="1" applyNumberFormat="1" applyFont="1" applyFill="1" applyBorder="1" applyAlignment="1">
      <alignment horizontal="right"/>
    </xf>
    <xf numFmtId="0" fontId="2" fillId="5" borderId="5" xfId="0" applyFont="1" applyFill="1" applyBorder="1" applyProtection="1">
      <protection locked="0"/>
    </xf>
    <xf numFmtId="166" fontId="2" fillId="5" borderId="6" xfId="0" applyNumberFormat="1" applyFont="1" applyFill="1" applyBorder="1" applyAlignment="1">
      <alignment horizontal="right"/>
    </xf>
    <xf numFmtId="0" fontId="2" fillId="2" borderId="0" xfId="0" applyFont="1" applyFill="1" applyProtection="1">
      <protection locked="0"/>
    </xf>
    <xf numFmtId="166" fontId="34" fillId="5" borderId="3" xfId="1" applyNumberFormat="1" applyFont="1" applyFill="1" applyBorder="1" applyAlignment="1" applyProtection="1">
      <alignment horizontal="right"/>
      <protection locked="0"/>
    </xf>
    <xf numFmtId="166" fontId="2" fillId="5" borderId="13" xfId="1" applyNumberFormat="1" applyFont="1" applyFill="1" applyBorder="1" applyAlignment="1">
      <alignment horizontal="right"/>
    </xf>
    <xf numFmtId="166" fontId="2" fillId="5" borderId="13" xfId="0" applyNumberFormat="1" applyFont="1" applyFill="1" applyBorder="1" applyAlignment="1">
      <alignment horizontal="right"/>
    </xf>
    <xf numFmtId="49" fontId="28" fillId="0" borderId="0" xfId="0" applyNumberFormat="1" applyFont="1" applyAlignment="1" applyProtection="1">
      <alignment horizontal="right" vertical="top" wrapText="1"/>
      <protection locked="0"/>
    </xf>
    <xf numFmtId="166" fontId="32" fillId="5" borderId="3" xfId="0" applyNumberFormat="1" applyFont="1" applyFill="1" applyBorder="1"/>
    <xf numFmtId="49" fontId="28" fillId="0" borderId="0" xfId="0" applyNumberFormat="1" applyFont="1" applyAlignment="1" applyProtection="1">
      <alignment horizontal="center" vertical="top" wrapText="1"/>
      <protection locked="0"/>
    </xf>
    <xf numFmtId="166" fontId="32" fillId="5" borderId="16" xfId="0" applyNumberFormat="1" applyFont="1" applyFill="1" applyBorder="1"/>
    <xf numFmtId="42" fontId="33" fillId="5" borderId="9" xfId="0" applyNumberFormat="1" applyFont="1" applyFill="1" applyBorder="1"/>
    <xf numFmtId="44" fontId="32" fillId="5" borderId="2" xfId="1" applyFont="1" applyFill="1" applyBorder="1" applyProtection="1">
      <protection locked="0"/>
    </xf>
    <xf numFmtId="44" fontId="28" fillId="5" borderId="2" xfId="1" applyFont="1" applyFill="1" applyBorder="1" applyProtection="1">
      <protection locked="0"/>
    </xf>
    <xf numFmtId="49" fontId="2" fillId="0" borderId="1" xfId="0" applyNumberFormat="1" applyFont="1" applyBorder="1" applyAlignment="1" applyProtection="1">
      <alignment horizontal="left" vertical="top" wrapText="1"/>
      <protection locked="0"/>
    </xf>
    <xf numFmtId="1" fontId="34" fillId="5" borderId="2" xfId="0" applyNumberFormat="1" applyFont="1" applyFill="1" applyBorder="1" applyProtection="1">
      <protection locked="0"/>
    </xf>
    <xf numFmtId="49" fontId="2" fillId="0" borderId="1" xfId="0" applyNumberFormat="1" applyFont="1" applyBorder="1" applyAlignment="1" applyProtection="1">
      <alignment vertical="top" wrapText="1"/>
      <protection locked="0"/>
    </xf>
    <xf numFmtId="1" fontId="2" fillId="5" borderId="19" xfId="0" applyNumberFormat="1" applyFont="1" applyFill="1" applyBorder="1"/>
    <xf numFmtId="0" fontId="2" fillId="5" borderId="7" xfId="0" applyFont="1" applyFill="1" applyBorder="1" applyProtection="1">
      <protection locked="0"/>
    </xf>
    <xf numFmtId="166" fontId="32" fillId="5" borderId="0" xfId="0" applyNumberFormat="1" applyFont="1" applyFill="1"/>
    <xf numFmtId="42" fontId="33" fillId="5" borderId="7" xfId="0" applyNumberFormat="1" applyFont="1" applyFill="1" applyBorder="1"/>
    <xf numFmtId="0" fontId="2" fillId="0" borderId="0" xfId="0" applyFont="1" applyAlignment="1" applyProtection="1">
      <alignment wrapText="1"/>
      <protection locked="0"/>
    </xf>
    <xf numFmtId="165" fontId="2" fillId="5" borderId="0" xfId="0" applyNumberFormat="1" applyFont="1" applyFill="1"/>
    <xf numFmtId="0" fontId="2" fillId="5" borderId="17" xfId="0" applyFont="1" applyFill="1" applyBorder="1" applyProtection="1">
      <protection locked="0"/>
    </xf>
    <xf numFmtId="49" fontId="2" fillId="0" borderId="4" xfId="0" applyNumberFormat="1" applyFont="1" applyBorder="1" applyAlignment="1" applyProtection="1">
      <alignment wrapText="1"/>
      <protection locked="0"/>
    </xf>
    <xf numFmtId="0" fontId="46" fillId="0" borderId="0" xfId="0" applyFont="1" applyProtection="1">
      <protection locked="0"/>
    </xf>
    <xf numFmtId="0" fontId="30" fillId="5" borderId="0" xfId="0" applyFont="1" applyFill="1" applyAlignment="1" applyProtection="1">
      <alignment horizontal="right" wrapText="1"/>
      <protection locked="0"/>
    </xf>
    <xf numFmtId="42" fontId="30" fillId="2" borderId="0" xfId="0" applyNumberFormat="1" applyFont="1" applyFill="1" applyAlignment="1">
      <alignment horizontal="center"/>
    </xf>
    <xf numFmtId="0" fontId="33" fillId="5" borderId="17" xfId="0" applyFont="1" applyFill="1" applyBorder="1" applyProtection="1">
      <protection locked="0"/>
    </xf>
    <xf numFmtId="0" fontId="47" fillId="0" borderId="0" xfId="0" applyFont="1" applyProtection="1">
      <protection locked="0"/>
    </xf>
    <xf numFmtId="49" fontId="2" fillId="0" borderId="0" xfId="0" applyNumberFormat="1" applyFont="1" applyProtection="1">
      <protection locked="0"/>
    </xf>
    <xf numFmtId="0" fontId="30" fillId="0" borderId="0" xfId="0" applyFont="1" applyAlignment="1">
      <alignment vertical="center" wrapText="1"/>
    </xf>
    <xf numFmtId="49" fontId="30" fillId="2" borderId="0" xfId="0" applyNumberFormat="1" applyFont="1" applyFill="1" applyAlignment="1" applyProtection="1">
      <alignment wrapText="1"/>
      <protection locked="0"/>
    </xf>
    <xf numFmtId="49" fontId="30" fillId="0" borderId="0" xfId="0" applyNumberFormat="1" applyFont="1" applyAlignment="1" applyProtection="1">
      <alignment wrapText="1"/>
      <protection locked="0"/>
    </xf>
    <xf numFmtId="0" fontId="2" fillId="0" borderId="0" xfId="0" applyFont="1" applyAlignment="1">
      <alignment horizontal="left" wrapText="1" indent="5"/>
    </xf>
    <xf numFmtId="0" fontId="38" fillId="0" borderId="0" xfId="2" applyFont="1" applyAlignment="1">
      <alignment horizontal="left"/>
    </xf>
    <xf numFmtId="49" fontId="30" fillId="0" borderId="0" xfId="0" applyNumberFormat="1" applyFont="1" applyAlignment="1" applyProtection="1">
      <alignment horizontal="left" wrapText="1"/>
      <protection locked="0"/>
    </xf>
    <xf numFmtId="49" fontId="28" fillId="0" borderId="0" xfId="0" applyNumberFormat="1" applyFont="1" applyAlignment="1">
      <alignment horizontal="left" wrapText="1"/>
    </xf>
    <xf numFmtId="167" fontId="4" fillId="3" borderId="7" xfId="0" applyNumberFormat="1" applyFont="1" applyFill="1" applyBorder="1" applyAlignment="1" applyProtection="1">
      <alignment horizontal="center"/>
      <protection locked="0"/>
    </xf>
    <xf numFmtId="49" fontId="28" fillId="0" borderId="8" xfId="0" applyNumberFormat="1" applyFont="1" applyBorder="1" applyAlignment="1">
      <alignment horizontal="center" vertical="top"/>
    </xf>
    <xf numFmtId="49" fontId="36" fillId="3" borderId="7" xfId="2" applyNumberFormat="1" applyFont="1" applyFill="1" applyBorder="1" applyAlignment="1" applyProtection="1">
      <alignment horizontal="center"/>
      <protection locked="0"/>
    </xf>
    <xf numFmtId="49" fontId="36" fillId="3" borderId="7" xfId="0" applyNumberFormat="1" applyFont="1" applyFill="1" applyBorder="1" applyAlignment="1" applyProtection="1">
      <alignment horizontal="center"/>
      <protection locked="0"/>
    </xf>
    <xf numFmtId="49" fontId="35" fillId="3" borderId="7" xfId="0" applyNumberFormat="1" applyFont="1" applyFill="1" applyBorder="1" applyAlignment="1" applyProtection="1">
      <alignment horizontal="center"/>
      <protection locked="0"/>
    </xf>
    <xf numFmtId="49" fontId="6" fillId="0" borderId="0" xfId="0" applyNumberFormat="1" applyFont="1" applyAlignment="1" applyProtection="1">
      <alignment horizontal="left" wrapText="1"/>
      <protection locked="0"/>
    </xf>
    <xf numFmtId="49" fontId="5" fillId="0" borderId="8" xfId="0" applyNumberFormat="1" applyFont="1" applyBorder="1" applyAlignment="1">
      <alignment horizontal="center" vertical="top"/>
    </xf>
    <xf numFmtId="49" fontId="26" fillId="3" borderId="7" xfId="2" applyNumberFormat="1" applyFont="1" applyFill="1" applyBorder="1" applyAlignment="1" applyProtection="1">
      <alignment horizontal="center"/>
      <protection locked="0"/>
    </xf>
    <xf numFmtId="49" fontId="27" fillId="3" borderId="7" xfId="0" applyNumberFormat="1" applyFont="1" applyFill="1" applyBorder="1" applyAlignment="1" applyProtection="1">
      <alignment horizontal="center"/>
      <protection locked="0"/>
    </xf>
    <xf numFmtId="167" fontId="27" fillId="3" borderId="7" xfId="0" applyNumberFormat="1" applyFont="1" applyFill="1" applyBorder="1" applyAlignment="1" applyProtection="1">
      <alignment horizontal="center"/>
      <protection locked="0"/>
    </xf>
    <xf numFmtId="0" fontId="10" fillId="0" borderId="0" xfId="2" applyAlignment="1">
      <alignment horizontal="left" wrapText="1"/>
    </xf>
    <xf numFmtId="0" fontId="4" fillId="0" borderId="0" xfId="0" applyFont="1" applyAlignment="1">
      <alignment horizontal="left" wrapText="1"/>
    </xf>
    <xf numFmtId="0" fontId="3" fillId="0" borderId="0" xfId="0" applyFont="1" applyAlignment="1">
      <alignment horizontal="left" vertical="top" wrapText="1"/>
    </xf>
    <xf numFmtId="0" fontId="4" fillId="0" borderId="0" xfId="0" applyFont="1" applyAlignment="1">
      <alignment horizontal="left" vertical="top" wrapText="1"/>
    </xf>
    <xf numFmtId="0" fontId="1" fillId="0" borderId="0" xfId="0" applyFont="1" applyAlignment="1">
      <alignment horizontal="left" wrapText="1" indent="5"/>
    </xf>
    <xf numFmtId="49" fontId="1" fillId="0" borderId="0" xfId="0" applyNumberFormat="1" applyFont="1" applyProtection="1">
      <protection locked="0"/>
    </xf>
    <xf numFmtId="49" fontId="1" fillId="0" borderId="0" xfId="0" applyNumberFormat="1" applyFont="1" applyAlignment="1" applyProtection="1">
      <alignment horizontal="left"/>
      <protection locked="0"/>
    </xf>
  </cellXfs>
  <cellStyles count="7">
    <cellStyle name="Comma" xfId="4" builtinId="3"/>
    <cellStyle name="Comma 2" xfId="6" xr:uid="{C8A37508-3735-4B02-B75F-B7FCF5D56CC8}"/>
    <cellStyle name="Currency" xfId="1" builtinId="4"/>
    <cellStyle name="Hyperlink" xfId="2" builtinId="8"/>
    <cellStyle name="Normal" xfId="0" builtinId="0"/>
    <cellStyle name="Normal 2" xfId="5" xr:uid="{E5E07673-497A-489F-B4FD-6CB56419A965}"/>
    <cellStyle name="Percent" xfId="3" builtinId="5"/>
  </cellStyles>
  <dxfs count="118">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outline val="0"/>
        <shadow val="0"/>
        <u val="none"/>
        <vertAlign val="baseline"/>
        <sz val="11"/>
        <color theme="1"/>
        <name val="Segoe UI"/>
        <family val="2"/>
        <scheme val="none"/>
      </font>
      <numFmt numFmtId="165" formatCode="&quot;$&quot;#,##0.00"/>
    </dxf>
    <dxf>
      <font>
        <strike val="0"/>
        <outline val="0"/>
        <shadow val="0"/>
        <u val="none"/>
        <vertAlign val="baseline"/>
        <sz val="11"/>
        <color theme="1"/>
        <name val="Segoe UI"/>
        <family val="2"/>
        <scheme val="none"/>
      </font>
      <numFmt numFmtId="165" formatCode="&quot;$&quot;#,##0.00"/>
    </dxf>
    <dxf>
      <font>
        <strike val="0"/>
        <outline val="0"/>
        <shadow val="0"/>
        <u val="none"/>
        <vertAlign val="baseline"/>
        <sz val="11"/>
        <color theme="1"/>
        <name val="Segoe UI"/>
        <family val="2"/>
        <scheme val="none"/>
      </font>
      <numFmt numFmtId="165" formatCode="&quot;$&quot;#,##0.00"/>
    </dxf>
    <dxf>
      <font>
        <strike val="0"/>
        <outline val="0"/>
        <shadow val="0"/>
        <u val="none"/>
        <vertAlign val="baseline"/>
        <sz val="11"/>
        <color theme="1"/>
        <name val="Segoe UI"/>
        <family val="2"/>
        <scheme val="none"/>
      </font>
      <numFmt numFmtId="165" formatCode="&quot;$&quot;#,##0.00"/>
    </dxf>
    <dxf>
      <font>
        <strike val="0"/>
        <outline val="0"/>
        <shadow val="0"/>
        <u val="none"/>
        <vertAlign val="baseline"/>
        <sz val="11"/>
        <color theme="1"/>
        <name val="Segoe UI"/>
        <family val="2"/>
        <scheme val="none"/>
      </font>
      <numFmt numFmtId="165" formatCode="&quot;$&quot;#,##0.00"/>
    </dxf>
    <dxf>
      <font>
        <strike val="0"/>
        <outline val="0"/>
        <shadow val="0"/>
        <u val="none"/>
        <vertAlign val="baseline"/>
        <sz val="11"/>
        <color theme="1"/>
        <name val="Segoe UI"/>
        <family val="2"/>
        <scheme val="none"/>
      </font>
    </dxf>
    <dxf>
      <font>
        <strike val="0"/>
        <outline val="0"/>
        <shadow val="0"/>
        <u val="none"/>
        <vertAlign val="baseline"/>
        <sz val="11"/>
        <color theme="1"/>
        <name val="Segoe UI"/>
        <family val="2"/>
        <scheme val="none"/>
      </font>
    </dxf>
    <dxf>
      <font>
        <strike val="0"/>
        <outline val="0"/>
        <shadow val="0"/>
        <u val="none"/>
        <vertAlign val="baseline"/>
        <sz val="11"/>
        <color theme="1"/>
        <name val="Segoe UI"/>
        <family val="2"/>
        <scheme val="none"/>
      </font>
    </dxf>
    <dxf>
      <font>
        <strike val="0"/>
        <outline val="0"/>
        <shadow val="0"/>
        <u val="none"/>
        <vertAlign val="baseline"/>
        <sz val="11"/>
        <color theme="1"/>
        <name val="Segoe UI"/>
        <family val="2"/>
        <scheme val="none"/>
      </font>
    </dxf>
    <dxf>
      <font>
        <strike val="0"/>
        <outline val="0"/>
        <shadow val="0"/>
        <u val="none"/>
        <vertAlign val="baseline"/>
        <sz val="11"/>
        <color theme="1"/>
        <name val="Segoe UI"/>
        <family val="2"/>
        <scheme val="none"/>
      </font>
    </dxf>
    <dxf>
      <font>
        <strike val="0"/>
        <outline val="0"/>
        <shadow val="0"/>
        <u val="none"/>
        <vertAlign val="baseline"/>
        <sz val="11"/>
        <color theme="1"/>
        <name val="Segoe UI"/>
        <family val="2"/>
        <scheme val="none"/>
      </font>
    </dxf>
    <dxf>
      <font>
        <strike val="0"/>
        <outline val="0"/>
        <shadow val="0"/>
        <u val="none"/>
        <vertAlign val="baseline"/>
        <sz val="11"/>
        <color theme="1"/>
        <name val="Segoe UI"/>
        <family val="2"/>
        <scheme val="none"/>
      </font>
    </dxf>
    <dxf>
      <font>
        <strike val="0"/>
        <outline val="0"/>
        <shadow val="0"/>
        <u val="none"/>
        <vertAlign val="baseline"/>
        <sz val="11"/>
        <color theme="1"/>
        <name val="Segoe UI"/>
        <family val="2"/>
        <scheme val="none"/>
      </font>
    </dxf>
    <dxf>
      <font>
        <strike val="0"/>
        <outline val="0"/>
        <shadow val="0"/>
        <u val="none"/>
        <vertAlign val="baseline"/>
        <sz val="11"/>
        <color theme="1"/>
        <name val="Segoe UI"/>
        <family val="2"/>
        <scheme val="none"/>
      </font>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0D5DDA1-BE78-4C25-9352-E2BD7B1404B3}" name="tbl_24–25_Expenditures" displayName="tbl_24–25_Expenditures" ref="A3:AY322" totalsRowShown="0">
  <autoFilter ref="A3:AY322" xr:uid="{B0D5DDA1-BE78-4C25-9352-E2BD7B1404B3}"/>
  <sortState xmlns:xlrd2="http://schemas.microsoft.com/office/spreadsheetml/2017/richdata2" ref="A4:AY322">
    <sortCondition ref="A4:A322"/>
  </sortState>
  <tableColumns count="51">
    <tableColumn id="1" xr3:uid="{C3C134B9-DA25-4E21-A13A-0FF802972EA7}" name="CoDist"/>
    <tableColumn id="2" xr3:uid="{C841BAFE-1B29-4D63-BD1F-3B929AB15270}" name="01" dataDxfId="117"/>
    <tableColumn id="3" xr3:uid="{BE27A925-99E8-4FC0-B02D-A2750C0F2232}" name="02" dataDxfId="116"/>
    <tableColumn id="4" xr3:uid="{C3C18CC1-0211-48C7-AD86-14F548FD25AD}" name="03" dataDxfId="115"/>
    <tableColumn id="5" xr3:uid="{28855951-0254-491C-8BBD-91DAB1FA1834}" name="09" dataDxfId="114"/>
    <tableColumn id="6" xr3:uid="{1C0AF6A3-49A2-4BA3-9E90-AAA39418ACBA}" name="11" dataDxfId="113"/>
    <tableColumn id="7" xr3:uid="{0F6822B5-7F47-454B-8477-3B7E7E022D55}" name="12" dataDxfId="112"/>
    <tableColumn id="8" xr3:uid="{642FAC08-452E-42EC-A249-96457076AE52}" name="13" dataDxfId="111"/>
    <tableColumn id="9" xr3:uid="{D6E190C3-EB5C-4808-967B-924EE9DEE815}" name="14" dataDxfId="110"/>
    <tableColumn id="10" xr3:uid="{716F6993-C19A-452E-9502-B10852FD6743}" name="19" dataDxfId="109"/>
    <tableColumn id="11" xr3:uid="{21577457-8878-4B40-8775-1238087F15A8}" name="21" dataDxfId="108"/>
    <tableColumn id="12" xr3:uid="{5090D1BC-74BC-41BA-95DD-834BCB6EFF4A}" name="22" dataDxfId="107"/>
    <tableColumn id="13" xr3:uid="{241A60C5-79C1-4AEC-A1CA-B5981D9908B9}" name="23" dataDxfId="106"/>
    <tableColumn id="14" xr3:uid="{B7700699-3C46-4810-9DE4-500AD115D7EA}" name="24" dataDxfId="105"/>
    <tableColumn id="15" xr3:uid="{D3677E75-539A-454D-9DE6-7FAB41202EA7}" name="25" dataDxfId="104"/>
    <tableColumn id="16" xr3:uid="{4837484D-8718-4FC9-B17C-17142764C824}" name="26" dataDxfId="103"/>
    <tableColumn id="17" xr3:uid="{4B11D8DA-59B3-4D14-AB5C-FAA67139E63B}" name="29" dataDxfId="102"/>
    <tableColumn id="18" xr3:uid="{4960C65B-E4D1-406C-91C5-9B07A62F06CA}" name="31" dataDxfId="101"/>
    <tableColumn id="19" xr3:uid="{C945C467-2EA0-4D7D-996D-58B121ED477D}" name="34" dataDxfId="100"/>
    <tableColumn id="20" xr3:uid="{FEC27659-C8D7-4822-8384-EE6E3641DDA0}" name="38" dataDxfId="99"/>
    <tableColumn id="21" xr3:uid="{FC45D946-7D2E-4BF3-923E-A9E401A87EE6}" name="39" dataDxfId="98"/>
    <tableColumn id="22" xr3:uid="{D58F0316-0313-4322-8A0D-EF0A153E7C20}" name="45" dataDxfId="97"/>
    <tableColumn id="23" xr3:uid="{6350461E-0EA5-4C6D-A74B-A2430546A4D7}" name="46" dataDxfId="96"/>
    <tableColumn id="24" xr3:uid="{5E8D0A5D-C350-4CD2-8878-2F8841BB1301}" name="51" dataDxfId="95"/>
    <tableColumn id="25" xr3:uid="{72CF8B14-FAC1-4F43-9943-FEA72B2582EC}" name="52" dataDxfId="94"/>
    <tableColumn id="26" xr3:uid="{2322B2C9-A5DD-4936-BDBA-2FF45B9185AF}" name="53" dataDxfId="93"/>
    <tableColumn id="27" xr3:uid="{D0CCFB1D-D8AA-4CF0-A426-DCBEA5644275}" name="55" dataDxfId="92"/>
    <tableColumn id="28" xr3:uid="{EEDAA58E-04F2-4A89-BA35-2B3BEF6B97B8}" name="56" dataDxfId="91"/>
    <tableColumn id="29" xr3:uid="{C3B3E093-4233-4138-9FD3-CD6C9CBFD5F1}" name="57" dataDxfId="90"/>
    <tableColumn id="30" xr3:uid="{03F72ED0-34C5-4618-8177-EDF0B966D5F4}" name="58" dataDxfId="89"/>
    <tableColumn id="31" xr3:uid="{4C00BCD8-762C-4510-92FF-0B06E5336720}" name="59" dataDxfId="88"/>
    <tableColumn id="32" xr3:uid="{2BBA757F-FEE6-435F-9DBB-ACD04A6CF09F}" name="61" dataDxfId="87"/>
    <tableColumn id="33" xr3:uid="{05065E26-EE6E-4C5C-AA12-A474D03AFA01}" name="62" dataDxfId="86"/>
    <tableColumn id="34" xr3:uid="{12DFAFB3-0D74-4152-91B1-3EBA35EC7BCC}" name="64" dataDxfId="85"/>
    <tableColumn id="35" xr3:uid="{34C8799E-6D53-4835-95F9-23EA8DB14CC8}" name="65" dataDxfId="84"/>
    <tableColumn id="36" xr3:uid="{27BF70C9-42D0-4605-ADE3-1C744D93A48C}" name="67" dataDxfId="83"/>
    <tableColumn id="37" xr3:uid="{8AA4D2CF-09FA-4FA3-A7BF-7D7305882056}" name="68" dataDxfId="82"/>
    <tableColumn id="38" xr3:uid="{D6D48E0F-6D30-4953-8E2C-2A6DC734A524}" name="69" dataDxfId="81"/>
    <tableColumn id="39" xr3:uid="{358FD34E-3CA0-4555-9B46-F739F976E217}" name="71" dataDxfId="80"/>
    <tableColumn id="40" xr3:uid="{1C6FFD25-ED7E-4D82-B0C3-2783EE65E993}" name="73" dataDxfId="79"/>
    <tableColumn id="41" xr3:uid="{FD03C93B-9FD0-42AD-8523-267E23628E94}" name="74" dataDxfId="78"/>
    <tableColumn id="42" xr3:uid="{2D213442-C8B3-43BD-978E-4ADE32828A05}" name="76" dataDxfId="77"/>
    <tableColumn id="43" xr3:uid="{25B7B5CC-7212-415C-A180-ED2EB2DD5ADC}" name="78" dataDxfId="76"/>
    <tableColumn id="44" xr3:uid="{5EC6E084-755D-4E23-9168-83C7E8837158}" name="79" dataDxfId="75"/>
    <tableColumn id="45" xr3:uid="{C5059362-ACDF-43A0-98FF-D972564A5E64}" name="81" dataDxfId="74"/>
    <tableColumn id="46" xr3:uid="{C9B4E215-97AC-4B64-B10E-FDCED53E669F}" name="86" dataDxfId="73"/>
    <tableColumn id="47" xr3:uid="{C89E89DE-976D-45F3-92E7-7FF33B09A321}" name="88" dataDxfId="72"/>
    <tableColumn id="48" xr3:uid="{683003A4-1F1F-43D4-BED8-3276F196627B}" name="89" dataDxfId="71"/>
    <tableColumn id="49" xr3:uid="{6E40547D-FA57-4D96-9F25-EB6F6C51FFC1}" name="97" dataDxfId="70"/>
    <tableColumn id="50" xr3:uid="{DCBB6F1A-3018-49C3-8201-B83B3FC42879}" name="98" dataDxfId="69"/>
    <tableColumn id="51" xr3:uid="{CD4C7560-F1C1-4F4D-ADA2-C7793B88E8C5}" name="99" dataDxfId="68"/>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9A11A8E-028F-461B-A4FB-9DC904D3E038}" name="tbl_24–25_State_Fed_Totals" displayName="tbl_24–25_State_Fed_Totals" ref="A5:D324" totalsRowShown="0" headerRowDxfId="67" dataDxfId="66">
  <autoFilter ref="A5:D324" xr:uid="{A9A11A8E-028F-461B-A4FB-9DC904D3E038}"/>
  <tableColumns count="4">
    <tableColumn id="1" xr3:uid="{9634CB4F-4B2A-422F-8AA1-F6E00AC199F8}" name="Row Labels" dataDxfId="65"/>
    <tableColumn id="2" xr3:uid="{DCA27B93-7271-44B2-AD7C-87BF5C064B98}" name="Item 105" dataDxfId="64"/>
    <tableColumn id="3" xr3:uid="{9DC03CA6-4D23-484A-9A17-CF64AF8CCCA1}" name="Item 107" dataDxfId="63"/>
    <tableColumn id="4" xr3:uid="{7CF79ABE-11F5-4319-95A4-0987767F7260}" name="Item163" dataDxfId="62"/>
  </tableColumns>
  <tableStyleInfo name="TableStyleMedium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A345755-114C-4A0E-A7EC-2D96596462A3}" name="tbl_2425_CapitalOutlay_DebtSvc" displayName="tbl_2425_CapitalOutlay_DebtSvc" ref="A4:F274" totalsRowShown="0" headerRowDxfId="61" dataDxfId="60">
  <autoFilter ref="A4:F274" xr:uid="{CA345755-114C-4A0E-A7EC-2D96596462A3}"/>
  <tableColumns count="6">
    <tableColumn id="1" xr3:uid="{8F6D40DC-CE80-436A-B9D7-C87E2043DE66}" name="CoDist" dataDxfId="59"/>
    <tableColumn id="2" xr3:uid="{D66FC61D-3F4C-4AE2-AEF8-1E8753239027}" name="Capital Outlay (Item 509)" dataDxfId="58"/>
    <tableColumn id="4" xr3:uid="{3BDC312F-8FD3-4CEC-88FD-2BCECD253CFE}" name="Activity 83 (Item 748)" dataDxfId="57"/>
    <tableColumn id="5" xr3:uid="{BEC64435-302B-4B6E-8A26-1170165F2D0E}" name="Activity 84 (Item 749)" dataDxfId="56"/>
    <tableColumn id="6" xr3:uid="{DA694BCA-6372-49A5-AE36-4A624B272BB1}" name="Activity 85 (Item 750)" dataDxfId="55"/>
    <tableColumn id="7" xr3:uid="{E1BB9ADF-68E2-449D-BC3D-995E6C0F988D}" name="Debt Service Total" dataDxfId="54">
      <calculatedColumnFormula>tbl_2425_CapitalOutlay_DebtSvc[[#This Row],[Activity 83 (Item 748)]]+tbl_2425_CapitalOutlay_DebtSvc[[#This Row],[Activity 84 (Item 749)]]+tbl_2425_CapitalOutlay_DebtSvc[[#This Row],[Activity 85 (Item 750)]]</calculatedColumnFormula>
    </tableColumn>
  </tableColumns>
  <tableStyleInfo name="TableStyleMedium6"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ospi.k12.wa.us/sites/default/files/2025-12/24-25-actuals-item-numbers.csv"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law.cornell.edu/definitions/index.php?width=840&amp;height=800&amp;iframe=true&amp;def_id=5610bc66d367e8bcdc16da4706fdf626&amp;term_occur=999&amp;term_src=Title:34:Subtitle:B:Chapter:III:Part:300:Subpart:C:300.202" TargetMode="External"/><Relationship Id="rId7" Type="http://schemas.openxmlformats.org/officeDocument/2006/relationships/printerSettings" Target="../printerSettings/printerSettings1.bin"/><Relationship Id="rId2" Type="http://schemas.openxmlformats.org/officeDocument/2006/relationships/hyperlink" Target="https://www.law.cornell.edu/definitions/index.php?width=840&amp;height=800&amp;iframe=true&amp;def_id=489c155f025894392da6d6d45ae93d7d&amp;term_occur=999&amp;term_src=Title:34:Subtitle:B:Chapter:III:Part:300:Subpart:C:300.202" TargetMode="External"/><Relationship Id="rId1" Type="http://schemas.openxmlformats.org/officeDocument/2006/relationships/hyperlink" Target="https://apps.leg.wa.gov/WAC/default.aspx?cite=392-172A-01075" TargetMode="External"/><Relationship Id="rId6" Type="http://schemas.openxmlformats.org/officeDocument/2006/relationships/hyperlink" Target="https://www.law.cornell.edu/uscode/text/20/1413" TargetMode="External"/><Relationship Id="rId5" Type="http://schemas.openxmlformats.org/officeDocument/2006/relationships/hyperlink" Target="https://www.law.cornell.edu/definitions/index.php?width=840&amp;height=800&amp;iframe=true&amp;def_id=489c155f025894392da6d6d45ae93d7d&amp;term_occur=999&amp;term_src=Title:34:Subtitle:B:Chapter:III:Part:300:Subpart:C:300.202" TargetMode="External"/><Relationship Id="rId4" Type="http://schemas.openxmlformats.org/officeDocument/2006/relationships/hyperlink" Target="https://www.law.cornell.edu/definitions/index.php?width=840&amp;height=800&amp;iframe=true&amp;def_id=5610bc66d367e8bcdc16da4706fdf626&amp;term_occur=999&amp;term_src=Title:34:Subtitle:B:Chapter:III:Part:300:Subpart:C:300.202"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law.cornell.edu/cfr/text/34/appendix-A_to_part_300"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public.govdelivery.com/accounts/WAOSPI/subscriber/new?topic_id=WAOSPI_398" TargetMode="External"/><Relationship Id="rId1" Type="http://schemas.openxmlformats.org/officeDocument/2006/relationships/hyperlink" Target="mailto:speced.fiscal@k12.wa.u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9.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6.bin"/><Relationship Id="rId1" Type="http://schemas.openxmlformats.org/officeDocument/2006/relationships/hyperlink" Target="https://ospi.k12.wa.us/sites/default/files/2025-12/24-25-actuals-item-numbers.c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09C60-F806-4454-8A77-EAE3D1B23F87}">
  <sheetPr>
    <tabColor rgb="FF92D050"/>
  </sheetPr>
  <dimension ref="A1:D320"/>
  <sheetViews>
    <sheetView workbookViewId="0"/>
  </sheetViews>
  <sheetFormatPr defaultColWidth="9.28515625" defaultRowHeight="15" x14ac:dyDescent="0.25"/>
  <cols>
    <col min="2" max="2" width="37.7109375" bestFit="1" customWidth="1"/>
    <col min="3" max="3" width="9.28515625" customWidth="1"/>
    <col min="4" max="4" width="21.5703125" customWidth="1"/>
  </cols>
  <sheetData>
    <row r="1" spans="1:3" x14ac:dyDescent="0.25">
      <c r="A1">
        <v>1</v>
      </c>
      <c r="B1">
        <v>2</v>
      </c>
      <c r="C1">
        <v>3</v>
      </c>
    </row>
    <row r="2" spans="1:3" s="32" customFormat="1" ht="50.25" customHeight="1" x14ac:dyDescent="0.25">
      <c r="A2" s="2" t="s">
        <v>613</v>
      </c>
      <c r="B2" s="32" t="s">
        <v>334</v>
      </c>
      <c r="C2" s="33" t="s">
        <v>745</v>
      </c>
    </row>
    <row r="3" spans="1:3" x14ac:dyDescent="0.25">
      <c r="A3" s="34" t="s">
        <v>146</v>
      </c>
      <c r="B3" s="34" t="s">
        <v>401</v>
      </c>
      <c r="C3" s="35"/>
    </row>
    <row r="4" spans="1:3" x14ac:dyDescent="0.25">
      <c r="A4" s="34" t="s">
        <v>162</v>
      </c>
      <c r="B4" s="34" t="s">
        <v>463</v>
      </c>
      <c r="C4" s="35" t="s">
        <v>614</v>
      </c>
    </row>
    <row r="5" spans="1:3" x14ac:dyDescent="0.25">
      <c r="A5" s="34" t="s">
        <v>40</v>
      </c>
      <c r="B5" s="34" t="s">
        <v>474</v>
      </c>
      <c r="C5" s="35"/>
    </row>
    <row r="6" spans="1:3" x14ac:dyDescent="0.25">
      <c r="A6" s="34" t="s">
        <v>305</v>
      </c>
      <c r="B6" s="34" t="s">
        <v>522</v>
      </c>
      <c r="C6" s="35"/>
    </row>
    <row r="7" spans="1:3" x14ac:dyDescent="0.25">
      <c r="A7" s="34" t="s">
        <v>313</v>
      </c>
      <c r="B7" s="34" t="s">
        <v>533</v>
      </c>
      <c r="C7" s="35"/>
    </row>
    <row r="8" spans="1:3" x14ac:dyDescent="0.25">
      <c r="A8" s="34" t="s">
        <v>250</v>
      </c>
      <c r="B8" s="34" t="s">
        <v>341</v>
      </c>
      <c r="C8" s="35"/>
    </row>
    <row r="9" spans="1:3" x14ac:dyDescent="0.25">
      <c r="A9" s="34" t="s">
        <v>216</v>
      </c>
      <c r="B9" s="34" t="s">
        <v>431</v>
      </c>
      <c r="C9" s="35"/>
    </row>
    <row r="10" spans="1:3" x14ac:dyDescent="0.25">
      <c r="A10" s="34" t="s">
        <v>228</v>
      </c>
      <c r="B10" s="34" t="s">
        <v>615</v>
      </c>
      <c r="C10" s="35"/>
    </row>
    <row r="11" spans="1:3" x14ac:dyDescent="0.25">
      <c r="A11" s="34" t="s">
        <v>139</v>
      </c>
      <c r="B11" s="34" t="s">
        <v>366</v>
      </c>
      <c r="C11" s="35"/>
    </row>
    <row r="12" spans="1:3" x14ac:dyDescent="0.25">
      <c r="A12" s="34" t="s">
        <v>213</v>
      </c>
      <c r="B12" s="34" t="s">
        <v>428</v>
      </c>
      <c r="C12" s="35"/>
    </row>
    <row r="13" spans="1:3" x14ac:dyDescent="0.25">
      <c r="A13" s="34" t="s">
        <v>323</v>
      </c>
      <c r="B13" s="34" t="s">
        <v>578</v>
      </c>
      <c r="C13" s="35"/>
    </row>
    <row r="14" spans="1:3" x14ac:dyDescent="0.25">
      <c r="A14" s="34" t="s">
        <v>30</v>
      </c>
      <c r="B14" s="34" t="s">
        <v>336</v>
      </c>
      <c r="C14" s="35"/>
    </row>
    <row r="15" spans="1:3" x14ac:dyDescent="0.25">
      <c r="A15" s="34" t="s">
        <v>240</v>
      </c>
      <c r="B15" s="34" t="s">
        <v>513</v>
      </c>
      <c r="C15" s="35"/>
    </row>
    <row r="16" spans="1:3" x14ac:dyDescent="0.25">
      <c r="A16" s="34" t="s">
        <v>99</v>
      </c>
      <c r="B16" s="34" t="s">
        <v>450</v>
      </c>
      <c r="C16" s="35"/>
    </row>
    <row r="17" spans="1:3" x14ac:dyDescent="0.25">
      <c r="A17" s="34" t="s">
        <v>325</v>
      </c>
      <c r="B17" s="34" t="s">
        <v>580</v>
      </c>
      <c r="C17" s="35"/>
    </row>
    <row r="18" spans="1:3" x14ac:dyDescent="0.25">
      <c r="A18" s="34" t="s">
        <v>164</v>
      </c>
      <c r="B18" s="34" t="s">
        <v>465</v>
      </c>
      <c r="C18" s="35" t="s">
        <v>614</v>
      </c>
    </row>
    <row r="19" spans="1:3" x14ac:dyDescent="0.25">
      <c r="A19" s="34" t="s">
        <v>199</v>
      </c>
      <c r="B19" s="34" t="s">
        <v>439</v>
      </c>
      <c r="C19" s="35"/>
    </row>
    <row r="20" spans="1:3" x14ac:dyDescent="0.25">
      <c r="A20" s="34" t="s">
        <v>292</v>
      </c>
      <c r="B20" s="34" t="s">
        <v>489</v>
      </c>
      <c r="C20" s="35"/>
    </row>
    <row r="21" spans="1:3" x14ac:dyDescent="0.25">
      <c r="A21" s="34" t="s">
        <v>277</v>
      </c>
      <c r="B21" s="34" t="s">
        <v>377</v>
      </c>
      <c r="C21" s="35"/>
    </row>
    <row r="22" spans="1:3" x14ac:dyDescent="0.25">
      <c r="A22" s="34" t="s">
        <v>195</v>
      </c>
      <c r="B22" s="34" t="s">
        <v>416</v>
      </c>
      <c r="C22" s="35"/>
    </row>
    <row r="23" spans="1:3" x14ac:dyDescent="0.25">
      <c r="A23" s="34" t="s">
        <v>303</v>
      </c>
      <c r="B23" s="34" t="s">
        <v>616</v>
      </c>
      <c r="C23" s="35"/>
    </row>
    <row r="24" spans="1:3" x14ac:dyDescent="0.25">
      <c r="A24" s="34" t="s">
        <v>138</v>
      </c>
      <c r="B24" s="34" t="s">
        <v>365</v>
      </c>
      <c r="C24" s="35"/>
    </row>
    <row r="25" spans="1:3" x14ac:dyDescent="0.25">
      <c r="A25" s="34" t="s">
        <v>192</v>
      </c>
      <c r="B25" s="34" t="s">
        <v>358</v>
      </c>
      <c r="C25" s="35"/>
    </row>
    <row r="26" spans="1:3" x14ac:dyDescent="0.25">
      <c r="A26" s="34" t="s">
        <v>232</v>
      </c>
      <c r="B26" s="34" t="s">
        <v>505</v>
      </c>
      <c r="C26" s="35"/>
    </row>
    <row r="27" spans="1:3" x14ac:dyDescent="0.25">
      <c r="A27" s="34" t="s">
        <v>275</v>
      </c>
      <c r="B27" s="34" t="s">
        <v>353</v>
      </c>
      <c r="C27" s="35"/>
    </row>
    <row r="28" spans="1:3" x14ac:dyDescent="0.25">
      <c r="A28" s="34" t="s">
        <v>274</v>
      </c>
      <c r="B28" s="34" t="s">
        <v>352</v>
      </c>
      <c r="C28" s="35"/>
    </row>
    <row r="29" spans="1:3" x14ac:dyDescent="0.25">
      <c r="A29" s="34" t="s">
        <v>142</v>
      </c>
      <c r="B29" s="34" t="s">
        <v>372</v>
      </c>
      <c r="C29" s="35"/>
    </row>
    <row r="30" spans="1:3" x14ac:dyDescent="0.25">
      <c r="A30" s="37" t="s">
        <v>703</v>
      </c>
      <c r="B30" s="36" t="s">
        <v>747</v>
      </c>
      <c r="C30" s="34" t="s">
        <v>744</v>
      </c>
    </row>
    <row r="31" spans="1:3" x14ac:dyDescent="0.25">
      <c r="A31" s="34" t="s">
        <v>119</v>
      </c>
      <c r="B31" s="34" t="s">
        <v>451</v>
      </c>
      <c r="C31" s="35" t="s">
        <v>617</v>
      </c>
    </row>
    <row r="32" spans="1:3" x14ac:dyDescent="0.25">
      <c r="A32" s="34" t="s">
        <v>201</v>
      </c>
      <c r="B32" s="34" t="s">
        <v>441</v>
      </c>
      <c r="C32" s="35"/>
    </row>
    <row r="33" spans="1:3" x14ac:dyDescent="0.25">
      <c r="A33" s="34" t="s">
        <v>55</v>
      </c>
      <c r="B33" s="34" t="s">
        <v>548</v>
      </c>
      <c r="C33" s="35"/>
    </row>
    <row r="34" spans="1:3" x14ac:dyDescent="0.25">
      <c r="A34" s="34" t="s">
        <v>170</v>
      </c>
      <c r="B34" s="34" t="s">
        <v>471</v>
      </c>
      <c r="C34" s="35"/>
    </row>
    <row r="35" spans="1:3" x14ac:dyDescent="0.25">
      <c r="A35" s="34" t="s">
        <v>168</v>
      </c>
      <c r="B35" s="34" t="s">
        <v>469</v>
      </c>
      <c r="C35" s="35"/>
    </row>
    <row r="36" spans="1:3" x14ac:dyDescent="0.25">
      <c r="A36" s="34" t="s">
        <v>57</v>
      </c>
      <c r="B36" s="34" t="s">
        <v>550</v>
      </c>
      <c r="C36" s="35"/>
    </row>
    <row r="37" spans="1:3" x14ac:dyDescent="0.25">
      <c r="A37" s="34" t="s">
        <v>66</v>
      </c>
      <c r="B37" s="34" t="s">
        <v>555</v>
      </c>
      <c r="C37" s="35"/>
    </row>
    <row r="38" spans="1:3" x14ac:dyDescent="0.25">
      <c r="A38" s="34" t="s">
        <v>197</v>
      </c>
      <c r="B38" s="34" t="s">
        <v>418</v>
      </c>
      <c r="C38" s="35"/>
    </row>
    <row r="39" spans="1:3" x14ac:dyDescent="0.25">
      <c r="A39" s="34" t="s">
        <v>249</v>
      </c>
      <c r="B39" s="34" t="s">
        <v>340</v>
      </c>
      <c r="C39" s="35"/>
    </row>
    <row r="40" spans="1:3" x14ac:dyDescent="0.25">
      <c r="A40" s="34" t="s">
        <v>98</v>
      </c>
      <c r="B40" s="34" t="s">
        <v>448</v>
      </c>
      <c r="C40" s="35"/>
    </row>
    <row r="41" spans="1:3" x14ac:dyDescent="0.25">
      <c r="A41" s="34" t="s">
        <v>237</v>
      </c>
      <c r="B41" s="34" t="s">
        <v>510</v>
      </c>
      <c r="C41" s="35"/>
    </row>
    <row r="42" spans="1:3" x14ac:dyDescent="0.25">
      <c r="A42" s="34" t="s">
        <v>81</v>
      </c>
      <c r="B42" s="34" t="s">
        <v>588</v>
      </c>
      <c r="C42" s="35"/>
    </row>
    <row r="43" spans="1:3" x14ac:dyDescent="0.25">
      <c r="A43" s="34" t="s">
        <v>263</v>
      </c>
      <c r="B43" s="34" t="s">
        <v>574</v>
      </c>
      <c r="C43" s="35"/>
    </row>
    <row r="44" spans="1:3" x14ac:dyDescent="0.25">
      <c r="A44" s="34" t="s">
        <v>85</v>
      </c>
      <c r="B44" s="34" t="s">
        <v>592</v>
      </c>
      <c r="C44" s="35"/>
    </row>
    <row r="45" spans="1:3" x14ac:dyDescent="0.25">
      <c r="A45" s="34" t="s">
        <v>73</v>
      </c>
      <c r="B45" s="34" t="s">
        <v>618</v>
      </c>
      <c r="C45" s="35"/>
    </row>
    <row r="46" spans="1:3" x14ac:dyDescent="0.25">
      <c r="A46" s="34" t="s">
        <v>265</v>
      </c>
      <c r="B46" s="34" t="s">
        <v>619</v>
      </c>
      <c r="C46" s="35"/>
    </row>
    <row r="47" spans="1:3" x14ac:dyDescent="0.25">
      <c r="A47" s="34" t="s">
        <v>69</v>
      </c>
      <c r="B47" s="34" t="s">
        <v>558</v>
      </c>
      <c r="C47" s="35"/>
    </row>
    <row r="48" spans="1:3" x14ac:dyDescent="0.25">
      <c r="A48" s="34" t="s">
        <v>302</v>
      </c>
      <c r="B48" s="34" t="s">
        <v>520</v>
      </c>
      <c r="C48" s="35"/>
    </row>
    <row r="49" spans="1:3" x14ac:dyDescent="0.25">
      <c r="A49" s="34" t="s">
        <v>307</v>
      </c>
      <c r="B49" s="34" t="s">
        <v>524</v>
      </c>
      <c r="C49" s="35"/>
    </row>
    <row r="50" spans="1:3" x14ac:dyDescent="0.25">
      <c r="A50" s="34" t="s">
        <v>153</v>
      </c>
      <c r="B50" s="34" t="s">
        <v>407</v>
      </c>
      <c r="C50" s="35"/>
    </row>
    <row r="51" spans="1:3" x14ac:dyDescent="0.25">
      <c r="A51" s="34" t="s">
        <v>283</v>
      </c>
      <c r="B51" s="34" t="s">
        <v>620</v>
      </c>
      <c r="C51" s="35"/>
    </row>
    <row r="52" spans="1:3" x14ac:dyDescent="0.25">
      <c r="A52" s="34" t="s">
        <v>297</v>
      </c>
      <c r="B52" s="34" t="s">
        <v>413</v>
      </c>
      <c r="C52" s="35"/>
    </row>
    <row r="53" spans="1:3" x14ac:dyDescent="0.25">
      <c r="A53" s="34" t="s">
        <v>190</v>
      </c>
      <c r="B53" s="34" t="s">
        <v>356</v>
      </c>
      <c r="C53" s="35"/>
    </row>
    <row r="54" spans="1:3" x14ac:dyDescent="0.25">
      <c r="A54" s="34" t="s">
        <v>41</v>
      </c>
      <c r="B54" s="34" t="s">
        <v>475</v>
      </c>
      <c r="C54" s="35"/>
    </row>
    <row r="55" spans="1:3" x14ac:dyDescent="0.25">
      <c r="A55" s="34" t="s">
        <v>34</v>
      </c>
      <c r="B55" s="34" t="s">
        <v>383</v>
      </c>
      <c r="C55" s="35"/>
    </row>
    <row r="56" spans="1:3" x14ac:dyDescent="0.25">
      <c r="A56" s="34" t="s">
        <v>47</v>
      </c>
      <c r="B56" s="34" t="s">
        <v>500</v>
      </c>
      <c r="C56" s="35"/>
    </row>
    <row r="57" spans="1:3" x14ac:dyDescent="0.25">
      <c r="A57" s="34" t="s">
        <v>93</v>
      </c>
      <c r="B57" s="34" t="s">
        <v>443</v>
      </c>
      <c r="C57" s="35"/>
    </row>
    <row r="58" spans="1:3" x14ac:dyDescent="0.25">
      <c r="A58" s="34" t="s">
        <v>320</v>
      </c>
      <c r="B58" s="34" t="s">
        <v>540</v>
      </c>
      <c r="C58" s="35"/>
    </row>
    <row r="59" spans="1:3" x14ac:dyDescent="0.25">
      <c r="A59" s="34" t="s">
        <v>45</v>
      </c>
      <c r="B59" s="34" t="s">
        <v>479</v>
      </c>
      <c r="C59" s="35"/>
    </row>
    <row r="60" spans="1:3" x14ac:dyDescent="0.25">
      <c r="A60" s="34" t="s">
        <v>245</v>
      </c>
      <c r="B60" s="34" t="s">
        <v>368</v>
      </c>
      <c r="C60" s="35" t="s">
        <v>617</v>
      </c>
    </row>
    <row r="61" spans="1:3" x14ac:dyDescent="0.25">
      <c r="A61" s="34" t="s">
        <v>61</v>
      </c>
      <c r="B61" s="34" t="s">
        <v>552</v>
      </c>
      <c r="C61" s="35"/>
    </row>
    <row r="62" spans="1:3" x14ac:dyDescent="0.25">
      <c r="A62" s="34" t="s">
        <v>235</v>
      </c>
      <c r="B62" s="34" t="s">
        <v>508</v>
      </c>
      <c r="C62" s="35"/>
    </row>
    <row r="63" spans="1:3" x14ac:dyDescent="0.25">
      <c r="A63" s="34" t="s">
        <v>247</v>
      </c>
      <c r="B63" s="34" t="s">
        <v>572</v>
      </c>
      <c r="C63" s="35" t="s">
        <v>617</v>
      </c>
    </row>
    <row r="64" spans="1:3" x14ac:dyDescent="0.25">
      <c r="A64" s="34" t="s">
        <v>58</v>
      </c>
      <c r="B64" s="34" t="s">
        <v>621</v>
      </c>
      <c r="C64" s="35"/>
    </row>
    <row r="65" spans="1:3" x14ac:dyDescent="0.25">
      <c r="A65" s="34" t="s">
        <v>103</v>
      </c>
      <c r="B65" s="34" t="s">
        <v>622</v>
      </c>
      <c r="C65" s="35"/>
    </row>
    <row r="66" spans="1:3" x14ac:dyDescent="0.25">
      <c r="A66" s="34" t="s">
        <v>279</v>
      </c>
      <c r="B66" s="34" t="s">
        <v>379</v>
      </c>
      <c r="C66" s="35"/>
    </row>
    <row r="67" spans="1:3" x14ac:dyDescent="0.25">
      <c r="A67" s="34" t="s">
        <v>94</v>
      </c>
      <c r="B67" s="34" t="s">
        <v>444</v>
      </c>
      <c r="C67" s="35"/>
    </row>
    <row r="68" spans="1:3" x14ac:dyDescent="0.25">
      <c r="A68" s="34" t="s">
        <v>241</v>
      </c>
      <c r="B68" s="34" t="s">
        <v>514</v>
      </c>
      <c r="C68" s="35"/>
    </row>
    <row r="69" spans="1:3" x14ac:dyDescent="0.25">
      <c r="A69" s="34" t="s">
        <v>312</v>
      </c>
      <c r="B69" s="34" t="s">
        <v>532</v>
      </c>
      <c r="C69" s="35"/>
    </row>
    <row r="70" spans="1:3" x14ac:dyDescent="0.25">
      <c r="A70" s="34" t="s">
        <v>96</v>
      </c>
      <c r="B70" s="34" t="s">
        <v>446</v>
      </c>
      <c r="C70" s="35"/>
    </row>
    <row r="71" spans="1:3" x14ac:dyDescent="0.25">
      <c r="A71" s="34" t="s">
        <v>151</v>
      </c>
      <c r="B71" s="34" t="s">
        <v>405</v>
      </c>
      <c r="C71" s="35"/>
    </row>
    <row r="72" spans="1:3" x14ac:dyDescent="0.25">
      <c r="A72" s="34" t="s">
        <v>86</v>
      </c>
      <c r="B72" s="34" t="s">
        <v>593</v>
      </c>
      <c r="C72" s="35"/>
    </row>
    <row r="73" spans="1:3" x14ac:dyDescent="0.25">
      <c r="A73" s="34" t="s">
        <v>272</v>
      </c>
      <c r="B73" s="34" t="s">
        <v>350</v>
      </c>
      <c r="C73" s="35"/>
    </row>
    <row r="74" spans="1:3" x14ac:dyDescent="0.25">
      <c r="A74" s="34" t="s">
        <v>207</v>
      </c>
      <c r="B74" s="34" t="s">
        <v>422</v>
      </c>
      <c r="C74" s="35"/>
    </row>
    <row r="75" spans="1:3" x14ac:dyDescent="0.25">
      <c r="A75" s="34" t="s">
        <v>286</v>
      </c>
      <c r="B75" s="34" t="s">
        <v>398</v>
      </c>
      <c r="C75" s="35"/>
    </row>
    <row r="76" spans="1:3" x14ac:dyDescent="0.25">
      <c r="A76" s="34" t="s">
        <v>623</v>
      </c>
      <c r="B76" s="34" t="s">
        <v>624</v>
      </c>
      <c r="C76" s="35"/>
    </row>
    <row r="77" spans="1:3" x14ac:dyDescent="0.25">
      <c r="A77" s="34" t="s">
        <v>159</v>
      </c>
      <c r="B77" s="34" t="s">
        <v>460</v>
      </c>
      <c r="C77" s="35" t="s">
        <v>614</v>
      </c>
    </row>
    <row r="78" spans="1:3" x14ac:dyDescent="0.25">
      <c r="A78" s="34" t="s">
        <v>309</v>
      </c>
      <c r="B78" s="34" t="s">
        <v>529</v>
      </c>
      <c r="C78" s="35"/>
    </row>
    <row r="79" spans="1:3" x14ac:dyDescent="0.25">
      <c r="A79" s="34" t="s">
        <v>137</v>
      </c>
      <c r="B79" s="34" t="s">
        <v>625</v>
      </c>
      <c r="C79" s="35"/>
    </row>
    <row r="80" spans="1:3" x14ac:dyDescent="0.25">
      <c r="A80" s="34" t="s">
        <v>72</v>
      </c>
      <c r="B80" s="34" t="s">
        <v>626</v>
      </c>
      <c r="C80" s="35"/>
    </row>
    <row r="81" spans="1:3" x14ac:dyDescent="0.25">
      <c r="A81" s="34" t="s">
        <v>206</v>
      </c>
      <c r="B81" s="34" t="s">
        <v>421</v>
      </c>
      <c r="C81" s="35"/>
    </row>
    <row r="82" spans="1:3" x14ac:dyDescent="0.25">
      <c r="A82" s="34" t="s">
        <v>324</v>
      </c>
      <c r="B82" s="34" t="s">
        <v>579</v>
      </c>
      <c r="C82" s="35"/>
    </row>
    <row r="83" spans="1:3" x14ac:dyDescent="0.25">
      <c r="A83" s="34" t="s">
        <v>243</v>
      </c>
      <c r="B83" s="34" t="s">
        <v>516</v>
      </c>
      <c r="C83" s="35"/>
    </row>
    <row r="84" spans="1:3" x14ac:dyDescent="0.25">
      <c r="A84" s="34" t="s">
        <v>254</v>
      </c>
      <c r="B84" s="34" t="s">
        <v>344</v>
      </c>
      <c r="C84" s="35"/>
    </row>
    <row r="85" spans="1:3" x14ac:dyDescent="0.25">
      <c r="A85" s="34" t="s">
        <v>239</v>
      </c>
      <c r="B85" s="34" t="s">
        <v>512</v>
      </c>
      <c r="C85" s="35"/>
    </row>
    <row r="86" spans="1:3" x14ac:dyDescent="0.25">
      <c r="A86" s="34" t="s">
        <v>56</v>
      </c>
      <c r="B86" s="34" t="s">
        <v>549</v>
      </c>
      <c r="C86" s="35"/>
    </row>
    <row r="87" spans="1:3" x14ac:dyDescent="0.25">
      <c r="A87" s="34" t="s">
        <v>83</v>
      </c>
      <c r="B87" s="34" t="s">
        <v>590</v>
      </c>
      <c r="C87" s="35"/>
    </row>
    <row r="88" spans="1:3" x14ac:dyDescent="0.25">
      <c r="A88" s="34" t="s">
        <v>121</v>
      </c>
      <c r="B88" s="34" t="s">
        <v>453</v>
      </c>
      <c r="C88" s="35" t="s">
        <v>617</v>
      </c>
    </row>
    <row r="89" spans="1:3" x14ac:dyDescent="0.25">
      <c r="A89" s="34" t="s">
        <v>90</v>
      </c>
      <c r="B89" s="34" t="s">
        <v>456</v>
      </c>
      <c r="C89" s="35" t="s">
        <v>617</v>
      </c>
    </row>
    <row r="90" spans="1:3" x14ac:dyDescent="0.25">
      <c r="A90" s="34" t="s">
        <v>288</v>
      </c>
      <c r="B90" s="34" t="s">
        <v>400</v>
      </c>
      <c r="C90" s="35"/>
    </row>
    <row r="91" spans="1:3" x14ac:dyDescent="0.25">
      <c r="A91" s="34" t="s">
        <v>106</v>
      </c>
      <c r="B91" s="34" t="s">
        <v>601</v>
      </c>
      <c r="C91" s="35"/>
    </row>
    <row r="92" spans="1:3" x14ac:dyDescent="0.25">
      <c r="A92" s="34" t="s">
        <v>110</v>
      </c>
      <c r="B92" s="34" t="s">
        <v>605</v>
      </c>
      <c r="C92" s="35"/>
    </row>
    <row r="93" spans="1:3" x14ac:dyDescent="0.25">
      <c r="A93" s="34" t="s">
        <v>321</v>
      </c>
      <c r="B93" s="34" t="s">
        <v>541</v>
      </c>
      <c r="C93" s="35"/>
    </row>
    <row r="94" spans="1:3" x14ac:dyDescent="0.25">
      <c r="A94" s="34" t="s">
        <v>172</v>
      </c>
      <c r="B94" s="34" t="s">
        <v>481</v>
      </c>
      <c r="C94" s="35"/>
    </row>
    <row r="95" spans="1:3" x14ac:dyDescent="0.25">
      <c r="A95" s="34" t="s">
        <v>51</v>
      </c>
      <c r="B95" s="34" t="s">
        <v>544</v>
      </c>
      <c r="C95" s="35"/>
    </row>
    <row r="96" spans="1:3" x14ac:dyDescent="0.25">
      <c r="A96" s="34" t="s">
        <v>115</v>
      </c>
      <c r="B96" s="34" t="s">
        <v>363</v>
      </c>
      <c r="C96" s="35" t="s">
        <v>617</v>
      </c>
    </row>
    <row r="97" spans="1:4" x14ac:dyDescent="0.25">
      <c r="A97" s="34" t="s">
        <v>186</v>
      </c>
      <c r="B97" s="34" t="s">
        <v>568</v>
      </c>
      <c r="C97" s="35"/>
    </row>
    <row r="98" spans="1:4" x14ac:dyDescent="0.25">
      <c r="A98" s="34" t="s">
        <v>44</v>
      </c>
      <c r="B98" s="34" t="s">
        <v>478</v>
      </c>
      <c r="C98" s="35"/>
    </row>
    <row r="99" spans="1:4" x14ac:dyDescent="0.25">
      <c r="A99" s="34" t="s">
        <v>109</v>
      </c>
      <c r="B99" s="34" t="s">
        <v>604</v>
      </c>
      <c r="C99" s="35"/>
    </row>
    <row r="100" spans="1:4" x14ac:dyDescent="0.25">
      <c r="A100" s="34" t="s">
        <v>209</v>
      </c>
      <c r="B100" s="34" t="s">
        <v>424</v>
      </c>
      <c r="C100" s="35"/>
    </row>
    <row r="101" spans="1:4" x14ac:dyDescent="0.25">
      <c r="A101" s="34" t="s">
        <v>134</v>
      </c>
      <c r="B101" s="34" t="s">
        <v>361</v>
      </c>
      <c r="C101" s="35"/>
    </row>
    <row r="102" spans="1:4" x14ac:dyDescent="0.25">
      <c r="A102" s="34" t="s">
        <v>176</v>
      </c>
      <c r="B102" s="34" t="s">
        <v>485</v>
      </c>
      <c r="C102" s="35"/>
    </row>
    <row r="103" spans="1:4" x14ac:dyDescent="0.25">
      <c r="A103" s="34" t="s">
        <v>147</v>
      </c>
      <c r="B103" s="34" t="s">
        <v>402</v>
      </c>
      <c r="C103" s="35"/>
    </row>
    <row r="104" spans="1:4" x14ac:dyDescent="0.25">
      <c r="A104" s="37" t="s">
        <v>740</v>
      </c>
      <c r="B104" s="34" t="s">
        <v>741</v>
      </c>
      <c r="C104" t="s">
        <v>744</v>
      </c>
      <c r="D104" t="s">
        <v>752</v>
      </c>
    </row>
    <row r="105" spans="1:4" x14ac:dyDescent="0.25">
      <c r="A105" s="37" t="s">
        <v>704</v>
      </c>
      <c r="B105" s="34" t="s">
        <v>748</v>
      </c>
      <c r="C105" s="40" t="s">
        <v>744</v>
      </c>
    </row>
    <row r="106" spans="1:4" x14ac:dyDescent="0.25">
      <c r="A106" s="37" t="s">
        <v>705</v>
      </c>
      <c r="B106" s="34" t="s">
        <v>749</v>
      </c>
      <c r="C106" s="40" t="s">
        <v>744</v>
      </c>
    </row>
    <row r="107" spans="1:4" x14ac:dyDescent="0.25">
      <c r="A107" s="37" t="s">
        <v>706</v>
      </c>
      <c r="B107" s="34" t="s">
        <v>750</v>
      </c>
      <c r="C107" s="34" t="s">
        <v>744</v>
      </c>
    </row>
    <row r="108" spans="1:4" x14ac:dyDescent="0.25">
      <c r="A108" s="34" t="s">
        <v>36</v>
      </c>
      <c r="B108" s="34" t="s">
        <v>385</v>
      </c>
      <c r="C108" s="35"/>
    </row>
    <row r="109" spans="1:4" x14ac:dyDescent="0.25">
      <c r="A109" s="34" t="s">
        <v>315</v>
      </c>
      <c r="B109" s="34" t="s">
        <v>535</v>
      </c>
      <c r="C109" s="35"/>
    </row>
    <row r="110" spans="1:4" x14ac:dyDescent="0.25">
      <c r="A110" s="34" t="s">
        <v>219</v>
      </c>
      <c r="B110" s="34" t="s">
        <v>434</v>
      </c>
      <c r="C110" s="35"/>
    </row>
    <row r="111" spans="1:4" x14ac:dyDescent="0.25">
      <c r="A111" s="34" t="s">
        <v>246</v>
      </c>
      <c r="B111" s="34" t="s">
        <v>390</v>
      </c>
      <c r="C111" s="35" t="s">
        <v>617</v>
      </c>
    </row>
    <row r="112" spans="1:4" x14ac:dyDescent="0.25">
      <c r="A112" s="34" t="s">
        <v>117</v>
      </c>
      <c r="B112" s="34" t="s">
        <v>373</v>
      </c>
      <c r="C112" s="35" t="s">
        <v>617</v>
      </c>
    </row>
    <row r="113" spans="1:3" x14ac:dyDescent="0.25">
      <c r="A113" s="34" t="s">
        <v>33</v>
      </c>
      <c r="B113" s="34" t="s">
        <v>382</v>
      </c>
      <c r="C113" s="35"/>
    </row>
    <row r="114" spans="1:3" x14ac:dyDescent="0.25">
      <c r="A114" s="34" t="s">
        <v>144</v>
      </c>
      <c r="B114" s="34" t="s">
        <v>375</v>
      </c>
      <c r="C114" s="35"/>
    </row>
    <row r="115" spans="1:3" x14ac:dyDescent="0.25">
      <c r="A115" s="34" t="s">
        <v>251</v>
      </c>
      <c r="B115" s="34" t="s">
        <v>342</v>
      </c>
      <c r="C115" s="35"/>
    </row>
    <row r="116" spans="1:3" x14ac:dyDescent="0.25">
      <c r="A116" s="34" t="s">
        <v>222</v>
      </c>
      <c r="B116" s="34" t="s">
        <v>437</v>
      </c>
      <c r="C116" s="35"/>
    </row>
    <row r="117" spans="1:3" x14ac:dyDescent="0.25">
      <c r="A117" s="34" t="s">
        <v>76</v>
      </c>
      <c r="B117" s="34" t="s">
        <v>563</v>
      </c>
      <c r="C117" s="35"/>
    </row>
    <row r="118" spans="1:3" x14ac:dyDescent="0.25">
      <c r="A118" s="34" t="s">
        <v>253</v>
      </c>
      <c r="B118" s="34" t="s">
        <v>627</v>
      </c>
      <c r="C118" s="35"/>
    </row>
    <row r="119" spans="1:3" x14ac:dyDescent="0.25">
      <c r="A119" s="34" t="s">
        <v>97</v>
      </c>
      <c r="B119" s="34" t="s">
        <v>447</v>
      </c>
      <c r="C119" s="35"/>
    </row>
    <row r="120" spans="1:3" x14ac:dyDescent="0.25">
      <c r="A120" s="34" t="s">
        <v>122</v>
      </c>
      <c r="B120" s="34" t="s">
        <v>454</v>
      </c>
      <c r="C120" s="35" t="s">
        <v>617</v>
      </c>
    </row>
    <row r="121" spans="1:3" x14ac:dyDescent="0.25">
      <c r="A121" s="34" t="s">
        <v>135</v>
      </c>
      <c r="B121" s="34" t="s">
        <v>362</v>
      </c>
      <c r="C121" s="35"/>
    </row>
    <row r="122" spans="1:3" x14ac:dyDescent="0.25">
      <c r="A122" s="34" t="s">
        <v>306</v>
      </c>
      <c r="B122" s="34" t="s">
        <v>523</v>
      </c>
      <c r="C122" s="35"/>
    </row>
    <row r="123" spans="1:3" x14ac:dyDescent="0.25">
      <c r="A123" s="34" t="s">
        <v>77</v>
      </c>
      <c r="B123" s="34" t="s">
        <v>628</v>
      </c>
      <c r="C123" s="35"/>
    </row>
    <row r="124" spans="1:3" x14ac:dyDescent="0.25">
      <c r="A124" s="34" t="s">
        <v>273</v>
      </c>
      <c r="B124" s="34" t="s">
        <v>351</v>
      </c>
      <c r="C124" s="35"/>
    </row>
    <row r="125" spans="1:3" x14ac:dyDescent="0.25">
      <c r="A125" s="34" t="s">
        <v>145</v>
      </c>
      <c r="B125" s="34" t="s">
        <v>629</v>
      </c>
      <c r="C125" s="35" t="s">
        <v>617</v>
      </c>
    </row>
    <row r="126" spans="1:3" x14ac:dyDescent="0.25">
      <c r="A126" s="34" t="s">
        <v>310</v>
      </c>
      <c r="B126" s="34" t="s">
        <v>530</v>
      </c>
      <c r="C126" s="35"/>
    </row>
    <row r="127" spans="1:3" x14ac:dyDescent="0.25">
      <c r="A127" s="34" t="s">
        <v>221</v>
      </c>
      <c r="B127" s="34" t="s">
        <v>436</v>
      </c>
      <c r="C127" s="35"/>
    </row>
    <row r="128" spans="1:3" x14ac:dyDescent="0.25">
      <c r="A128" s="34" t="s">
        <v>318</v>
      </c>
      <c r="B128" s="34" t="s">
        <v>538</v>
      </c>
      <c r="C128" s="35"/>
    </row>
    <row r="129" spans="1:3" x14ac:dyDescent="0.25">
      <c r="A129" s="34" t="s">
        <v>78</v>
      </c>
      <c r="B129" s="34" t="s">
        <v>585</v>
      </c>
      <c r="C129" s="35"/>
    </row>
    <row r="130" spans="1:3" x14ac:dyDescent="0.25">
      <c r="A130" s="34" t="s">
        <v>59</v>
      </c>
      <c r="B130" s="34" t="s">
        <v>551</v>
      </c>
      <c r="C130" s="35"/>
    </row>
    <row r="131" spans="1:3" x14ac:dyDescent="0.25">
      <c r="A131" s="34" t="s">
        <v>31</v>
      </c>
      <c r="B131" s="34" t="s">
        <v>338</v>
      </c>
      <c r="C131" s="35"/>
    </row>
    <row r="132" spans="1:3" x14ac:dyDescent="0.25">
      <c r="A132" s="34" t="s">
        <v>141</v>
      </c>
      <c r="B132" s="34" t="s">
        <v>370</v>
      </c>
      <c r="C132" s="35"/>
    </row>
    <row r="133" spans="1:3" x14ac:dyDescent="0.25">
      <c r="A133" s="34" t="s">
        <v>70</v>
      </c>
      <c r="B133" s="34" t="s">
        <v>559</v>
      </c>
      <c r="C133" s="35"/>
    </row>
    <row r="134" spans="1:3" x14ac:dyDescent="0.25">
      <c r="A134" s="34" t="s">
        <v>300</v>
      </c>
      <c r="B134" s="34" t="s">
        <v>518</v>
      </c>
      <c r="C134" s="35"/>
    </row>
    <row r="135" spans="1:3" x14ac:dyDescent="0.25">
      <c r="A135" s="37" t="s">
        <v>707</v>
      </c>
      <c r="B135" s="36" t="s">
        <v>746</v>
      </c>
      <c r="C135" s="34" t="s">
        <v>744</v>
      </c>
    </row>
    <row r="136" spans="1:3" x14ac:dyDescent="0.25">
      <c r="A136" s="34" t="s">
        <v>125</v>
      </c>
      <c r="B136" s="34" t="s">
        <v>458</v>
      </c>
      <c r="C136" s="35" t="s">
        <v>617</v>
      </c>
    </row>
    <row r="137" spans="1:3" x14ac:dyDescent="0.25">
      <c r="A137" s="34" t="s">
        <v>326</v>
      </c>
      <c r="B137" s="34" t="s">
        <v>581</v>
      </c>
      <c r="C137" s="35"/>
    </row>
    <row r="138" spans="1:3" x14ac:dyDescent="0.25">
      <c r="A138" s="34" t="s">
        <v>105</v>
      </c>
      <c r="B138" s="34" t="s">
        <v>600</v>
      </c>
      <c r="C138" s="35"/>
    </row>
    <row r="139" spans="1:3" x14ac:dyDescent="0.25">
      <c r="A139" s="34" t="s">
        <v>280</v>
      </c>
      <c r="B139" s="34" t="s">
        <v>380</v>
      </c>
      <c r="C139" s="35"/>
    </row>
    <row r="140" spans="1:3" x14ac:dyDescent="0.25">
      <c r="A140" s="34" t="s">
        <v>271</v>
      </c>
      <c r="B140" s="34" t="s">
        <v>347</v>
      </c>
      <c r="C140" s="35"/>
    </row>
    <row r="141" spans="1:3" x14ac:dyDescent="0.25">
      <c r="A141" s="34" t="s">
        <v>174</v>
      </c>
      <c r="B141" s="34" t="s">
        <v>630</v>
      </c>
      <c r="C141" s="35" t="s">
        <v>614</v>
      </c>
    </row>
    <row r="142" spans="1:3" x14ac:dyDescent="0.25">
      <c r="A142" s="34" t="s">
        <v>74</v>
      </c>
      <c r="B142" s="34" t="s">
        <v>561</v>
      </c>
      <c r="C142" s="35"/>
    </row>
    <row r="143" spans="1:3" x14ac:dyDescent="0.25">
      <c r="A143" s="34" t="s">
        <v>314</v>
      </c>
      <c r="B143" s="34" t="s">
        <v>534</v>
      </c>
      <c r="C143" s="35"/>
    </row>
    <row r="144" spans="1:3" x14ac:dyDescent="0.25">
      <c r="A144" s="34" t="s">
        <v>149</v>
      </c>
      <c r="B144" s="34" t="s">
        <v>631</v>
      </c>
      <c r="C144" s="35"/>
    </row>
    <row r="145" spans="1:3" x14ac:dyDescent="0.25">
      <c r="A145" s="34" t="s">
        <v>54</v>
      </c>
      <c r="B145" s="34" t="s">
        <v>547</v>
      </c>
      <c r="C145" s="35"/>
    </row>
    <row r="146" spans="1:3" x14ac:dyDescent="0.25">
      <c r="A146" s="34" t="s">
        <v>53</v>
      </c>
      <c r="B146" s="34" t="s">
        <v>546</v>
      </c>
      <c r="C146" s="35"/>
    </row>
    <row r="147" spans="1:3" x14ac:dyDescent="0.25">
      <c r="A147" s="34" t="s">
        <v>208</v>
      </c>
      <c r="B147" s="34" t="s">
        <v>423</v>
      </c>
      <c r="C147" s="35"/>
    </row>
    <row r="148" spans="1:3" x14ac:dyDescent="0.25">
      <c r="A148" s="34" t="s">
        <v>327</v>
      </c>
      <c r="B148" s="34" t="s">
        <v>582</v>
      </c>
      <c r="C148" s="35"/>
    </row>
    <row r="149" spans="1:3" x14ac:dyDescent="0.25">
      <c r="A149" s="34" t="s">
        <v>270</v>
      </c>
      <c r="B149" s="34" t="s">
        <v>491</v>
      </c>
      <c r="C149" s="35" t="s">
        <v>617</v>
      </c>
    </row>
    <row r="150" spans="1:3" x14ac:dyDescent="0.25">
      <c r="A150" s="34" t="s">
        <v>130</v>
      </c>
      <c r="B150" s="34" t="s">
        <v>527</v>
      </c>
      <c r="C150" s="35" t="s">
        <v>617</v>
      </c>
    </row>
    <row r="151" spans="1:3" x14ac:dyDescent="0.25">
      <c r="A151" s="34" t="s">
        <v>316</v>
      </c>
      <c r="B151" s="34" t="s">
        <v>536</v>
      </c>
      <c r="C151" s="35"/>
    </row>
    <row r="152" spans="1:3" x14ac:dyDescent="0.25">
      <c r="A152" s="34" t="s">
        <v>150</v>
      </c>
      <c r="B152" s="34" t="s">
        <v>404</v>
      </c>
      <c r="C152" s="35"/>
    </row>
    <row r="153" spans="1:3" x14ac:dyDescent="0.25">
      <c r="A153" s="34" t="s">
        <v>161</v>
      </c>
      <c r="B153" s="34" t="s">
        <v>462</v>
      </c>
      <c r="C153" s="35" t="s">
        <v>614</v>
      </c>
    </row>
    <row r="154" spans="1:3" x14ac:dyDescent="0.25">
      <c r="A154" s="34" t="s">
        <v>285</v>
      </c>
      <c r="B154" s="34" t="s">
        <v>397</v>
      </c>
      <c r="C154" s="35"/>
    </row>
    <row r="155" spans="1:3" x14ac:dyDescent="0.25">
      <c r="A155" s="34" t="s">
        <v>160</v>
      </c>
      <c r="B155" s="34" t="s">
        <v>461</v>
      </c>
      <c r="C155" s="35" t="s">
        <v>614</v>
      </c>
    </row>
    <row r="156" spans="1:3" x14ac:dyDescent="0.25">
      <c r="A156" s="34" t="s">
        <v>114</v>
      </c>
      <c r="B156" s="34" t="s">
        <v>608</v>
      </c>
      <c r="C156" s="35"/>
    </row>
    <row r="157" spans="1:3" x14ac:dyDescent="0.25">
      <c r="A157" s="34" t="s">
        <v>329</v>
      </c>
      <c r="B157" s="34" t="s">
        <v>584</v>
      </c>
      <c r="C157" s="35"/>
    </row>
    <row r="158" spans="1:3" x14ac:dyDescent="0.25">
      <c r="A158" s="34" t="s">
        <v>129</v>
      </c>
      <c r="B158" s="34" t="s">
        <v>526</v>
      </c>
      <c r="C158" s="35" t="s">
        <v>617</v>
      </c>
    </row>
    <row r="159" spans="1:3" x14ac:dyDescent="0.25">
      <c r="A159" s="34" t="s">
        <v>308</v>
      </c>
      <c r="B159" s="34" t="s">
        <v>632</v>
      </c>
      <c r="C159" s="35"/>
    </row>
    <row r="160" spans="1:3" x14ac:dyDescent="0.25">
      <c r="A160" s="34" t="s">
        <v>311</v>
      </c>
      <c r="B160" s="34" t="s">
        <v>531</v>
      </c>
      <c r="C160" s="35"/>
    </row>
    <row r="161" spans="1:3" x14ac:dyDescent="0.25">
      <c r="A161" s="34" t="s">
        <v>101</v>
      </c>
      <c r="B161" s="34" t="s">
        <v>597</v>
      </c>
      <c r="C161" s="35"/>
    </row>
    <row r="162" spans="1:3" x14ac:dyDescent="0.25">
      <c r="A162" s="34" t="s">
        <v>158</v>
      </c>
      <c r="B162" s="34" t="s">
        <v>459</v>
      </c>
      <c r="C162" s="35" t="s">
        <v>614</v>
      </c>
    </row>
    <row r="163" spans="1:3" x14ac:dyDescent="0.25">
      <c r="A163" s="34" t="s">
        <v>127</v>
      </c>
      <c r="B163" s="34" t="s">
        <v>633</v>
      </c>
      <c r="C163" s="35" t="s">
        <v>617</v>
      </c>
    </row>
    <row r="164" spans="1:3" x14ac:dyDescent="0.25">
      <c r="A164" s="34" t="s">
        <v>289</v>
      </c>
      <c r="B164" s="34" t="s">
        <v>486</v>
      </c>
      <c r="C164" s="35"/>
    </row>
    <row r="165" spans="1:3" x14ac:dyDescent="0.25">
      <c r="A165" s="34" t="s">
        <v>46</v>
      </c>
      <c r="B165" s="34" t="s">
        <v>499</v>
      </c>
      <c r="C165" s="35"/>
    </row>
    <row r="166" spans="1:3" x14ac:dyDescent="0.25">
      <c r="A166" s="34" t="s">
        <v>52</v>
      </c>
      <c r="B166" s="34" t="s">
        <v>545</v>
      </c>
      <c r="C166" s="35"/>
    </row>
    <row r="167" spans="1:3" x14ac:dyDescent="0.25">
      <c r="A167" s="34" t="s">
        <v>328</v>
      </c>
      <c r="B167" s="34" t="s">
        <v>583</v>
      </c>
      <c r="C167" s="35"/>
    </row>
    <row r="168" spans="1:3" x14ac:dyDescent="0.25">
      <c r="A168" s="34" t="s">
        <v>148</v>
      </c>
      <c r="B168" s="34" t="s">
        <v>403</v>
      </c>
      <c r="C168" s="35"/>
    </row>
    <row r="169" spans="1:3" x14ac:dyDescent="0.25">
      <c r="A169" s="34" t="s">
        <v>259</v>
      </c>
      <c r="B169" s="34" t="s">
        <v>388</v>
      </c>
      <c r="C169" s="35"/>
    </row>
    <row r="170" spans="1:3" x14ac:dyDescent="0.25">
      <c r="A170" s="34" t="s">
        <v>200</v>
      </c>
      <c r="B170" s="34" t="s">
        <v>440</v>
      </c>
      <c r="C170" s="35"/>
    </row>
    <row r="171" spans="1:3" x14ac:dyDescent="0.25">
      <c r="A171" s="34" t="s">
        <v>204</v>
      </c>
      <c r="B171" s="34" t="s">
        <v>484</v>
      </c>
      <c r="C171" s="35"/>
    </row>
    <row r="172" spans="1:3" x14ac:dyDescent="0.25">
      <c r="A172" s="34" t="s">
        <v>180</v>
      </c>
      <c r="B172" s="34" t="s">
        <v>498</v>
      </c>
      <c r="C172" s="35"/>
    </row>
    <row r="173" spans="1:3" x14ac:dyDescent="0.25">
      <c r="A173" s="34" t="s">
        <v>182</v>
      </c>
      <c r="B173" s="34" t="s">
        <v>564</v>
      </c>
      <c r="C173" s="35"/>
    </row>
    <row r="174" spans="1:3" x14ac:dyDescent="0.25">
      <c r="A174" s="34" t="s">
        <v>75</v>
      </c>
      <c r="B174" s="34" t="s">
        <v>562</v>
      </c>
      <c r="C174" s="35"/>
    </row>
    <row r="175" spans="1:3" x14ac:dyDescent="0.25">
      <c r="A175" s="34" t="s">
        <v>223</v>
      </c>
      <c r="B175" s="34" t="s">
        <v>438</v>
      </c>
      <c r="C175" s="35"/>
    </row>
    <row r="176" spans="1:3" x14ac:dyDescent="0.25">
      <c r="A176" s="34" t="s">
        <v>296</v>
      </c>
      <c r="B176" s="34" t="s">
        <v>412</v>
      </c>
      <c r="C176" s="35"/>
    </row>
    <row r="177" spans="1:3" x14ac:dyDescent="0.25">
      <c r="A177" s="34" t="s">
        <v>89</v>
      </c>
      <c r="B177" s="34" t="s">
        <v>595</v>
      </c>
      <c r="C177" s="35"/>
    </row>
    <row r="178" spans="1:3" x14ac:dyDescent="0.25">
      <c r="A178" s="34" t="s">
        <v>157</v>
      </c>
      <c r="B178" s="34" t="s">
        <v>411</v>
      </c>
      <c r="C178" s="35" t="s">
        <v>614</v>
      </c>
    </row>
    <row r="179" spans="1:3" x14ac:dyDescent="0.25">
      <c r="A179" s="34" t="s">
        <v>126</v>
      </c>
      <c r="B179" s="34" t="s">
        <v>494</v>
      </c>
      <c r="C179" s="35" t="s">
        <v>617</v>
      </c>
    </row>
    <row r="180" spans="1:3" x14ac:dyDescent="0.25">
      <c r="A180" s="34" t="s">
        <v>156</v>
      </c>
      <c r="B180" s="34" t="s">
        <v>410</v>
      </c>
      <c r="C180" s="35"/>
    </row>
    <row r="181" spans="1:3" x14ac:dyDescent="0.25">
      <c r="A181" s="34" t="s">
        <v>42</v>
      </c>
      <c r="B181" s="34" t="s">
        <v>476</v>
      </c>
      <c r="C181" s="35"/>
    </row>
    <row r="182" spans="1:3" x14ac:dyDescent="0.25">
      <c r="A182" s="34" t="s">
        <v>291</v>
      </c>
      <c r="B182" s="34" t="s">
        <v>488</v>
      </c>
      <c r="C182" s="35"/>
    </row>
    <row r="183" spans="1:3" x14ac:dyDescent="0.25">
      <c r="A183" s="34" t="s">
        <v>184</v>
      </c>
      <c r="B183" s="34" t="s">
        <v>566</v>
      </c>
      <c r="C183" s="35"/>
    </row>
    <row r="184" spans="1:3" x14ac:dyDescent="0.25">
      <c r="A184" s="34" t="s">
        <v>290</v>
      </c>
      <c r="B184" s="34" t="s">
        <v>487</v>
      </c>
      <c r="C184" s="35"/>
    </row>
    <row r="185" spans="1:3" x14ac:dyDescent="0.25">
      <c r="A185" s="34" t="s">
        <v>166</v>
      </c>
      <c r="B185" s="34" t="s">
        <v>467</v>
      </c>
      <c r="C185" s="35" t="s">
        <v>614</v>
      </c>
    </row>
    <row r="186" spans="1:3" x14ac:dyDescent="0.25">
      <c r="A186" s="34" t="s">
        <v>65</v>
      </c>
      <c r="B186" s="34" t="s">
        <v>554</v>
      </c>
      <c r="C186" s="35"/>
    </row>
    <row r="187" spans="1:3" x14ac:dyDescent="0.25">
      <c r="A187" s="34" t="s">
        <v>299</v>
      </c>
      <c r="B187" s="34" t="s">
        <v>634</v>
      </c>
      <c r="C187" s="35"/>
    </row>
    <row r="188" spans="1:3" x14ac:dyDescent="0.25">
      <c r="A188" s="34" t="s">
        <v>50</v>
      </c>
      <c r="B188" s="34" t="s">
        <v>543</v>
      </c>
      <c r="C188" s="35"/>
    </row>
    <row r="189" spans="1:3" x14ac:dyDescent="0.25">
      <c r="A189" s="34" t="s">
        <v>35</v>
      </c>
      <c r="B189" s="34" t="s">
        <v>384</v>
      </c>
      <c r="C189" s="35"/>
    </row>
    <row r="190" spans="1:3" x14ac:dyDescent="0.25">
      <c r="A190" s="34" t="s">
        <v>268</v>
      </c>
      <c r="B190" s="34" t="s">
        <v>376</v>
      </c>
      <c r="C190" s="35" t="s">
        <v>617</v>
      </c>
    </row>
    <row r="191" spans="1:3" x14ac:dyDescent="0.25">
      <c r="A191" s="34" t="s">
        <v>295</v>
      </c>
      <c r="B191" s="34" t="s">
        <v>493</v>
      </c>
      <c r="C191" s="35"/>
    </row>
    <row r="192" spans="1:3" x14ac:dyDescent="0.25">
      <c r="A192" s="34" t="s">
        <v>236</v>
      </c>
      <c r="B192" s="34" t="s">
        <v>509</v>
      </c>
      <c r="C192" s="35"/>
    </row>
    <row r="193" spans="1:3" x14ac:dyDescent="0.25">
      <c r="A193" s="34" t="s">
        <v>248</v>
      </c>
      <c r="B193" s="34" t="s">
        <v>337</v>
      </c>
      <c r="C193" s="35"/>
    </row>
    <row r="194" spans="1:3" x14ac:dyDescent="0.25">
      <c r="A194" s="34" t="s">
        <v>278</v>
      </c>
      <c r="B194" s="34" t="s">
        <v>378</v>
      </c>
      <c r="C194" s="35"/>
    </row>
    <row r="195" spans="1:3" x14ac:dyDescent="0.25">
      <c r="A195" s="34" t="s">
        <v>82</v>
      </c>
      <c r="B195" s="34" t="s">
        <v>589</v>
      </c>
      <c r="C195" s="35"/>
    </row>
    <row r="196" spans="1:3" x14ac:dyDescent="0.25">
      <c r="A196" s="34" t="s">
        <v>258</v>
      </c>
      <c r="B196" s="34" t="s">
        <v>387</v>
      </c>
      <c r="C196" s="35"/>
    </row>
    <row r="197" spans="1:3" x14ac:dyDescent="0.25">
      <c r="A197" s="34" t="s">
        <v>293</v>
      </c>
      <c r="B197" s="34" t="s">
        <v>490</v>
      </c>
      <c r="C197" s="35"/>
    </row>
    <row r="198" spans="1:3" x14ac:dyDescent="0.25">
      <c r="A198" s="34" t="s">
        <v>252</v>
      </c>
      <c r="B198" s="34" t="s">
        <v>343</v>
      </c>
      <c r="C198" s="35"/>
    </row>
    <row r="199" spans="1:3" x14ac:dyDescent="0.25">
      <c r="A199" s="34" t="s">
        <v>167</v>
      </c>
      <c r="B199" s="34" t="s">
        <v>468</v>
      </c>
      <c r="C199" s="35" t="s">
        <v>614</v>
      </c>
    </row>
    <row r="200" spans="1:3" x14ac:dyDescent="0.25">
      <c r="A200" s="34" t="s">
        <v>238</v>
      </c>
      <c r="B200" s="34" t="s">
        <v>511</v>
      </c>
      <c r="C200" s="35"/>
    </row>
    <row r="201" spans="1:3" x14ac:dyDescent="0.25">
      <c r="A201" s="37" t="s">
        <v>708</v>
      </c>
      <c r="B201" s="34" t="s">
        <v>709</v>
      </c>
      <c r="C201" s="40" t="s">
        <v>744</v>
      </c>
    </row>
    <row r="202" spans="1:3" x14ac:dyDescent="0.25">
      <c r="A202" s="34" t="s">
        <v>175</v>
      </c>
      <c r="B202" s="34" t="s">
        <v>483</v>
      </c>
      <c r="C202" s="35"/>
    </row>
    <row r="203" spans="1:3" x14ac:dyDescent="0.25">
      <c r="A203" s="34" t="s">
        <v>261</v>
      </c>
      <c r="B203" s="34" t="s">
        <v>391</v>
      </c>
      <c r="C203" s="35"/>
    </row>
    <row r="204" spans="1:3" x14ac:dyDescent="0.25">
      <c r="A204" s="34" t="s">
        <v>189</v>
      </c>
      <c r="B204" s="34" t="s">
        <v>355</v>
      </c>
      <c r="C204" s="35"/>
    </row>
    <row r="205" spans="1:3" x14ac:dyDescent="0.25">
      <c r="A205" s="34" t="s">
        <v>198</v>
      </c>
      <c r="B205" s="34" t="s">
        <v>419</v>
      </c>
      <c r="C205" s="35"/>
    </row>
    <row r="206" spans="1:3" x14ac:dyDescent="0.25">
      <c r="A206" s="34" t="s">
        <v>267</v>
      </c>
      <c r="B206" s="34" t="s">
        <v>577</v>
      </c>
      <c r="C206" s="35"/>
    </row>
    <row r="207" spans="1:3" x14ac:dyDescent="0.25">
      <c r="A207" s="34" t="s">
        <v>64</v>
      </c>
      <c r="B207" s="34" t="s">
        <v>710</v>
      </c>
      <c r="C207" s="40" t="s">
        <v>744</v>
      </c>
    </row>
    <row r="208" spans="1:3" x14ac:dyDescent="0.25">
      <c r="A208" s="34" t="s">
        <v>255</v>
      </c>
      <c r="B208" s="34" t="s">
        <v>345</v>
      </c>
      <c r="C208" s="35"/>
    </row>
    <row r="209" spans="1:3" x14ac:dyDescent="0.25">
      <c r="A209" s="34" t="s">
        <v>80</v>
      </c>
      <c r="B209" s="34" t="s">
        <v>587</v>
      </c>
      <c r="C209" s="35"/>
    </row>
    <row r="210" spans="1:3" x14ac:dyDescent="0.25">
      <c r="A210" s="37" t="s">
        <v>711</v>
      </c>
      <c r="B210" s="34" t="s">
        <v>712</v>
      </c>
      <c r="C210" s="40" t="s">
        <v>744</v>
      </c>
    </row>
    <row r="211" spans="1:3" x14ac:dyDescent="0.25">
      <c r="A211" s="34" t="s">
        <v>230</v>
      </c>
      <c r="B211" s="34" t="s">
        <v>503</v>
      </c>
      <c r="C211" s="35"/>
    </row>
    <row r="212" spans="1:3" x14ac:dyDescent="0.25">
      <c r="A212" s="34" t="s">
        <v>194</v>
      </c>
      <c r="B212" s="34" t="s">
        <v>415</v>
      </c>
      <c r="C212" s="35"/>
    </row>
    <row r="213" spans="1:3" x14ac:dyDescent="0.25">
      <c r="A213" s="34" t="s">
        <v>196</v>
      </c>
      <c r="B213" s="34" t="s">
        <v>417</v>
      </c>
      <c r="C213" s="35"/>
    </row>
    <row r="214" spans="1:3" x14ac:dyDescent="0.25">
      <c r="A214" s="34" t="s">
        <v>332</v>
      </c>
      <c r="B214" s="36" t="s">
        <v>635</v>
      </c>
      <c r="C214" s="35"/>
    </row>
    <row r="215" spans="1:3" x14ac:dyDescent="0.25">
      <c r="A215" s="34" t="s">
        <v>193</v>
      </c>
      <c r="B215" s="34" t="s">
        <v>359</v>
      </c>
      <c r="C215" s="35"/>
    </row>
    <row r="216" spans="1:3" x14ac:dyDescent="0.25">
      <c r="A216" s="34" t="s">
        <v>281</v>
      </c>
      <c r="B216" s="34" t="s">
        <v>393</v>
      </c>
      <c r="C216" s="35"/>
    </row>
    <row r="217" spans="1:3" x14ac:dyDescent="0.25">
      <c r="A217" s="34" t="s">
        <v>185</v>
      </c>
      <c r="B217" s="34" t="s">
        <v>567</v>
      </c>
      <c r="C217" s="35"/>
    </row>
    <row r="218" spans="1:3" x14ac:dyDescent="0.25">
      <c r="A218" s="34" t="s">
        <v>226</v>
      </c>
      <c r="B218" s="34" t="s">
        <v>713</v>
      </c>
      <c r="C218" s="40" t="s">
        <v>744</v>
      </c>
    </row>
    <row r="219" spans="1:3" x14ac:dyDescent="0.25">
      <c r="A219" s="34" t="s">
        <v>227</v>
      </c>
      <c r="B219" s="34" t="s">
        <v>751</v>
      </c>
      <c r="C219" s="40" t="s">
        <v>744</v>
      </c>
    </row>
    <row r="220" spans="1:3" x14ac:dyDescent="0.25">
      <c r="A220" s="34" t="s">
        <v>177</v>
      </c>
      <c r="B220" s="34" t="s">
        <v>495</v>
      </c>
      <c r="C220" s="35"/>
    </row>
    <row r="221" spans="1:3" x14ac:dyDescent="0.25">
      <c r="A221" s="34" t="s">
        <v>39</v>
      </c>
      <c r="B221" s="34" t="s">
        <v>473</v>
      </c>
      <c r="C221" s="35"/>
    </row>
    <row r="222" spans="1:3" x14ac:dyDescent="0.25">
      <c r="A222" s="34" t="s">
        <v>211</v>
      </c>
      <c r="B222" s="34" t="s">
        <v>426</v>
      </c>
      <c r="C222" s="35"/>
    </row>
    <row r="223" spans="1:3" x14ac:dyDescent="0.25">
      <c r="A223" s="34" t="s">
        <v>37</v>
      </c>
      <c r="B223" s="34" t="s">
        <v>386</v>
      </c>
      <c r="C223" s="35"/>
    </row>
    <row r="224" spans="1:3" x14ac:dyDescent="0.25">
      <c r="A224" s="34" t="s">
        <v>256</v>
      </c>
      <c r="B224" s="34" t="s">
        <v>346</v>
      </c>
      <c r="C224" s="35"/>
    </row>
    <row r="225" spans="1:4" x14ac:dyDescent="0.25">
      <c r="A225" s="34" t="s">
        <v>140</v>
      </c>
      <c r="B225" s="34" t="s">
        <v>367</v>
      </c>
      <c r="C225" s="35"/>
    </row>
    <row r="226" spans="1:4" x14ac:dyDescent="0.25">
      <c r="A226" s="34" t="s">
        <v>32</v>
      </c>
      <c r="B226" s="34" t="s">
        <v>339</v>
      </c>
      <c r="C226" s="35"/>
    </row>
    <row r="227" spans="1:4" x14ac:dyDescent="0.25">
      <c r="A227" s="34" t="s">
        <v>62</v>
      </c>
      <c r="B227" s="34" t="s">
        <v>553</v>
      </c>
      <c r="C227" s="35"/>
    </row>
    <row r="228" spans="1:4" x14ac:dyDescent="0.25">
      <c r="A228" s="34" t="s">
        <v>215</v>
      </c>
      <c r="B228" s="34" t="s">
        <v>430</v>
      </c>
      <c r="C228" s="35"/>
    </row>
    <row r="229" spans="1:4" x14ac:dyDescent="0.25">
      <c r="A229" s="34" t="s">
        <v>187</v>
      </c>
      <c r="B229" s="34" t="s">
        <v>569</v>
      </c>
      <c r="C229" s="35"/>
    </row>
    <row r="230" spans="1:4" x14ac:dyDescent="0.25">
      <c r="A230" s="34" t="s">
        <v>123</v>
      </c>
      <c r="B230" s="34" t="s">
        <v>455</v>
      </c>
      <c r="C230" s="35" t="s">
        <v>617</v>
      </c>
    </row>
    <row r="231" spans="1:4" x14ac:dyDescent="0.25">
      <c r="A231" s="37" t="s">
        <v>742</v>
      </c>
      <c r="B231" s="34" t="s">
        <v>743</v>
      </c>
      <c r="C231" t="s">
        <v>744</v>
      </c>
      <c r="D231" t="s">
        <v>752</v>
      </c>
    </row>
    <row r="232" spans="1:4" x14ac:dyDescent="0.25">
      <c r="A232" s="34" t="s">
        <v>87</v>
      </c>
      <c r="B232" s="34" t="s">
        <v>594</v>
      </c>
      <c r="C232" s="35"/>
    </row>
    <row r="233" spans="1:4" x14ac:dyDescent="0.25">
      <c r="A233" s="34" t="s">
        <v>92</v>
      </c>
      <c r="B233" s="34" t="s">
        <v>396</v>
      </c>
      <c r="C233" s="35"/>
    </row>
    <row r="234" spans="1:4" x14ac:dyDescent="0.25">
      <c r="A234" s="34" t="s">
        <v>301</v>
      </c>
      <c r="B234" s="34" t="s">
        <v>519</v>
      </c>
      <c r="C234" s="35"/>
    </row>
    <row r="235" spans="1:4" x14ac:dyDescent="0.25">
      <c r="A235" s="34" t="s">
        <v>154</v>
      </c>
      <c r="B235" s="34" t="s">
        <v>408</v>
      </c>
      <c r="C235" s="35"/>
    </row>
    <row r="236" spans="1:4" x14ac:dyDescent="0.25">
      <c r="A236" s="34" t="s">
        <v>330</v>
      </c>
      <c r="B236" s="34" t="s">
        <v>636</v>
      </c>
      <c r="C236" s="35"/>
    </row>
    <row r="237" spans="1:4" x14ac:dyDescent="0.25">
      <c r="A237" s="34" t="s">
        <v>331</v>
      </c>
      <c r="B237" s="34" t="s">
        <v>637</v>
      </c>
      <c r="C237" s="35"/>
    </row>
    <row r="238" spans="1:4" x14ac:dyDescent="0.25">
      <c r="A238" s="34" t="s">
        <v>205</v>
      </c>
      <c r="B238" s="34" t="s">
        <v>420</v>
      </c>
      <c r="C238" s="35"/>
    </row>
    <row r="239" spans="1:4" x14ac:dyDescent="0.25">
      <c r="A239" s="34" t="s">
        <v>304</v>
      </c>
      <c r="B239" s="34" t="s">
        <v>521</v>
      </c>
      <c r="C239" s="35"/>
    </row>
    <row r="240" spans="1:4" x14ac:dyDescent="0.25">
      <c r="A240" s="34" t="s">
        <v>104</v>
      </c>
      <c r="B240" s="34" t="s">
        <v>599</v>
      </c>
      <c r="C240" s="35"/>
    </row>
    <row r="241" spans="1:3" x14ac:dyDescent="0.25">
      <c r="A241" s="34" t="s">
        <v>48</v>
      </c>
      <c r="B241" s="34" t="s">
        <v>501</v>
      </c>
      <c r="C241" s="35"/>
    </row>
    <row r="242" spans="1:3" x14ac:dyDescent="0.25">
      <c r="A242" s="34" t="s">
        <v>191</v>
      </c>
      <c r="B242" s="34" t="s">
        <v>357</v>
      </c>
      <c r="C242" s="35"/>
    </row>
    <row r="243" spans="1:3" x14ac:dyDescent="0.25">
      <c r="A243" s="34" t="s">
        <v>333</v>
      </c>
      <c r="B243" s="34" t="s">
        <v>517</v>
      </c>
      <c r="C243" s="35"/>
    </row>
    <row r="244" spans="1:3" x14ac:dyDescent="0.25">
      <c r="A244" s="34" t="s">
        <v>173</v>
      </c>
      <c r="B244" s="34" t="s">
        <v>482</v>
      </c>
      <c r="C244" s="35"/>
    </row>
    <row r="245" spans="1:3" x14ac:dyDescent="0.25">
      <c r="A245" s="34" t="s">
        <v>220</v>
      </c>
      <c r="B245" s="34" t="s">
        <v>435</v>
      </c>
      <c r="C245" s="35"/>
    </row>
    <row r="246" spans="1:3" x14ac:dyDescent="0.25">
      <c r="A246" s="34" t="s">
        <v>128</v>
      </c>
      <c r="B246" s="34" t="s">
        <v>525</v>
      </c>
      <c r="C246" s="35" t="s">
        <v>617</v>
      </c>
    </row>
    <row r="247" spans="1:3" x14ac:dyDescent="0.25">
      <c r="A247" s="34" t="s">
        <v>212</v>
      </c>
      <c r="B247" s="34" t="s">
        <v>427</v>
      </c>
      <c r="C247" s="35"/>
    </row>
    <row r="248" spans="1:3" x14ac:dyDescent="0.25">
      <c r="A248" s="34" t="s">
        <v>317</v>
      </c>
      <c r="B248" s="34" t="s">
        <v>537</v>
      </c>
      <c r="C248" s="35"/>
    </row>
    <row r="249" spans="1:3" x14ac:dyDescent="0.25">
      <c r="A249" s="34" t="s">
        <v>218</v>
      </c>
      <c r="B249" s="34" t="s">
        <v>433</v>
      </c>
      <c r="C249" s="35"/>
    </row>
    <row r="250" spans="1:3" x14ac:dyDescent="0.25">
      <c r="A250" s="34" t="s">
        <v>284</v>
      </c>
      <c r="B250" s="34" t="s">
        <v>395</v>
      </c>
      <c r="C250" s="35"/>
    </row>
    <row r="251" spans="1:3" x14ac:dyDescent="0.25">
      <c r="A251" s="34" t="s">
        <v>178</v>
      </c>
      <c r="B251" s="34" t="s">
        <v>496</v>
      </c>
      <c r="C251" s="35"/>
    </row>
    <row r="252" spans="1:3" x14ac:dyDescent="0.25">
      <c r="A252" s="34" t="s">
        <v>202</v>
      </c>
      <c r="B252" s="34" t="s">
        <v>442</v>
      </c>
      <c r="C252" s="35"/>
    </row>
    <row r="253" spans="1:3" x14ac:dyDescent="0.25">
      <c r="A253" s="34" t="s">
        <v>298</v>
      </c>
      <c r="B253" s="34" t="s">
        <v>414</v>
      </c>
      <c r="C253" s="35"/>
    </row>
    <row r="254" spans="1:3" x14ac:dyDescent="0.25">
      <c r="A254" s="34" t="s">
        <v>171</v>
      </c>
      <c r="B254" s="34" t="s">
        <v>480</v>
      </c>
      <c r="C254" s="35"/>
    </row>
    <row r="255" spans="1:3" x14ac:dyDescent="0.25">
      <c r="A255" s="34" t="s">
        <v>49</v>
      </c>
      <c r="B255" s="34" t="s">
        <v>542</v>
      </c>
      <c r="C255" s="35"/>
    </row>
    <row r="256" spans="1:3" x14ac:dyDescent="0.25">
      <c r="A256" s="34" t="s">
        <v>63</v>
      </c>
      <c r="B256" s="34" t="s">
        <v>714</v>
      </c>
      <c r="C256" s="40" t="s">
        <v>744</v>
      </c>
    </row>
    <row r="257" spans="1:3" x14ac:dyDescent="0.25">
      <c r="A257" s="34" t="s">
        <v>38</v>
      </c>
      <c r="B257" s="34" t="s">
        <v>472</v>
      </c>
      <c r="C257" s="35"/>
    </row>
    <row r="258" spans="1:3" x14ac:dyDescent="0.25">
      <c r="A258" s="34" t="s">
        <v>88</v>
      </c>
      <c r="B258" s="34" t="s">
        <v>638</v>
      </c>
      <c r="C258" s="35"/>
    </row>
    <row r="259" spans="1:3" x14ac:dyDescent="0.25">
      <c r="A259" s="34" t="s">
        <v>322</v>
      </c>
      <c r="B259" s="34" t="s">
        <v>639</v>
      </c>
      <c r="C259" s="35"/>
    </row>
    <row r="260" spans="1:3" x14ac:dyDescent="0.25">
      <c r="A260" s="34" t="s">
        <v>260</v>
      </c>
      <c r="B260" s="34" t="s">
        <v>389</v>
      </c>
      <c r="C260" s="35"/>
    </row>
    <row r="261" spans="1:3" x14ac:dyDescent="0.25">
      <c r="A261" s="34" t="s">
        <v>257</v>
      </c>
      <c r="B261" s="34" t="s">
        <v>369</v>
      </c>
      <c r="C261" s="35"/>
    </row>
    <row r="262" spans="1:3" x14ac:dyDescent="0.25">
      <c r="A262" s="34" t="s">
        <v>349</v>
      </c>
      <c r="B262" s="34" t="s">
        <v>348</v>
      </c>
      <c r="C262" s="35"/>
    </row>
    <row r="263" spans="1:3" x14ac:dyDescent="0.25">
      <c r="A263" s="34" t="s">
        <v>229</v>
      </c>
      <c r="B263" s="34" t="s">
        <v>502</v>
      </c>
      <c r="C263" s="35"/>
    </row>
    <row r="264" spans="1:3" x14ac:dyDescent="0.25">
      <c r="A264" s="34" t="s">
        <v>84</v>
      </c>
      <c r="B264" s="34" t="s">
        <v>591</v>
      </c>
      <c r="C264" s="35"/>
    </row>
    <row r="265" spans="1:3" x14ac:dyDescent="0.25">
      <c r="A265" s="34" t="s">
        <v>131</v>
      </c>
      <c r="B265" s="34" t="s">
        <v>528</v>
      </c>
      <c r="C265" s="35" t="s">
        <v>617</v>
      </c>
    </row>
    <row r="266" spans="1:3" x14ac:dyDescent="0.25">
      <c r="A266" s="34" t="s">
        <v>319</v>
      </c>
      <c r="B266" s="34" t="s">
        <v>539</v>
      </c>
      <c r="C266" s="35"/>
    </row>
    <row r="267" spans="1:3" x14ac:dyDescent="0.25">
      <c r="A267" s="34" t="s">
        <v>225</v>
      </c>
      <c r="B267" s="34" t="s">
        <v>715</v>
      </c>
      <c r="C267" s="40" t="s">
        <v>744</v>
      </c>
    </row>
    <row r="268" spans="1:3" x14ac:dyDescent="0.25">
      <c r="A268" s="34" t="s">
        <v>244</v>
      </c>
      <c r="B268" s="34" t="s">
        <v>716</v>
      </c>
      <c r="C268" s="40" t="s">
        <v>744</v>
      </c>
    </row>
    <row r="269" spans="1:3" x14ac:dyDescent="0.25">
      <c r="A269" s="34" t="s">
        <v>224</v>
      </c>
      <c r="B269" s="34" t="s">
        <v>717</v>
      </c>
      <c r="C269" s="40" t="s">
        <v>744</v>
      </c>
    </row>
    <row r="270" spans="1:3" x14ac:dyDescent="0.25">
      <c r="A270" s="34" t="s">
        <v>71</v>
      </c>
      <c r="B270" s="34" t="s">
        <v>560</v>
      </c>
      <c r="C270" s="35"/>
    </row>
    <row r="271" spans="1:3" x14ac:dyDescent="0.25">
      <c r="A271" s="34" t="s">
        <v>234</v>
      </c>
      <c r="B271" s="34" t="s">
        <v>507</v>
      </c>
      <c r="C271" s="35"/>
    </row>
    <row r="272" spans="1:3" x14ac:dyDescent="0.25">
      <c r="A272" s="34" t="s">
        <v>107</v>
      </c>
      <c r="B272" s="34" t="s">
        <v>602</v>
      </c>
      <c r="C272" s="35"/>
    </row>
    <row r="273" spans="1:3" x14ac:dyDescent="0.25">
      <c r="A273" s="34" t="s">
        <v>203</v>
      </c>
      <c r="B273" s="36" t="s">
        <v>640</v>
      </c>
      <c r="C273" s="35"/>
    </row>
    <row r="274" spans="1:3" x14ac:dyDescent="0.25">
      <c r="A274" s="34" t="s">
        <v>231</v>
      </c>
      <c r="B274" s="34" t="s">
        <v>504</v>
      </c>
      <c r="C274" s="35"/>
    </row>
    <row r="275" spans="1:3" x14ac:dyDescent="0.25">
      <c r="A275" s="34" t="s">
        <v>152</v>
      </c>
      <c r="B275" s="34" t="s">
        <v>406</v>
      </c>
      <c r="C275" s="35"/>
    </row>
    <row r="276" spans="1:3" x14ac:dyDescent="0.25">
      <c r="A276" s="34" t="s">
        <v>217</v>
      </c>
      <c r="B276" s="34" t="s">
        <v>432</v>
      </c>
      <c r="C276" s="35"/>
    </row>
    <row r="277" spans="1:3" x14ac:dyDescent="0.25">
      <c r="A277" s="34" t="s">
        <v>79</v>
      </c>
      <c r="B277" s="34" t="s">
        <v>586</v>
      </c>
      <c r="C277" s="35"/>
    </row>
    <row r="278" spans="1:3" x14ac:dyDescent="0.25">
      <c r="A278" s="34" t="s">
        <v>188</v>
      </c>
      <c r="B278" s="34" t="s">
        <v>570</v>
      </c>
      <c r="C278" s="35"/>
    </row>
    <row r="279" spans="1:3" x14ac:dyDescent="0.25">
      <c r="A279" s="34" t="s">
        <v>95</v>
      </c>
      <c r="B279" s="34" t="s">
        <v>445</v>
      </c>
      <c r="C279" s="35"/>
    </row>
    <row r="280" spans="1:3" x14ac:dyDescent="0.25">
      <c r="A280" s="34" t="s">
        <v>165</v>
      </c>
      <c r="B280" s="34" t="s">
        <v>466</v>
      </c>
      <c r="C280" s="35" t="s">
        <v>614</v>
      </c>
    </row>
    <row r="281" spans="1:3" x14ac:dyDescent="0.25">
      <c r="A281" s="34" t="s">
        <v>294</v>
      </c>
      <c r="B281" s="34" t="s">
        <v>492</v>
      </c>
      <c r="C281" s="35"/>
    </row>
    <row r="282" spans="1:3" x14ac:dyDescent="0.25">
      <c r="A282" s="34" t="s">
        <v>108</v>
      </c>
      <c r="B282" s="34" t="s">
        <v>603</v>
      </c>
      <c r="C282" s="35"/>
    </row>
    <row r="283" spans="1:3" x14ac:dyDescent="0.25">
      <c r="A283" s="34" t="s">
        <v>264</v>
      </c>
      <c r="B283" s="34" t="s">
        <v>575</v>
      </c>
      <c r="C283" s="35"/>
    </row>
    <row r="284" spans="1:3" x14ac:dyDescent="0.25">
      <c r="A284" s="34" t="s">
        <v>116</v>
      </c>
      <c r="B284" s="34" t="s">
        <v>371</v>
      </c>
      <c r="C284" s="35" t="s">
        <v>617</v>
      </c>
    </row>
    <row r="285" spans="1:3" x14ac:dyDescent="0.25">
      <c r="A285" s="34" t="s">
        <v>120</v>
      </c>
      <c r="B285" s="34" t="s">
        <v>452</v>
      </c>
      <c r="C285" s="35" t="s">
        <v>617</v>
      </c>
    </row>
    <row r="286" spans="1:3" x14ac:dyDescent="0.25">
      <c r="A286" s="34" t="s">
        <v>214</v>
      </c>
      <c r="B286" s="34" t="s">
        <v>429</v>
      </c>
      <c r="C286" s="35"/>
    </row>
    <row r="287" spans="1:3" x14ac:dyDescent="0.25">
      <c r="A287" s="34" t="s">
        <v>183</v>
      </c>
      <c r="B287" s="34" t="s">
        <v>565</v>
      </c>
      <c r="C287" s="35"/>
    </row>
    <row r="288" spans="1:3" x14ac:dyDescent="0.25">
      <c r="A288" s="34" t="s">
        <v>100</v>
      </c>
      <c r="B288" s="34" t="s">
        <v>596</v>
      </c>
      <c r="C288" s="35"/>
    </row>
    <row r="289" spans="1:3" x14ac:dyDescent="0.25">
      <c r="A289" s="34" t="s">
        <v>233</v>
      </c>
      <c r="B289" s="34" t="s">
        <v>506</v>
      </c>
      <c r="C289" s="35"/>
    </row>
    <row r="290" spans="1:3" x14ac:dyDescent="0.25">
      <c r="A290" s="34" t="s">
        <v>68</v>
      </c>
      <c r="B290" s="34" t="s">
        <v>557</v>
      </c>
      <c r="C290" s="35"/>
    </row>
    <row r="291" spans="1:3" x14ac:dyDescent="0.25">
      <c r="A291" s="34" t="s">
        <v>133</v>
      </c>
      <c r="B291" s="34" t="s">
        <v>360</v>
      </c>
      <c r="C291" s="35"/>
    </row>
    <row r="292" spans="1:3" x14ac:dyDescent="0.25">
      <c r="A292" s="34" t="s">
        <v>210</v>
      </c>
      <c r="B292" s="34" t="s">
        <v>425</v>
      </c>
      <c r="C292" s="35"/>
    </row>
    <row r="293" spans="1:3" x14ac:dyDescent="0.25">
      <c r="A293" s="34" t="s">
        <v>132</v>
      </c>
      <c r="B293" s="34" t="s">
        <v>571</v>
      </c>
      <c r="C293" s="35" t="s">
        <v>617</v>
      </c>
    </row>
    <row r="294" spans="1:3" x14ac:dyDescent="0.25">
      <c r="A294" s="34" t="s">
        <v>91</v>
      </c>
      <c r="B294" s="34" t="s">
        <v>392</v>
      </c>
      <c r="C294" s="35"/>
    </row>
    <row r="295" spans="1:3" x14ac:dyDescent="0.25">
      <c r="A295" s="34" t="s">
        <v>266</v>
      </c>
      <c r="B295" s="34" t="s">
        <v>576</v>
      </c>
      <c r="C295" s="35"/>
    </row>
    <row r="296" spans="1:3" x14ac:dyDescent="0.25">
      <c r="A296" s="34" t="s">
        <v>262</v>
      </c>
      <c r="B296" s="34" t="s">
        <v>573</v>
      </c>
      <c r="C296" s="35"/>
    </row>
    <row r="297" spans="1:3" x14ac:dyDescent="0.25">
      <c r="A297" s="34" t="s">
        <v>112</v>
      </c>
      <c r="B297" s="34" t="s">
        <v>607</v>
      </c>
      <c r="C297" s="35"/>
    </row>
    <row r="298" spans="1:3" x14ac:dyDescent="0.25">
      <c r="A298" s="34" t="s">
        <v>282</v>
      </c>
      <c r="B298" s="34" t="s">
        <v>394</v>
      </c>
      <c r="C298" s="35"/>
    </row>
    <row r="299" spans="1:3" x14ac:dyDescent="0.25">
      <c r="A299" s="34" t="s">
        <v>136</v>
      </c>
      <c r="B299" s="34" t="s">
        <v>364</v>
      </c>
      <c r="C299" s="35"/>
    </row>
    <row r="300" spans="1:3" x14ac:dyDescent="0.25">
      <c r="A300" s="34" t="s">
        <v>29</v>
      </c>
      <c r="B300" s="34" t="s">
        <v>335</v>
      </c>
      <c r="C300" s="35"/>
    </row>
    <row r="301" spans="1:3" x14ac:dyDescent="0.25">
      <c r="A301" s="34" t="s">
        <v>269</v>
      </c>
      <c r="B301" s="34" t="s">
        <v>381</v>
      </c>
      <c r="C301" s="35" t="s">
        <v>617</v>
      </c>
    </row>
    <row r="302" spans="1:3" x14ac:dyDescent="0.25">
      <c r="A302" s="34" t="s">
        <v>67</v>
      </c>
      <c r="B302" s="34" t="s">
        <v>556</v>
      </c>
      <c r="C302" s="35"/>
    </row>
    <row r="303" spans="1:3" x14ac:dyDescent="0.25">
      <c r="A303" s="34" t="s">
        <v>276</v>
      </c>
      <c r="B303" s="34" t="s">
        <v>354</v>
      </c>
      <c r="C303" s="35"/>
    </row>
    <row r="304" spans="1:3" x14ac:dyDescent="0.25">
      <c r="A304" s="34" t="s">
        <v>113</v>
      </c>
      <c r="B304" s="34" t="s">
        <v>641</v>
      </c>
      <c r="C304" s="35"/>
    </row>
    <row r="305" spans="1:3" x14ac:dyDescent="0.25">
      <c r="A305" s="34" t="s">
        <v>60</v>
      </c>
      <c r="B305" s="34" t="s">
        <v>642</v>
      </c>
      <c r="C305" s="35"/>
    </row>
    <row r="306" spans="1:3" x14ac:dyDescent="0.25">
      <c r="A306" s="37" t="s">
        <v>718</v>
      </c>
      <c r="B306" s="34" t="s">
        <v>719</v>
      </c>
      <c r="C306" s="40" t="s">
        <v>744</v>
      </c>
    </row>
    <row r="307" spans="1:3" x14ac:dyDescent="0.25">
      <c r="A307" s="34" t="s">
        <v>169</v>
      </c>
      <c r="B307" s="34" t="s">
        <v>470</v>
      </c>
      <c r="C307" s="35" t="s">
        <v>614</v>
      </c>
    </row>
    <row r="308" spans="1:3" x14ac:dyDescent="0.25">
      <c r="A308" s="34" t="s">
        <v>242</v>
      </c>
      <c r="B308" s="34" t="s">
        <v>515</v>
      </c>
      <c r="C308" s="35"/>
    </row>
    <row r="309" spans="1:3" x14ac:dyDescent="0.25">
      <c r="A309" s="34" t="s">
        <v>124</v>
      </c>
      <c r="B309" s="34" t="s">
        <v>457</v>
      </c>
      <c r="C309" s="35" t="s">
        <v>617</v>
      </c>
    </row>
    <row r="310" spans="1:3" x14ac:dyDescent="0.25">
      <c r="A310" s="37" t="s">
        <v>720</v>
      </c>
      <c r="B310" s="34" t="s">
        <v>721</v>
      </c>
      <c r="C310" s="40" t="s">
        <v>744</v>
      </c>
    </row>
    <row r="311" spans="1:3" x14ac:dyDescent="0.25">
      <c r="A311" s="34" t="s">
        <v>43</v>
      </c>
      <c r="B311" s="34" t="s">
        <v>477</v>
      </c>
      <c r="C311" s="35"/>
    </row>
    <row r="312" spans="1:3" x14ac:dyDescent="0.25">
      <c r="A312" s="34" t="s">
        <v>179</v>
      </c>
      <c r="B312" s="34" t="s">
        <v>497</v>
      </c>
      <c r="C312" s="35"/>
    </row>
    <row r="313" spans="1:3" x14ac:dyDescent="0.25">
      <c r="A313" s="34" t="s">
        <v>287</v>
      </c>
      <c r="B313" s="34" t="s">
        <v>399</v>
      </c>
      <c r="C313" s="35"/>
    </row>
    <row r="314" spans="1:3" x14ac:dyDescent="0.25">
      <c r="A314" s="34" t="s">
        <v>163</v>
      </c>
      <c r="B314" s="34" t="s">
        <v>464</v>
      </c>
      <c r="C314" s="35" t="s">
        <v>614</v>
      </c>
    </row>
    <row r="315" spans="1:3" x14ac:dyDescent="0.25">
      <c r="A315" s="34" t="s">
        <v>155</v>
      </c>
      <c r="B315" s="34" t="s">
        <v>409</v>
      </c>
      <c r="C315" s="35"/>
    </row>
    <row r="316" spans="1:3" x14ac:dyDescent="0.25">
      <c r="A316" s="34" t="s">
        <v>118</v>
      </c>
      <c r="B316" s="34" t="s">
        <v>449</v>
      </c>
      <c r="C316" s="35" t="s">
        <v>617</v>
      </c>
    </row>
    <row r="317" spans="1:3" x14ac:dyDescent="0.25">
      <c r="A317" s="34" t="s">
        <v>143</v>
      </c>
      <c r="B317" s="34" t="s">
        <v>374</v>
      </c>
      <c r="C317" s="35"/>
    </row>
    <row r="318" spans="1:3" x14ac:dyDescent="0.25">
      <c r="A318" s="34" t="s">
        <v>102</v>
      </c>
      <c r="B318" s="34" t="s">
        <v>598</v>
      </c>
      <c r="C318" s="35"/>
    </row>
    <row r="319" spans="1:3" x14ac:dyDescent="0.25">
      <c r="A319" s="34" t="s">
        <v>181</v>
      </c>
      <c r="B319" s="34" t="s">
        <v>643</v>
      </c>
      <c r="C319" s="35"/>
    </row>
    <row r="320" spans="1:3" x14ac:dyDescent="0.25">
      <c r="A320" s="34" t="s">
        <v>111</v>
      </c>
      <c r="B320" s="34" t="s">
        <v>606</v>
      </c>
      <c r="C320" s="35"/>
    </row>
  </sheetData>
  <autoFilter ref="A2:C320" xr:uid="{7A056149-12C3-4FAC-88D2-9BBF20940B2D}"/>
  <sortState xmlns:xlrd2="http://schemas.microsoft.com/office/spreadsheetml/2017/richdata2" ref="A3:C320">
    <sortCondition ref="B3:B320"/>
  </sortState>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C02FF-678C-405B-BA9A-1590630982D5}">
  <sheetPr>
    <tabColor theme="9" tint="0.59999389629810485"/>
  </sheetPr>
  <dimension ref="A1:I274"/>
  <sheetViews>
    <sheetView topLeftCell="A132" workbookViewId="0">
      <selection activeCell="B322" sqref="B322"/>
    </sheetView>
  </sheetViews>
  <sheetFormatPr defaultRowHeight="15" x14ac:dyDescent="0.25"/>
  <cols>
    <col min="1" max="1" width="21.7109375" bestFit="1" customWidth="1"/>
    <col min="2" max="2" width="15.42578125" customWidth="1"/>
    <col min="3" max="5" width="13.85546875" customWidth="1"/>
    <col min="6" max="6" width="22" bestFit="1" customWidth="1"/>
  </cols>
  <sheetData>
    <row r="1" spans="1:9" ht="16.5" x14ac:dyDescent="0.3">
      <c r="A1" s="43" t="s">
        <v>836</v>
      </c>
      <c r="B1" s="230" t="s">
        <v>837</v>
      </c>
      <c r="C1" s="231"/>
      <c r="D1" s="231"/>
      <c r="E1" s="231"/>
      <c r="F1" s="231"/>
      <c r="G1" s="231"/>
      <c r="H1" s="231"/>
      <c r="I1" s="231"/>
    </row>
    <row r="2" spans="1:9" ht="166.5" customHeight="1" x14ac:dyDescent="0.3">
      <c r="A2" s="43" t="s">
        <v>841</v>
      </c>
      <c r="B2" s="232" t="s">
        <v>1185</v>
      </c>
      <c r="C2" s="233"/>
      <c r="D2" s="233"/>
      <c r="E2" s="233"/>
      <c r="F2" s="233"/>
      <c r="G2" s="233"/>
      <c r="H2" s="233"/>
      <c r="I2" s="233"/>
    </row>
    <row r="4" spans="1:9" ht="33" x14ac:dyDescent="0.3">
      <c r="A4" s="118" t="s">
        <v>613</v>
      </c>
      <c r="B4" s="119" t="s">
        <v>1184</v>
      </c>
      <c r="C4" s="119" t="s">
        <v>1191</v>
      </c>
      <c r="D4" s="119" t="s">
        <v>1190</v>
      </c>
      <c r="E4" s="119" t="s">
        <v>1192</v>
      </c>
      <c r="F4" s="118" t="s">
        <v>1193</v>
      </c>
    </row>
    <row r="5" spans="1:9" ht="16.5" x14ac:dyDescent="0.3">
      <c r="A5" s="118" t="s">
        <v>29</v>
      </c>
      <c r="B5" s="120">
        <v>26438.400000000001</v>
      </c>
      <c r="C5" s="120"/>
      <c r="D5" s="120"/>
      <c r="E5" s="120"/>
      <c r="F5" s="120">
        <f>tbl_2425_CapitalOutlay_DebtSvc[[#This Row],[Activity 83 (Item 748)]]+tbl_2425_CapitalOutlay_DebtSvc[[#This Row],[Activity 84 (Item 749)]]+tbl_2425_CapitalOutlay_DebtSvc[[#This Row],[Activity 85 (Item 750)]]</f>
        <v>0</v>
      </c>
    </row>
    <row r="6" spans="1:9" ht="16.5" x14ac:dyDescent="0.3">
      <c r="A6" s="118" t="s">
        <v>30</v>
      </c>
      <c r="B6" s="120">
        <v>14639.65</v>
      </c>
      <c r="C6" s="120"/>
      <c r="D6" s="120"/>
      <c r="E6" s="120"/>
      <c r="F6" s="120">
        <f>tbl_2425_CapitalOutlay_DebtSvc[[#This Row],[Activity 83 (Item 748)]]+tbl_2425_CapitalOutlay_DebtSvc[[#This Row],[Activity 84 (Item 749)]]+tbl_2425_CapitalOutlay_DebtSvc[[#This Row],[Activity 85 (Item 750)]]</f>
        <v>0</v>
      </c>
    </row>
    <row r="7" spans="1:9" ht="16.5" x14ac:dyDescent="0.3">
      <c r="A7" s="118" t="s">
        <v>248</v>
      </c>
      <c r="B7" s="120">
        <v>717712.6</v>
      </c>
      <c r="C7" s="120"/>
      <c r="D7" s="120"/>
      <c r="E7" s="120"/>
      <c r="F7" s="120">
        <f>tbl_2425_CapitalOutlay_DebtSvc[[#This Row],[Activity 83 (Item 748)]]+tbl_2425_CapitalOutlay_DebtSvc[[#This Row],[Activity 84 (Item 749)]]+tbl_2425_CapitalOutlay_DebtSvc[[#This Row],[Activity 85 (Item 750)]]</f>
        <v>0</v>
      </c>
    </row>
    <row r="8" spans="1:9" ht="16.5" x14ac:dyDescent="0.3">
      <c r="A8" s="118" t="s">
        <v>31</v>
      </c>
      <c r="B8" s="120">
        <v>15359.28</v>
      </c>
      <c r="C8" s="120"/>
      <c r="D8" s="120"/>
      <c r="E8" s="120"/>
      <c r="F8" s="120">
        <f>tbl_2425_CapitalOutlay_DebtSvc[[#This Row],[Activity 83 (Item 748)]]+tbl_2425_CapitalOutlay_DebtSvc[[#This Row],[Activity 84 (Item 749)]]+tbl_2425_CapitalOutlay_DebtSvc[[#This Row],[Activity 85 (Item 750)]]</f>
        <v>0</v>
      </c>
    </row>
    <row r="9" spans="1:9" ht="16.5" x14ac:dyDescent="0.3">
      <c r="A9" s="118" t="s">
        <v>249</v>
      </c>
      <c r="B9" s="120">
        <v>109806.89</v>
      </c>
      <c r="C9" s="120">
        <v>23165.67</v>
      </c>
      <c r="D9" s="120">
        <v>144837.65</v>
      </c>
      <c r="E9" s="120"/>
      <c r="F9" s="120">
        <f>tbl_2425_CapitalOutlay_DebtSvc[[#This Row],[Activity 83 (Item 748)]]+tbl_2425_CapitalOutlay_DebtSvc[[#This Row],[Activity 84 (Item 749)]]+tbl_2425_CapitalOutlay_DebtSvc[[#This Row],[Activity 85 (Item 750)]]</f>
        <v>168003.32</v>
      </c>
    </row>
    <row r="10" spans="1:9" ht="16.5" x14ac:dyDescent="0.3">
      <c r="A10" s="118" t="s">
        <v>250</v>
      </c>
      <c r="B10" s="120">
        <v>81936.639999999999</v>
      </c>
      <c r="C10" s="120"/>
      <c r="D10" s="120"/>
      <c r="E10" s="120"/>
      <c r="F10" s="120">
        <f>tbl_2425_CapitalOutlay_DebtSvc[[#This Row],[Activity 83 (Item 748)]]+tbl_2425_CapitalOutlay_DebtSvc[[#This Row],[Activity 84 (Item 749)]]+tbl_2425_CapitalOutlay_DebtSvc[[#This Row],[Activity 85 (Item 750)]]</f>
        <v>0</v>
      </c>
    </row>
    <row r="11" spans="1:9" ht="16.5" x14ac:dyDescent="0.3">
      <c r="A11" s="118" t="s">
        <v>251</v>
      </c>
      <c r="B11" s="120">
        <v>1308312.6200000001</v>
      </c>
      <c r="C11" s="120"/>
      <c r="D11" s="120"/>
      <c r="E11" s="120"/>
      <c r="F11" s="120">
        <f>tbl_2425_CapitalOutlay_DebtSvc[[#This Row],[Activity 83 (Item 748)]]+tbl_2425_CapitalOutlay_DebtSvc[[#This Row],[Activity 84 (Item 749)]]+tbl_2425_CapitalOutlay_DebtSvc[[#This Row],[Activity 85 (Item 750)]]</f>
        <v>0</v>
      </c>
    </row>
    <row r="12" spans="1:9" ht="16.5" x14ac:dyDescent="0.3">
      <c r="A12" s="118" t="s">
        <v>253</v>
      </c>
      <c r="B12" s="120">
        <v>20907.38</v>
      </c>
      <c r="C12" s="120"/>
      <c r="D12" s="120"/>
      <c r="E12" s="120"/>
      <c r="F12" s="120">
        <f>tbl_2425_CapitalOutlay_DebtSvc[[#This Row],[Activity 83 (Item 748)]]+tbl_2425_CapitalOutlay_DebtSvc[[#This Row],[Activity 84 (Item 749)]]+tbl_2425_CapitalOutlay_DebtSvc[[#This Row],[Activity 85 (Item 750)]]</f>
        <v>0</v>
      </c>
    </row>
    <row r="13" spans="1:9" ht="16.5" x14ac:dyDescent="0.3">
      <c r="A13" s="118" t="s">
        <v>254</v>
      </c>
      <c r="B13" s="120">
        <v>109748.22</v>
      </c>
      <c r="C13" s="120"/>
      <c r="D13" s="120"/>
      <c r="E13" s="120">
        <v>5000</v>
      </c>
      <c r="F13" s="120">
        <f>tbl_2425_CapitalOutlay_DebtSvc[[#This Row],[Activity 83 (Item 748)]]+tbl_2425_CapitalOutlay_DebtSvc[[#This Row],[Activity 84 (Item 749)]]+tbl_2425_CapitalOutlay_DebtSvc[[#This Row],[Activity 85 (Item 750)]]</f>
        <v>5000</v>
      </c>
    </row>
    <row r="14" spans="1:9" ht="16.5" x14ac:dyDescent="0.3">
      <c r="A14" s="118" t="s">
        <v>255</v>
      </c>
      <c r="B14" s="120">
        <v>27503.46</v>
      </c>
      <c r="C14" s="120"/>
      <c r="D14" s="120"/>
      <c r="E14" s="120"/>
      <c r="F14" s="120">
        <f>tbl_2425_CapitalOutlay_DebtSvc[[#This Row],[Activity 83 (Item 748)]]+tbl_2425_CapitalOutlay_DebtSvc[[#This Row],[Activity 84 (Item 749)]]+tbl_2425_CapitalOutlay_DebtSvc[[#This Row],[Activity 85 (Item 750)]]</f>
        <v>0</v>
      </c>
    </row>
    <row r="15" spans="1:9" ht="16.5" x14ac:dyDescent="0.3">
      <c r="A15" s="118" t="s">
        <v>256</v>
      </c>
      <c r="B15" s="120">
        <v>306944.78000000003</v>
      </c>
      <c r="C15" s="120">
        <v>198200.17</v>
      </c>
      <c r="D15" s="120">
        <v>388533.05</v>
      </c>
      <c r="E15" s="120">
        <v>219977.23</v>
      </c>
      <c r="F15" s="120">
        <f>tbl_2425_CapitalOutlay_DebtSvc[[#This Row],[Activity 83 (Item 748)]]+tbl_2425_CapitalOutlay_DebtSvc[[#This Row],[Activity 84 (Item 749)]]+tbl_2425_CapitalOutlay_DebtSvc[[#This Row],[Activity 85 (Item 750)]]</f>
        <v>806710.45</v>
      </c>
    </row>
    <row r="16" spans="1:9" ht="16.5" x14ac:dyDescent="0.3">
      <c r="A16" s="118" t="s">
        <v>271</v>
      </c>
      <c r="B16" s="120">
        <v>51692.95</v>
      </c>
      <c r="C16" s="120"/>
      <c r="D16" s="120"/>
      <c r="E16" s="120"/>
      <c r="F16" s="120">
        <f>tbl_2425_CapitalOutlay_DebtSvc[[#This Row],[Activity 83 (Item 748)]]+tbl_2425_CapitalOutlay_DebtSvc[[#This Row],[Activity 84 (Item 749)]]+tbl_2425_CapitalOutlay_DebtSvc[[#This Row],[Activity 85 (Item 750)]]</f>
        <v>0</v>
      </c>
    </row>
    <row r="17" spans="1:6" ht="16.5" x14ac:dyDescent="0.3">
      <c r="A17" s="118" t="s">
        <v>272</v>
      </c>
      <c r="B17" s="120"/>
      <c r="C17" s="120">
        <v>38.65</v>
      </c>
      <c r="D17" s="120">
        <v>6829.79</v>
      </c>
      <c r="E17" s="120"/>
      <c r="F17" s="120">
        <f>tbl_2425_CapitalOutlay_DebtSvc[[#This Row],[Activity 83 (Item 748)]]+tbl_2425_CapitalOutlay_DebtSvc[[#This Row],[Activity 84 (Item 749)]]+tbl_2425_CapitalOutlay_DebtSvc[[#This Row],[Activity 85 (Item 750)]]</f>
        <v>6868.44</v>
      </c>
    </row>
    <row r="18" spans="1:6" ht="16.5" x14ac:dyDescent="0.3">
      <c r="A18" s="118" t="s">
        <v>273</v>
      </c>
      <c r="B18" s="120">
        <v>54645.32</v>
      </c>
      <c r="C18" s="120">
        <v>13681.56</v>
      </c>
      <c r="D18" s="120">
        <v>31374.3</v>
      </c>
      <c r="E18" s="120"/>
      <c r="F18" s="120">
        <f>tbl_2425_CapitalOutlay_DebtSvc[[#This Row],[Activity 83 (Item 748)]]+tbl_2425_CapitalOutlay_DebtSvc[[#This Row],[Activity 84 (Item 749)]]+tbl_2425_CapitalOutlay_DebtSvc[[#This Row],[Activity 85 (Item 750)]]</f>
        <v>45055.86</v>
      </c>
    </row>
    <row r="19" spans="1:6" ht="16.5" x14ac:dyDescent="0.3">
      <c r="A19" s="118" t="s">
        <v>274</v>
      </c>
      <c r="B19" s="120">
        <v>288316.06</v>
      </c>
      <c r="C19" s="120">
        <v>1369.3</v>
      </c>
      <c r="D19" s="120">
        <v>22475.54</v>
      </c>
      <c r="E19" s="120"/>
      <c r="F19" s="120">
        <f>tbl_2425_CapitalOutlay_DebtSvc[[#This Row],[Activity 83 (Item 748)]]+tbl_2425_CapitalOutlay_DebtSvc[[#This Row],[Activity 84 (Item 749)]]+tbl_2425_CapitalOutlay_DebtSvc[[#This Row],[Activity 85 (Item 750)]]</f>
        <v>23844.84</v>
      </c>
    </row>
    <row r="20" spans="1:6" ht="16.5" x14ac:dyDescent="0.3">
      <c r="A20" s="118" t="s">
        <v>275</v>
      </c>
      <c r="B20" s="120">
        <v>29622.82</v>
      </c>
      <c r="C20" s="120">
        <v>4146.29</v>
      </c>
      <c r="D20" s="120">
        <v>66378.91</v>
      </c>
      <c r="E20" s="120">
        <v>-70525.2</v>
      </c>
      <c r="F20" s="120">
        <f>tbl_2425_CapitalOutlay_DebtSvc[[#This Row],[Activity 83 (Item 748)]]+tbl_2425_CapitalOutlay_DebtSvc[[#This Row],[Activity 84 (Item 749)]]+tbl_2425_CapitalOutlay_DebtSvc[[#This Row],[Activity 85 (Item 750)]]</f>
        <v>0</v>
      </c>
    </row>
    <row r="21" spans="1:6" ht="16.5" x14ac:dyDescent="0.3">
      <c r="A21" s="118" t="s">
        <v>276</v>
      </c>
      <c r="B21" s="120">
        <v>1329223.26</v>
      </c>
      <c r="C21" s="120">
        <v>789.05</v>
      </c>
      <c r="D21" s="120">
        <v>118898.99</v>
      </c>
      <c r="E21" s="120"/>
      <c r="F21" s="120">
        <f>tbl_2425_CapitalOutlay_DebtSvc[[#This Row],[Activity 83 (Item 748)]]+tbl_2425_CapitalOutlay_DebtSvc[[#This Row],[Activity 84 (Item 749)]]+tbl_2425_CapitalOutlay_DebtSvc[[#This Row],[Activity 85 (Item 750)]]</f>
        <v>119688.04000000001</v>
      </c>
    </row>
    <row r="22" spans="1:6" ht="16.5" x14ac:dyDescent="0.3">
      <c r="A22" s="118" t="s">
        <v>708</v>
      </c>
      <c r="B22" s="120">
        <v>78223.86</v>
      </c>
      <c r="C22" s="120">
        <v>4666.1099999999997</v>
      </c>
      <c r="D22" s="120">
        <v>102213.92</v>
      </c>
      <c r="E22" s="120"/>
      <c r="F22" s="120">
        <f>tbl_2425_CapitalOutlay_DebtSvc[[#This Row],[Activity 83 (Item 748)]]+tbl_2425_CapitalOutlay_DebtSvc[[#This Row],[Activity 84 (Item 749)]]+tbl_2425_CapitalOutlay_DebtSvc[[#This Row],[Activity 85 (Item 750)]]</f>
        <v>106880.03</v>
      </c>
    </row>
    <row r="23" spans="1:6" ht="16.5" x14ac:dyDescent="0.3">
      <c r="A23" s="118" t="s">
        <v>189</v>
      </c>
      <c r="B23" s="120">
        <v>55288.25</v>
      </c>
      <c r="C23" s="120"/>
      <c r="D23" s="120"/>
      <c r="E23" s="120"/>
      <c r="F23" s="120">
        <f>tbl_2425_CapitalOutlay_DebtSvc[[#This Row],[Activity 83 (Item 748)]]+tbl_2425_CapitalOutlay_DebtSvc[[#This Row],[Activity 84 (Item 749)]]+tbl_2425_CapitalOutlay_DebtSvc[[#This Row],[Activity 85 (Item 750)]]</f>
        <v>0</v>
      </c>
    </row>
    <row r="24" spans="1:6" ht="16.5" x14ac:dyDescent="0.3">
      <c r="A24" s="118" t="s">
        <v>190</v>
      </c>
      <c r="B24" s="120">
        <v>83256.240000000005</v>
      </c>
      <c r="C24" s="120"/>
      <c r="D24" s="120"/>
      <c r="E24" s="120"/>
      <c r="F24" s="120">
        <f>tbl_2425_CapitalOutlay_DebtSvc[[#This Row],[Activity 83 (Item 748)]]+tbl_2425_CapitalOutlay_DebtSvc[[#This Row],[Activity 84 (Item 749)]]+tbl_2425_CapitalOutlay_DebtSvc[[#This Row],[Activity 85 (Item 750)]]</f>
        <v>0</v>
      </c>
    </row>
    <row r="25" spans="1:6" ht="16.5" x14ac:dyDescent="0.3">
      <c r="A25" s="118" t="s">
        <v>191</v>
      </c>
      <c r="B25" s="120">
        <v>128171.13</v>
      </c>
      <c r="C25" s="120"/>
      <c r="D25" s="120"/>
      <c r="E25" s="120"/>
      <c r="F25" s="120">
        <f>tbl_2425_CapitalOutlay_DebtSvc[[#This Row],[Activity 83 (Item 748)]]+tbl_2425_CapitalOutlay_DebtSvc[[#This Row],[Activity 84 (Item 749)]]+tbl_2425_CapitalOutlay_DebtSvc[[#This Row],[Activity 85 (Item 750)]]</f>
        <v>0</v>
      </c>
    </row>
    <row r="26" spans="1:6" ht="16.5" x14ac:dyDescent="0.3">
      <c r="A26" s="118" t="s">
        <v>193</v>
      </c>
      <c r="B26" s="120">
        <v>269906.49</v>
      </c>
      <c r="C26" s="120">
        <v>6159.92</v>
      </c>
      <c r="D26" s="120">
        <v>69639.520000000004</v>
      </c>
      <c r="E26" s="120">
        <v>83525.149999999994</v>
      </c>
      <c r="F26" s="120">
        <f>tbl_2425_CapitalOutlay_DebtSvc[[#This Row],[Activity 83 (Item 748)]]+tbl_2425_CapitalOutlay_DebtSvc[[#This Row],[Activity 84 (Item 749)]]+tbl_2425_CapitalOutlay_DebtSvc[[#This Row],[Activity 85 (Item 750)]]</f>
        <v>159324.59</v>
      </c>
    </row>
    <row r="27" spans="1:6" ht="16.5" x14ac:dyDescent="0.3">
      <c r="A27" s="118" t="s">
        <v>133</v>
      </c>
      <c r="B27" s="120">
        <v>2116180.1</v>
      </c>
      <c r="C27" s="120">
        <v>294484.52</v>
      </c>
      <c r="D27" s="120">
        <v>328236.59999999998</v>
      </c>
      <c r="E27" s="120">
        <v>2053700</v>
      </c>
      <c r="F27" s="120">
        <f>tbl_2425_CapitalOutlay_DebtSvc[[#This Row],[Activity 83 (Item 748)]]+tbl_2425_CapitalOutlay_DebtSvc[[#This Row],[Activity 84 (Item 749)]]+tbl_2425_CapitalOutlay_DebtSvc[[#This Row],[Activity 85 (Item 750)]]</f>
        <v>2676421.12</v>
      </c>
    </row>
    <row r="28" spans="1:6" ht="16.5" x14ac:dyDescent="0.3">
      <c r="A28" s="118" t="s">
        <v>134</v>
      </c>
      <c r="B28" s="120">
        <v>438632.22</v>
      </c>
      <c r="C28" s="120"/>
      <c r="D28" s="120"/>
      <c r="E28" s="120"/>
      <c r="F28" s="120">
        <f>tbl_2425_CapitalOutlay_DebtSvc[[#This Row],[Activity 83 (Item 748)]]+tbl_2425_CapitalOutlay_DebtSvc[[#This Row],[Activity 84 (Item 749)]]+tbl_2425_CapitalOutlay_DebtSvc[[#This Row],[Activity 85 (Item 750)]]</f>
        <v>0</v>
      </c>
    </row>
    <row r="29" spans="1:6" ht="16.5" x14ac:dyDescent="0.3">
      <c r="A29" s="118" t="s">
        <v>135</v>
      </c>
      <c r="B29" s="120">
        <v>14266.64</v>
      </c>
      <c r="C29" s="120">
        <v>15169.24</v>
      </c>
      <c r="D29" s="120">
        <v>90361.94</v>
      </c>
      <c r="E29" s="120">
        <v>350</v>
      </c>
      <c r="F29" s="120">
        <f>tbl_2425_CapitalOutlay_DebtSvc[[#This Row],[Activity 83 (Item 748)]]+tbl_2425_CapitalOutlay_DebtSvc[[#This Row],[Activity 84 (Item 749)]]+tbl_2425_CapitalOutlay_DebtSvc[[#This Row],[Activity 85 (Item 750)]]</f>
        <v>105881.18000000001</v>
      </c>
    </row>
    <row r="30" spans="1:6" ht="16.5" x14ac:dyDescent="0.3">
      <c r="A30" s="118" t="s">
        <v>115</v>
      </c>
      <c r="B30" s="120">
        <v>6493.5</v>
      </c>
      <c r="C30" s="120"/>
      <c r="D30" s="120">
        <v>7234.53</v>
      </c>
      <c r="E30" s="120"/>
      <c r="F30" s="120">
        <f>tbl_2425_CapitalOutlay_DebtSvc[[#This Row],[Activity 83 (Item 748)]]+tbl_2425_CapitalOutlay_DebtSvc[[#This Row],[Activity 84 (Item 749)]]+tbl_2425_CapitalOutlay_DebtSvc[[#This Row],[Activity 85 (Item 750)]]</f>
        <v>7234.53</v>
      </c>
    </row>
    <row r="31" spans="1:6" ht="16.5" x14ac:dyDescent="0.3">
      <c r="A31" s="118" t="s">
        <v>136</v>
      </c>
      <c r="B31" s="120">
        <v>351729.72</v>
      </c>
      <c r="C31" s="120">
        <v>137.72</v>
      </c>
      <c r="D31" s="120">
        <v>3265.84</v>
      </c>
      <c r="E31" s="120">
        <v>257814.21</v>
      </c>
      <c r="F31" s="120">
        <f>tbl_2425_CapitalOutlay_DebtSvc[[#This Row],[Activity 83 (Item 748)]]+tbl_2425_CapitalOutlay_DebtSvc[[#This Row],[Activity 84 (Item 749)]]+tbl_2425_CapitalOutlay_DebtSvc[[#This Row],[Activity 85 (Item 750)]]</f>
        <v>261217.77</v>
      </c>
    </row>
    <row r="32" spans="1:6" ht="16.5" x14ac:dyDescent="0.3">
      <c r="A32" s="118" t="s">
        <v>137</v>
      </c>
      <c r="B32" s="120">
        <v>8186654.4400000004</v>
      </c>
      <c r="C32" s="120">
        <v>149326.89000000001</v>
      </c>
      <c r="D32" s="120">
        <v>2371616.46</v>
      </c>
      <c r="E32" s="120">
        <v>5251046.4800000004</v>
      </c>
      <c r="F32" s="120">
        <f>tbl_2425_CapitalOutlay_DebtSvc[[#This Row],[Activity 83 (Item 748)]]+tbl_2425_CapitalOutlay_DebtSvc[[#This Row],[Activity 84 (Item 749)]]+tbl_2425_CapitalOutlay_DebtSvc[[#This Row],[Activity 85 (Item 750)]]</f>
        <v>7771989.8300000001</v>
      </c>
    </row>
    <row r="33" spans="1:6" ht="16.5" x14ac:dyDescent="0.3">
      <c r="A33" s="118" t="s">
        <v>138</v>
      </c>
      <c r="B33" s="120">
        <v>69008.240000000005</v>
      </c>
      <c r="C33" s="120">
        <v>18346.78</v>
      </c>
      <c r="D33" s="120">
        <v>212586.83</v>
      </c>
      <c r="E33" s="120">
        <v>69008.240000000005</v>
      </c>
      <c r="F33" s="120">
        <f>tbl_2425_CapitalOutlay_DebtSvc[[#This Row],[Activity 83 (Item 748)]]+tbl_2425_CapitalOutlay_DebtSvc[[#This Row],[Activity 84 (Item 749)]]+tbl_2425_CapitalOutlay_DebtSvc[[#This Row],[Activity 85 (Item 750)]]</f>
        <v>299941.84999999998</v>
      </c>
    </row>
    <row r="34" spans="1:6" ht="16.5" x14ac:dyDescent="0.3">
      <c r="A34" s="118" t="s">
        <v>139</v>
      </c>
      <c r="B34" s="120">
        <v>708611.85</v>
      </c>
      <c r="C34" s="120">
        <v>18845.71</v>
      </c>
      <c r="D34" s="120">
        <v>236561.05</v>
      </c>
      <c r="E34" s="120">
        <v>362241.89</v>
      </c>
      <c r="F34" s="120">
        <f>tbl_2425_CapitalOutlay_DebtSvc[[#This Row],[Activity 83 (Item 748)]]+tbl_2425_CapitalOutlay_DebtSvc[[#This Row],[Activity 84 (Item 749)]]+tbl_2425_CapitalOutlay_DebtSvc[[#This Row],[Activity 85 (Item 750)]]</f>
        <v>617648.65</v>
      </c>
    </row>
    <row r="35" spans="1:6" ht="16.5" x14ac:dyDescent="0.3">
      <c r="A35" s="118" t="s">
        <v>140</v>
      </c>
      <c r="B35" s="120">
        <v>499752.83</v>
      </c>
      <c r="C35" s="120">
        <v>13401.9</v>
      </c>
      <c r="D35" s="120">
        <v>153153.16</v>
      </c>
      <c r="E35" s="120">
        <v>-118183.56</v>
      </c>
      <c r="F35" s="120">
        <f>tbl_2425_CapitalOutlay_DebtSvc[[#This Row],[Activity 83 (Item 748)]]+tbl_2425_CapitalOutlay_DebtSvc[[#This Row],[Activity 84 (Item 749)]]+tbl_2425_CapitalOutlay_DebtSvc[[#This Row],[Activity 85 (Item 750)]]</f>
        <v>48371.5</v>
      </c>
    </row>
    <row r="36" spans="1:6" ht="16.5" x14ac:dyDescent="0.3">
      <c r="A36" s="118" t="s">
        <v>742</v>
      </c>
      <c r="B36" s="120"/>
      <c r="C36" s="120">
        <v>62886.66</v>
      </c>
      <c r="D36" s="120">
        <v>53469.06</v>
      </c>
      <c r="E36" s="120"/>
      <c r="F36" s="120">
        <f>tbl_2425_CapitalOutlay_DebtSvc[[#This Row],[Activity 83 (Item 748)]]+tbl_2425_CapitalOutlay_DebtSvc[[#This Row],[Activity 84 (Item 749)]]+tbl_2425_CapitalOutlay_DebtSvc[[#This Row],[Activity 85 (Item 750)]]</f>
        <v>116355.72</v>
      </c>
    </row>
    <row r="37" spans="1:6" ht="16.5" x14ac:dyDescent="0.3">
      <c r="A37" s="118" t="s">
        <v>245</v>
      </c>
      <c r="B37" s="120">
        <v>93560.66</v>
      </c>
      <c r="C37" s="120"/>
      <c r="D37" s="120"/>
      <c r="E37" s="120"/>
      <c r="F37" s="120">
        <f>tbl_2425_CapitalOutlay_DebtSvc[[#This Row],[Activity 83 (Item 748)]]+tbl_2425_CapitalOutlay_DebtSvc[[#This Row],[Activity 84 (Item 749)]]+tbl_2425_CapitalOutlay_DebtSvc[[#This Row],[Activity 85 (Item 750)]]</f>
        <v>0</v>
      </c>
    </row>
    <row r="38" spans="1:6" ht="16.5" x14ac:dyDescent="0.3">
      <c r="A38" s="118" t="s">
        <v>141</v>
      </c>
      <c r="B38" s="120">
        <v>76524.960000000006</v>
      </c>
      <c r="C38" s="120">
        <v>5947.45</v>
      </c>
      <c r="D38" s="120">
        <v>28499.65</v>
      </c>
      <c r="E38" s="120">
        <v>17650.22</v>
      </c>
      <c r="F38" s="120">
        <f>tbl_2425_CapitalOutlay_DebtSvc[[#This Row],[Activity 83 (Item 748)]]+tbl_2425_CapitalOutlay_DebtSvc[[#This Row],[Activity 84 (Item 749)]]+tbl_2425_CapitalOutlay_DebtSvc[[#This Row],[Activity 85 (Item 750)]]</f>
        <v>52097.32</v>
      </c>
    </row>
    <row r="39" spans="1:6" ht="16.5" x14ac:dyDescent="0.3">
      <c r="A39" s="118" t="s">
        <v>116</v>
      </c>
      <c r="B39" s="120">
        <v>23048.38</v>
      </c>
      <c r="C39" s="120"/>
      <c r="D39" s="120">
        <v>11825.64</v>
      </c>
      <c r="E39" s="120"/>
      <c r="F39" s="120">
        <f>tbl_2425_CapitalOutlay_DebtSvc[[#This Row],[Activity 83 (Item 748)]]+tbl_2425_CapitalOutlay_DebtSvc[[#This Row],[Activity 84 (Item 749)]]+tbl_2425_CapitalOutlay_DebtSvc[[#This Row],[Activity 85 (Item 750)]]</f>
        <v>11825.64</v>
      </c>
    </row>
    <row r="40" spans="1:6" ht="16.5" x14ac:dyDescent="0.3">
      <c r="A40" s="118" t="s">
        <v>142</v>
      </c>
      <c r="B40" s="120">
        <v>5024.3</v>
      </c>
      <c r="C40" s="120">
        <v>379.11</v>
      </c>
      <c r="D40" s="120">
        <v>11641.17</v>
      </c>
      <c r="E40" s="120"/>
      <c r="F40" s="120">
        <f>tbl_2425_CapitalOutlay_DebtSvc[[#This Row],[Activity 83 (Item 748)]]+tbl_2425_CapitalOutlay_DebtSvc[[#This Row],[Activity 84 (Item 749)]]+tbl_2425_CapitalOutlay_DebtSvc[[#This Row],[Activity 85 (Item 750)]]</f>
        <v>12020.28</v>
      </c>
    </row>
    <row r="41" spans="1:6" ht="16.5" x14ac:dyDescent="0.3">
      <c r="A41" s="118" t="s">
        <v>117</v>
      </c>
      <c r="B41" s="120">
        <v>208224.38</v>
      </c>
      <c r="C41" s="120">
        <v>3834.28</v>
      </c>
      <c r="D41" s="120">
        <v>116712.83</v>
      </c>
      <c r="E41" s="120">
        <v>1350</v>
      </c>
      <c r="F41" s="120">
        <f>tbl_2425_CapitalOutlay_DebtSvc[[#This Row],[Activity 83 (Item 748)]]+tbl_2425_CapitalOutlay_DebtSvc[[#This Row],[Activity 84 (Item 749)]]+tbl_2425_CapitalOutlay_DebtSvc[[#This Row],[Activity 85 (Item 750)]]</f>
        <v>121897.11</v>
      </c>
    </row>
    <row r="42" spans="1:6" ht="16.5" x14ac:dyDescent="0.3">
      <c r="A42" s="118" t="s">
        <v>143</v>
      </c>
      <c r="B42" s="120">
        <v>40115.58</v>
      </c>
      <c r="C42" s="120">
        <v>7488.93</v>
      </c>
      <c r="D42" s="120">
        <v>97821.72</v>
      </c>
      <c r="E42" s="120">
        <v>40115.58</v>
      </c>
      <c r="F42" s="120">
        <f>tbl_2425_CapitalOutlay_DebtSvc[[#This Row],[Activity 83 (Item 748)]]+tbl_2425_CapitalOutlay_DebtSvc[[#This Row],[Activity 84 (Item 749)]]+tbl_2425_CapitalOutlay_DebtSvc[[#This Row],[Activity 85 (Item 750)]]</f>
        <v>145426.22999999998</v>
      </c>
    </row>
    <row r="43" spans="1:6" ht="16.5" x14ac:dyDescent="0.3">
      <c r="A43" s="118" t="s">
        <v>144</v>
      </c>
      <c r="B43" s="120">
        <v>152266.37</v>
      </c>
      <c r="C43" s="120">
        <v>3431.49</v>
      </c>
      <c r="D43" s="120">
        <v>148225.43</v>
      </c>
      <c r="E43" s="120">
        <v>97944.92</v>
      </c>
      <c r="F43" s="120">
        <f>tbl_2425_CapitalOutlay_DebtSvc[[#This Row],[Activity 83 (Item 748)]]+tbl_2425_CapitalOutlay_DebtSvc[[#This Row],[Activity 84 (Item 749)]]+tbl_2425_CapitalOutlay_DebtSvc[[#This Row],[Activity 85 (Item 750)]]</f>
        <v>249601.83999999997</v>
      </c>
    </row>
    <row r="44" spans="1:6" ht="16.5" x14ac:dyDescent="0.3">
      <c r="A44" s="118" t="s">
        <v>268</v>
      </c>
      <c r="B44" s="120">
        <v>27047.82</v>
      </c>
      <c r="C44" s="120">
        <v>22.25</v>
      </c>
      <c r="D44" s="120">
        <v>3929.53</v>
      </c>
      <c r="E44" s="120"/>
      <c r="F44" s="120">
        <f>tbl_2425_CapitalOutlay_DebtSvc[[#This Row],[Activity 83 (Item 748)]]+tbl_2425_CapitalOutlay_DebtSvc[[#This Row],[Activity 84 (Item 749)]]+tbl_2425_CapitalOutlay_DebtSvc[[#This Row],[Activity 85 (Item 750)]]</f>
        <v>3951.78</v>
      </c>
    </row>
    <row r="45" spans="1:6" ht="16.5" x14ac:dyDescent="0.3">
      <c r="A45" s="118" t="s">
        <v>277</v>
      </c>
      <c r="B45" s="120">
        <v>182438.32</v>
      </c>
      <c r="C45" s="120">
        <v>1036.32</v>
      </c>
      <c r="D45" s="120">
        <v>21618.36</v>
      </c>
      <c r="E45" s="120"/>
      <c r="F45" s="120">
        <f>tbl_2425_CapitalOutlay_DebtSvc[[#This Row],[Activity 83 (Item 748)]]+tbl_2425_CapitalOutlay_DebtSvc[[#This Row],[Activity 84 (Item 749)]]+tbl_2425_CapitalOutlay_DebtSvc[[#This Row],[Activity 85 (Item 750)]]</f>
        <v>22654.68</v>
      </c>
    </row>
    <row r="46" spans="1:6" ht="16.5" x14ac:dyDescent="0.3">
      <c r="A46" s="118" t="s">
        <v>278</v>
      </c>
      <c r="B46" s="120">
        <v>6085.28</v>
      </c>
      <c r="C46" s="120">
        <v>9.94</v>
      </c>
      <c r="D46" s="120">
        <v>1197.32</v>
      </c>
      <c r="E46" s="120"/>
      <c r="F46" s="120">
        <f>tbl_2425_CapitalOutlay_DebtSvc[[#This Row],[Activity 83 (Item 748)]]+tbl_2425_CapitalOutlay_DebtSvc[[#This Row],[Activity 84 (Item 749)]]+tbl_2425_CapitalOutlay_DebtSvc[[#This Row],[Activity 85 (Item 750)]]</f>
        <v>1207.26</v>
      </c>
    </row>
    <row r="47" spans="1:6" ht="16.5" x14ac:dyDescent="0.3">
      <c r="A47" s="118" t="s">
        <v>279</v>
      </c>
      <c r="B47" s="120">
        <v>506932.04</v>
      </c>
      <c r="C47" s="120">
        <v>37170.78</v>
      </c>
      <c r="D47" s="120">
        <v>92445.96</v>
      </c>
      <c r="E47" s="120">
        <v>-79059.61</v>
      </c>
      <c r="F47" s="120">
        <f>tbl_2425_CapitalOutlay_DebtSvc[[#This Row],[Activity 83 (Item 748)]]+tbl_2425_CapitalOutlay_DebtSvc[[#This Row],[Activity 84 (Item 749)]]+tbl_2425_CapitalOutlay_DebtSvc[[#This Row],[Activity 85 (Item 750)]]</f>
        <v>50557.130000000005</v>
      </c>
    </row>
    <row r="48" spans="1:6" ht="16.5" x14ac:dyDescent="0.3">
      <c r="A48" s="118" t="s">
        <v>280</v>
      </c>
      <c r="B48" s="120">
        <v>115249.86</v>
      </c>
      <c r="C48" s="120"/>
      <c r="D48" s="120"/>
      <c r="E48" s="120"/>
      <c r="F48" s="120">
        <f>tbl_2425_CapitalOutlay_DebtSvc[[#This Row],[Activity 83 (Item 748)]]+tbl_2425_CapitalOutlay_DebtSvc[[#This Row],[Activity 84 (Item 749)]]+tbl_2425_CapitalOutlay_DebtSvc[[#This Row],[Activity 85 (Item 750)]]</f>
        <v>0</v>
      </c>
    </row>
    <row r="49" spans="1:6" ht="16.5" x14ac:dyDescent="0.3">
      <c r="A49" s="118" t="s">
        <v>269</v>
      </c>
      <c r="B49" s="120">
        <v>102513.5</v>
      </c>
      <c r="C49" s="120">
        <v>753.67</v>
      </c>
      <c r="D49" s="120">
        <v>9312.4500000000007</v>
      </c>
      <c r="E49" s="120"/>
      <c r="F49" s="120">
        <f>tbl_2425_CapitalOutlay_DebtSvc[[#This Row],[Activity 83 (Item 748)]]+tbl_2425_CapitalOutlay_DebtSvc[[#This Row],[Activity 84 (Item 749)]]+tbl_2425_CapitalOutlay_DebtSvc[[#This Row],[Activity 85 (Item 750)]]</f>
        <v>10066.120000000001</v>
      </c>
    </row>
    <row r="50" spans="1:6" ht="16.5" x14ac:dyDescent="0.3">
      <c r="A50" s="118" t="s">
        <v>35</v>
      </c>
      <c r="B50" s="120">
        <v>11850.14</v>
      </c>
      <c r="C50" s="120">
        <v>2362.9499999999998</v>
      </c>
      <c r="D50" s="120"/>
      <c r="E50" s="120"/>
      <c r="F50" s="120">
        <f>tbl_2425_CapitalOutlay_DebtSvc[[#This Row],[Activity 83 (Item 748)]]+tbl_2425_CapitalOutlay_DebtSvc[[#This Row],[Activity 84 (Item 749)]]+tbl_2425_CapitalOutlay_DebtSvc[[#This Row],[Activity 85 (Item 750)]]</f>
        <v>2362.9499999999998</v>
      </c>
    </row>
    <row r="51" spans="1:6" ht="16.5" x14ac:dyDescent="0.3">
      <c r="A51" s="118" t="s">
        <v>36</v>
      </c>
      <c r="B51" s="120">
        <v>430931.32</v>
      </c>
      <c r="C51" s="120"/>
      <c r="D51" s="120">
        <v>1690.26</v>
      </c>
      <c r="E51" s="120"/>
      <c r="F51" s="120">
        <f>tbl_2425_CapitalOutlay_DebtSvc[[#This Row],[Activity 83 (Item 748)]]+tbl_2425_CapitalOutlay_DebtSvc[[#This Row],[Activity 84 (Item 749)]]+tbl_2425_CapitalOutlay_DebtSvc[[#This Row],[Activity 85 (Item 750)]]</f>
        <v>1690.26</v>
      </c>
    </row>
    <row r="52" spans="1:6" ht="16.5" x14ac:dyDescent="0.3">
      <c r="A52" s="118" t="s">
        <v>37</v>
      </c>
      <c r="B52" s="120">
        <v>1788011.37</v>
      </c>
      <c r="C52" s="120"/>
      <c r="D52" s="120"/>
      <c r="E52" s="120"/>
      <c r="F52" s="120">
        <f>tbl_2425_CapitalOutlay_DebtSvc[[#This Row],[Activity 83 (Item 748)]]+tbl_2425_CapitalOutlay_DebtSvc[[#This Row],[Activity 84 (Item 749)]]+tbl_2425_CapitalOutlay_DebtSvc[[#This Row],[Activity 85 (Item 750)]]</f>
        <v>0</v>
      </c>
    </row>
    <row r="53" spans="1:6" ht="16.5" x14ac:dyDescent="0.3">
      <c r="A53" s="118" t="s">
        <v>258</v>
      </c>
      <c r="B53" s="120">
        <v>99042.55</v>
      </c>
      <c r="C53" s="120">
        <v>9267.77</v>
      </c>
      <c r="D53" s="120"/>
      <c r="E53" s="120"/>
      <c r="F53" s="120">
        <f>tbl_2425_CapitalOutlay_DebtSvc[[#This Row],[Activity 83 (Item 748)]]+tbl_2425_CapitalOutlay_DebtSvc[[#This Row],[Activity 84 (Item 749)]]+tbl_2425_CapitalOutlay_DebtSvc[[#This Row],[Activity 85 (Item 750)]]</f>
        <v>9267.77</v>
      </c>
    </row>
    <row r="54" spans="1:6" ht="16.5" x14ac:dyDescent="0.3">
      <c r="A54" s="118" t="s">
        <v>259</v>
      </c>
      <c r="B54" s="120">
        <v>321492.74</v>
      </c>
      <c r="C54" s="120">
        <v>2660.22</v>
      </c>
      <c r="D54" s="120">
        <v>44026.85</v>
      </c>
      <c r="E54" s="120"/>
      <c r="F54" s="120">
        <f>tbl_2425_CapitalOutlay_DebtSvc[[#This Row],[Activity 83 (Item 748)]]+tbl_2425_CapitalOutlay_DebtSvc[[#This Row],[Activity 84 (Item 749)]]+tbl_2425_CapitalOutlay_DebtSvc[[#This Row],[Activity 85 (Item 750)]]</f>
        <v>46687.07</v>
      </c>
    </row>
    <row r="55" spans="1:6" ht="16.5" x14ac:dyDescent="0.3">
      <c r="A55" s="118" t="s">
        <v>246</v>
      </c>
      <c r="B55" s="120">
        <v>56734.91</v>
      </c>
      <c r="C55" s="120"/>
      <c r="D55" s="120"/>
      <c r="E55" s="120"/>
      <c r="F55" s="120">
        <f>tbl_2425_CapitalOutlay_DebtSvc[[#This Row],[Activity 83 (Item 748)]]+tbl_2425_CapitalOutlay_DebtSvc[[#This Row],[Activity 84 (Item 749)]]+tbl_2425_CapitalOutlay_DebtSvc[[#This Row],[Activity 85 (Item 750)]]</f>
        <v>0</v>
      </c>
    </row>
    <row r="56" spans="1:6" ht="16.5" x14ac:dyDescent="0.3">
      <c r="A56" s="118" t="s">
        <v>261</v>
      </c>
      <c r="B56" s="120">
        <v>151784.98000000001</v>
      </c>
      <c r="C56" s="120"/>
      <c r="D56" s="120"/>
      <c r="E56" s="120"/>
      <c r="F56" s="120">
        <f>tbl_2425_CapitalOutlay_DebtSvc[[#This Row],[Activity 83 (Item 748)]]+tbl_2425_CapitalOutlay_DebtSvc[[#This Row],[Activity 84 (Item 749)]]+tbl_2425_CapitalOutlay_DebtSvc[[#This Row],[Activity 85 (Item 750)]]</f>
        <v>0</v>
      </c>
    </row>
    <row r="57" spans="1:6" ht="16.5" x14ac:dyDescent="0.3">
      <c r="A57" s="118" t="s">
        <v>91</v>
      </c>
      <c r="B57" s="120">
        <v>500787.7</v>
      </c>
      <c r="C57" s="120">
        <v>5096.1899999999996</v>
      </c>
      <c r="D57" s="120">
        <v>105144.03</v>
      </c>
      <c r="E57" s="120">
        <v>97058.15</v>
      </c>
      <c r="F57" s="120">
        <f>tbl_2425_CapitalOutlay_DebtSvc[[#This Row],[Activity 83 (Item 748)]]+tbl_2425_CapitalOutlay_DebtSvc[[#This Row],[Activity 84 (Item 749)]]+tbl_2425_CapitalOutlay_DebtSvc[[#This Row],[Activity 85 (Item 750)]]</f>
        <v>207298.37</v>
      </c>
    </row>
    <row r="58" spans="1:6" ht="16.5" x14ac:dyDescent="0.3">
      <c r="A58" s="118" t="s">
        <v>281</v>
      </c>
      <c r="B58" s="120">
        <v>51282</v>
      </c>
      <c r="C58" s="120">
        <v>4982.09</v>
      </c>
      <c r="D58" s="120">
        <v>48717.87</v>
      </c>
      <c r="E58" s="120">
        <v>-41713.75</v>
      </c>
      <c r="F58" s="120">
        <f>tbl_2425_CapitalOutlay_DebtSvc[[#This Row],[Activity 83 (Item 748)]]+tbl_2425_CapitalOutlay_DebtSvc[[#This Row],[Activity 84 (Item 749)]]+tbl_2425_CapitalOutlay_DebtSvc[[#This Row],[Activity 85 (Item 750)]]</f>
        <v>11986.210000000006</v>
      </c>
    </row>
    <row r="59" spans="1:6" ht="16.5" x14ac:dyDescent="0.3">
      <c r="A59" s="118" t="s">
        <v>282</v>
      </c>
      <c r="B59" s="120">
        <v>68349.03</v>
      </c>
      <c r="C59" s="120">
        <v>74.44</v>
      </c>
      <c r="D59" s="120">
        <v>2805.56</v>
      </c>
      <c r="E59" s="120"/>
      <c r="F59" s="120">
        <f>tbl_2425_CapitalOutlay_DebtSvc[[#This Row],[Activity 83 (Item 748)]]+tbl_2425_CapitalOutlay_DebtSvc[[#This Row],[Activity 84 (Item 749)]]+tbl_2425_CapitalOutlay_DebtSvc[[#This Row],[Activity 85 (Item 750)]]</f>
        <v>2880</v>
      </c>
    </row>
    <row r="60" spans="1:6" ht="16.5" x14ac:dyDescent="0.3">
      <c r="A60" s="118" t="s">
        <v>284</v>
      </c>
      <c r="B60" s="120">
        <v>13656.56</v>
      </c>
      <c r="C60" s="120">
        <v>713.24</v>
      </c>
      <c r="D60" s="120">
        <v>16313.56</v>
      </c>
      <c r="E60" s="120">
        <v>-17026.8</v>
      </c>
      <c r="F60" s="120">
        <f>tbl_2425_CapitalOutlay_DebtSvc[[#This Row],[Activity 83 (Item 748)]]+tbl_2425_CapitalOutlay_DebtSvc[[#This Row],[Activity 84 (Item 749)]]+tbl_2425_CapitalOutlay_DebtSvc[[#This Row],[Activity 85 (Item 750)]]</f>
        <v>0</v>
      </c>
    </row>
    <row r="61" spans="1:6" ht="16.5" x14ac:dyDescent="0.3">
      <c r="A61" s="118" t="s">
        <v>92</v>
      </c>
      <c r="B61" s="120">
        <v>126778.26</v>
      </c>
      <c r="C61" s="120"/>
      <c r="D61" s="120"/>
      <c r="E61" s="120"/>
      <c r="F61" s="120">
        <f>tbl_2425_CapitalOutlay_DebtSvc[[#This Row],[Activity 83 (Item 748)]]+tbl_2425_CapitalOutlay_DebtSvc[[#This Row],[Activity 84 (Item 749)]]+tbl_2425_CapitalOutlay_DebtSvc[[#This Row],[Activity 85 (Item 750)]]</f>
        <v>0</v>
      </c>
    </row>
    <row r="62" spans="1:6" ht="16.5" x14ac:dyDescent="0.3">
      <c r="A62" s="118" t="s">
        <v>285</v>
      </c>
      <c r="B62" s="120">
        <v>525827.39</v>
      </c>
      <c r="C62" s="120">
        <v>20535.310000000001</v>
      </c>
      <c r="D62" s="120">
        <v>197289.98</v>
      </c>
      <c r="E62" s="120"/>
      <c r="F62" s="120">
        <f>tbl_2425_CapitalOutlay_DebtSvc[[#This Row],[Activity 83 (Item 748)]]+tbl_2425_CapitalOutlay_DebtSvc[[#This Row],[Activity 84 (Item 749)]]+tbl_2425_CapitalOutlay_DebtSvc[[#This Row],[Activity 85 (Item 750)]]</f>
        <v>217825.29</v>
      </c>
    </row>
    <row r="63" spans="1:6" ht="16.5" x14ac:dyDescent="0.3">
      <c r="A63" s="118" t="s">
        <v>286</v>
      </c>
      <c r="B63" s="120">
        <v>886875.35</v>
      </c>
      <c r="C63" s="120">
        <v>533.28</v>
      </c>
      <c r="D63" s="120">
        <v>48715.74</v>
      </c>
      <c r="E63" s="120"/>
      <c r="F63" s="120">
        <f>tbl_2425_CapitalOutlay_DebtSvc[[#This Row],[Activity 83 (Item 748)]]+tbl_2425_CapitalOutlay_DebtSvc[[#This Row],[Activity 84 (Item 749)]]+tbl_2425_CapitalOutlay_DebtSvc[[#This Row],[Activity 85 (Item 750)]]</f>
        <v>49249.02</v>
      </c>
    </row>
    <row r="64" spans="1:6" ht="16.5" x14ac:dyDescent="0.3">
      <c r="A64" s="118" t="s">
        <v>288</v>
      </c>
      <c r="B64" s="120"/>
      <c r="C64" s="120">
        <v>35.04</v>
      </c>
      <c r="D64" s="120">
        <v>2913.48</v>
      </c>
      <c r="E64" s="120"/>
      <c r="F64" s="120">
        <f>tbl_2425_CapitalOutlay_DebtSvc[[#This Row],[Activity 83 (Item 748)]]+tbl_2425_CapitalOutlay_DebtSvc[[#This Row],[Activity 84 (Item 749)]]+tbl_2425_CapitalOutlay_DebtSvc[[#This Row],[Activity 85 (Item 750)]]</f>
        <v>2948.52</v>
      </c>
    </row>
    <row r="65" spans="1:6" ht="16.5" x14ac:dyDescent="0.3">
      <c r="A65" s="118" t="s">
        <v>146</v>
      </c>
      <c r="B65" s="120">
        <v>269246.55</v>
      </c>
      <c r="C65" s="120"/>
      <c r="D65" s="120"/>
      <c r="E65" s="120"/>
      <c r="F65" s="120">
        <f>tbl_2425_CapitalOutlay_DebtSvc[[#This Row],[Activity 83 (Item 748)]]+tbl_2425_CapitalOutlay_DebtSvc[[#This Row],[Activity 84 (Item 749)]]+tbl_2425_CapitalOutlay_DebtSvc[[#This Row],[Activity 85 (Item 750)]]</f>
        <v>0</v>
      </c>
    </row>
    <row r="66" spans="1:6" ht="16.5" x14ac:dyDescent="0.3">
      <c r="A66" s="118" t="s">
        <v>147</v>
      </c>
      <c r="B66" s="120">
        <v>123562.73</v>
      </c>
      <c r="C66" s="120"/>
      <c r="D66" s="120"/>
      <c r="E66" s="120"/>
      <c r="F66" s="120">
        <f>tbl_2425_CapitalOutlay_DebtSvc[[#This Row],[Activity 83 (Item 748)]]+tbl_2425_CapitalOutlay_DebtSvc[[#This Row],[Activity 84 (Item 749)]]+tbl_2425_CapitalOutlay_DebtSvc[[#This Row],[Activity 85 (Item 750)]]</f>
        <v>0</v>
      </c>
    </row>
    <row r="67" spans="1:6" ht="16.5" x14ac:dyDescent="0.3">
      <c r="A67" s="118" t="s">
        <v>150</v>
      </c>
      <c r="B67" s="120">
        <v>24655.74</v>
      </c>
      <c r="C67" s="120"/>
      <c r="D67" s="120"/>
      <c r="E67" s="120"/>
      <c r="F67" s="120">
        <f>tbl_2425_CapitalOutlay_DebtSvc[[#This Row],[Activity 83 (Item 748)]]+tbl_2425_CapitalOutlay_DebtSvc[[#This Row],[Activity 84 (Item 749)]]+tbl_2425_CapitalOutlay_DebtSvc[[#This Row],[Activity 85 (Item 750)]]</f>
        <v>0</v>
      </c>
    </row>
    <row r="68" spans="1:6" ht="16.5" x14ac:dyDescent="0.3">
      <c r="A68" s="118" t="s">
        <v>151</v>
      </c>
      <c r="B68" s="120">
        <v>394728.81</v>
      </c>
      <c r="C68" s="120">
        <v>1159.82</v>
      </c>
      <c r="D68" s="120">
        <v>34025.14</v>
      </c>
      <c r="E68" s="120">
        <v>107516.64</v>
      </c>
      <c r="F68" s="120">
        <f>tbl_2425_CapitalOutlay_DebtSvc[[#This Row],[Activity 83 (Item 748)]]+tbl_2425_CapitalOutlay_DebtSvc[[#This Row],[Activity 84 (Item 749)]]+tbl_2425_CapitalOutlay_DebtSvc[[#This Row],[Activity 85 (Item 750)]]</f>
        <v>142701.6</v>
      </c>
    </row>
    <row r="69" spans="1:6" ht="16.5" x14ac:dyDescent="0.3">
      <c r="A69" s="118" t="s">
        <v>152</v>
      </c>
      <c r="B69" s="120"/>
      <c r="C69" s="120"/>
      <c r="D69" s="120">
        <v>7699.68</v>
      </c>
      <c r="E69" s="120"/>
      <c r="F69" s="120">
        <f>tbl_2425_CapitalOutlay_DebtSvc[[#This Row],[Activity 83 (Item 748)]]+tbl_2425_CapitalOutlay_DebtSvc[[#This Row],[Activity 84 (Item 749)]]+tbl_2425_CapitalOutlay_DebtSvc[[#This Row],[Activity 85 (Item 750)]]</f>
        <v>7699.68</v>
      </c>
    </row>
    <row r="70" spans="1:6" ht="16.5" x14ac:dyDescent="0.3">
      <c r="A70" s="118" t="s">
        <v>145</v>
      </c>
      <c r="B70" s="120">
        <v>124941.37</v>
      </c>
      <c r="C70" s="120"/>
      <c r="D70" s="120"/>
      <c r="E70" s="120"/>
      <c r="F70" s="120">
        <f>tbl_2425_CapitalOutlay_DebtSvc[[#This Row],[Activity 83 (Item 748)]]+tbl_2425_CapitalOutlay_DebtSvc[[#This Row],[Activity 84 (Item 749)]]+tbl_2425_CapitalOutlay_DebtSvc[[#This Row],[Activity 85 (Item 750)]]</f>
        <v>0</v>
      </c>
    </row>
    <row r="71" spans="1:6" ht="16.5" x14ac:dyDescent="0.3">
      <c r="A71" s="118" t="s">
        <v>155</v>
      </c>
      <c r="B71" s="120">
        <v>13430.42</v>
      </c>
      <c r="C71" s="120"/>
      <c r="D71" s="120"/>
      <c r="E71" s="120"/>
      <c r="F71" s="120">
        <f>tbl_2425_CapitalOutlay_DebtSvc[[#This Row],[Activity 83 (Item 748)]]+tbl_2425_CapitalOutlay_DebtSvc[[#This Row],[Activity 84 (Item 749)]]+tbl_2425_CapitalOutlay_DebtSvc[[#This Row],[Activity 85 (Item 750)]]</f>
        <v>0</v>
      </c>
    </row>
    <row r="72" spans="1:6" ht="16.5" x14ac:dyDescent="0.3">
      <c r="A72" s="118" t="s">
        <v>156</v>
      </c>
      <c r="B72" s="120">
        <v>3784.26</v>
      </c>
      <c r="C72" s="120"/>
      <c r="D72" s="120"/>
      <c r="E72" s="120"/>
      <c r="F72" s="120">
        <f>tbl_2425_CapitalOutlay_DebtSvc[[#This Row],[Activity 83 (Item 748)]]+tbl_2425_CapitalOutlay_DebtSvc[[#This Row],[Activity 84 (Item 749)]]+tbl_2425_CapitalOutlay_DebtSvc[[#This Row],[Activity 85 (Item 750)]]</f>
        <v>0</v>
      </c>
    </row>
    <row r="73" spans="1:6" ht="16.5" x14ac:dyDescent="0.3">
      <c r="A73" s="118" t="s">
        <v>157</v>
      </c>
      <c r="B73" s="120">
        <v>138590.45000000001</v>
      </c>
      <c r="C73" s="120">
        <v>294.07</v>
      </c>
      <c r="D73" s="120">
        <v>9485.93</v>
      </c>
      <c r="E73" s="120"/>
      <c r="F73" s="120">
        <f>tbl_2425_CapitalOutlay_DebtSvc[[#This Row],[Activity 83 (Item 748)]]+tbl_2425_CapitalOutlay_DebtSvc[[#This Row],[Activity 84 (Item 749)]]+tbl_2425_CapitalOutlay_DebtSvc[[#This Row],[Activity 85 (Item 750)]]</f>
        <v>9780</v>
      </c>
    </row>
    <row r="74" spans="1:6" ht="16.5" x14ac:dyDescent="0.3">
      <c r="A74" s="118" t="s">
        <v>296</v>
      </c>
      <c r="B74" s="120">
        <v>887262.76</v>
      </c>
      <c r="C74" s="120">
        <v>14936.32</v>
      </c>
      <c r="D74" s="120">
        <v>474889.14</v>
      </c>
      <c r="E74" s="120">
        <v>301257.92</v>
      </c>
      <c r="F74" s="120">
        <f>tbl_2425_CapitalOutlay_DebtSvc[[#This Row],[Activity 83 (Item 748)]]+tbl_2425_CapitalOutlay_DebtSvc[[#This Row],[Activity 84 (Item 749)]]+tbl_2425_CapitalOutlay_DebtSvc[[#This Row],[Activity 85 (Item 750)]]</f>
        <v>791083.38</v>
      </c>
    </row>
    <row r="75" spans="1:6" ht="16.5" x14ac:dyDescent="0.3">
      <c r="A75" s="118" t="s">
        <v>297</v>
      </c>
      <c r="B75" s="120">
        <v>145858.53</v>
      </c>
      <c r="C75" s="120">
        <v>7513.4</v>
      </c>
      <c r="D75" s="120">
        <v>53896.480000000003</v>
      </c>
      <c r="E75" s="120">
        <v>83202.84</v>
      </c>
      <c r="F75" s="120">
        <f>tbl_2425_CapitalOutlay_DebtSvc[[#This Row],[Activity 83 (Item 748)]]+tbl_2425_CapitalOutlay_DebtSvc[[#This Row],[Activity 84 (Item 749)]]+tbl_2425_CapitalOutlay_DebtSvc[[#This Row],[Activity 85 (Item 750)]]</f>
        <v>144612.72</v>
      </c>
    </row>
    <row r="76" spans="1:6" ht="16.5" x14ac:dyDescent="0.3">
      <c r="A76" s="118" t="s">
        <v>298</v>
      </c>
      <c r="B76" s="120">
        <v>47614.19</v>
      </c>
      <c r="C76" s="120"/>
      <c r="D76" s="120"/>
      <c r="E76" s="120"/>
      <c r="F76" s="120">
        <f>tbl_2425_CapitalOutlay_DebtSvc[[#This Row],[Activity 83 (Item 748)]]+tbl_2425_CapitalOutlay_DebtSvc[[#This Row],[Activity 84 (Item 749)]]+tbl_2425_CapitalOutlay_DebtSvc[[#This Row],[Activity 85 (Item 750)]]</f>
        <v>0</v>
      </c>
    </row>
    <row r="77" spans="1:6" ht="16.5" x14ac:dyDescent="0.3">
      <c r="A77" s="118" t="s">
        <v>194</v>
      </c>
      <c r="B77" s="120">
        <v>111949.46</v>
      </c>
      <c r="C77" s="120"/>
      <c r="D77" s="120"/>
      <c r="E77" s="120"/>
      <c r="F77" s="120">
        <f>tbl_2425_CapitalOutlay_DebtSvc[[#This Row],[Activity 83 (Item 748)]]+tbl_2425_CapitalOutlay_DebtSvc[[#This Row],[Activity 84 (Item 749)]]+tbl_2425_CapitalOutlay_DebtSvc[[#This Row],[Activity 85 (Item 750)]]</f>
        <v>0</v>
      </c>
    </row>
    <row r="78" spans="1:6" ht="16.5" x14ac:dyDescent="0.3">
      <c r="A78" s="118" t="s">
        <v>195</v>
      </c>
      <c r="B78" s="120">
        <v>5932.42</v>
      </c>
      <c r="C78" s="120"/>
      <c r="D78" s="120"/>
      <c r="E78" s="120"/>
      <c r="F78" s="120">
        <f>tbl_2425_CapitalOutlay_DebtSvc[[#This Row],[Activity 83 (Item 748)]]+tbl_2425_CapitalOutlay_DebtSvc[[#This Row],[Activity 84 (Item 749)]]+tbl_2425_CapitalOutlay_DebtSvc[[#This Row],[Activity 85 (Item 750)]]</f>
        <v>0</v>
      </c>
    </row>
    <row r="79" spans="1:6" ht="16.5" x14ac:dyDescent="0.3">
      <c r="A79" s="118" t="s">
        <v>196</v>
      </c>
      <c r="B79" s="120">
        <v>27381.49</v>
      </c>
      <c r="C79" s="120">
        <v>303.72000000000003</v>
      </c>
      <c r="D79" s="120">
        <v>8727.5300000000007</v>
      </c>
      <c r="E79" s="120"/>
      <c r="F79" s="120">
        <f>tbl_2425_CapitalOutlay_DebtSvc[[#This Row],[Activity 83 (Item 748)]]+tbl_2425_CapitalOutlay_DebtSvc[[#This Row],[Activity 84 (Item 749)]]+tbl_2425_CapitalOutlay_DebtSvc[[#This Row],[Activity 85 (Item 750)]]</f>
        <v>9031.25</v>
      </c>
    </row>
    <row r="80" spans="1:6" ht="16.5" x14ac:dyDescent="0.3">
      <c r="A80" s="118" t="s">
        <v>197</v>
      </c>
      <c r="B80" s="120">
        <v>187146.57</v>
      </c>
      <c r="C80" s="120"/>
      <c r="D80" s="120"/>
      <c r="E80" s="120"/>
      <c r="F80" s="120">
        <f>tbl_2425_CapitalOutlay_DebtSvc[[#This Row],[Activity 83 (Item 748)]]+tbl_2425_CapitalOutlay_DebtSvc[[#This Row],[Activity 84 (Item 749)]]+tbl_2425_CapitalOutlay_DebtSvc[[#This Row],[Activity 85 (Item 750)]]</f>
        <v>0</v>
      </c>
    </row>
    <row r="81" spans="1:6" ht="16.5" x14ac:dyDescent="0.3">
      <c r="A81" s="118" t="s">
        <v>198</v>
      </c>
      <c r="B81" s="120">
        <v>56273.94</v>
      </c>
      <c r="C81" s="120"/>
      <c r="D81" s="120"/>
      <c r="E81" s="120"/>
      <c r="F81" s="120">
        <f>tbl_2425_CapitalOutlay_DebtSvc[[#This Row],[Activity 83 (Item 748)]]+tbl_2425_CapitalOutlay_DebtSvc[[#This Row],[Activity 84 (Item 749)]]+tbl_2425_CapitalOutlay_DebtSvc[[#This Row],[Activity 85 (Item 750)]]</f>
        <v>0</v>
      </c>
    </row>
    <row r="82" spans="1:6" ht="16.5" x14ac:dyDescent="0.3">
      <c r="A82" s="118" t="s">
        <v>205</v>
      </c>
      <c r="B82" s="120">
        <v>3896869.59</v>
      </c>
      <c r="C82" s="120">
        <v>67477.850000000006</v>
      </c>
      <c r="D82" s="120">
        <v>3997079.8</v>
      </c>
      <c r="E82" s="120"/>
      <c r="F82" s="120">
        <f>tbl_2425_CapitalOutlay_DebtSvc[[#This Row],[Activity 83 (Item 748)]]+tbl_2425_CapitalOutlay_DebtSvc[[#This Row],[Activity 84 (Item 749)]]+tbl_2425_CapitalOutlay_DebtSvc[[#This Row],[Activity 85 (Item 750)]]</f>
        <v>4064557.65</v>
      </c>
    </row>
    <row r="83" spans="1:6" ht="16.5" x14ac:dyDescent="0.3">
      <c r="A83" s="118" t="s">
        <v>206</v>
      </c>
      <c r="B83" s="120">
        <v>344243.27</v>
      </c>
      <c r="C83" s="120">
        <v>46416.09</v>
      </c>
      <c r="D83" s="120">
        <v>866506.71</v>
      </c>
      <c r="E83" s="120"/>
      <c r="F83" s="120">
        <f>tbl_2425_CapitalOutlay_DebtSvc[[#This Row],[Activity 83 (Item 748)]]+tbl_2425_CapitalOutlay_DebtSvc[[#This Row],[Activity 84 (Item 749)]]+tbl_2425_CapitalOutlay_DebtSvc[[#This Row],[Activity 85 (Item 750)]]</f>
        <v>912922.79999999993</v>
      </c>
    </row>
    <row r="84" spans="1:6" ht="16.5" x14ac:dyDescent="0.3">
      <c r="A84" s="118" t="s">
        <v>207</v>
      </c>
      <c r="B84" s="120">
        <v>521991.93</v>
      </c>
      <c r="C84" s="120"/>
      <c r="D84" s="120"/>
      <c r="E84" s="120">
        <v>100</v>
      </c>
      <c r="F84" s="120">
        <f>tbl_2425_CapitalOutlay_DebtSvc[[#This Row],[Activity 83 (Item 748)]]+tbl_2425_CapitalOutlay_DebtSvc[[#This Row],[Activity 84 (Item 749)]]+tbl_2425_CapitalOutlay_DebtSvc[[#This Row],[Activity 85 (Item 750)]]</f>
        <v>100</v>
      </c>
    </row>
    <row r="85" spans="1:6" ht="16.5" x14ac:dyDescent="0.3">
      <c r="A85" s="118" t="s">
        <v>208</v>
      </c>
      <c r="B85" s="120">
        <v>68948.66</v>
      </c>
      <c r="C85" s="120">
        <v>5316.2</v>
      </c>
      <c r="D85" s="120">
        <v>60641.32</v>
      </c>
      <c r="E85" s="120"/>
      <c r="F85" s="120">
        <f>tbl_2425_CapitalOutlay_DebtSvc[[#This Row],[Activity 83 (Item 748)]]+tbl_2425_CapitalOutlay_DebtSvc[[#This Row],[Activity 84 (Item 749)]]+tbl_2425_CapitalOutlay_DebtSvc[[#This Row],[Activity 85 (Item 750)]]</f>
        <v>65957.52</v>
      </c>
    </row>
    <row r="86" spans="1:6" ht="16.5" x14ac:dyDescent="0.3">
      <c r="A86" s="118" t="s">
        <v>209</v>
      </c>
      <c r="B86" s="120">
        <v>1831178.11</v>
      </c>
      <c r="C86" s="120"/>
      <c r="D86" s="120"/>
      <c r="E86" s="120">
        <v>1528705.04</v>
      </c>
      <c r="F86" s="120">
        <f>tbl_2425_CapitalOutlay_DebtSvc[[#This Row],[Activity 83 (Item 748)]]+tbl_2425_CapitalOutlay_DebtSvc[[#This Row],[Activity 84 (Item 749)]]+tbl_2425_CapitalOutlay_DebtSvc[[#This Row],[Activity 85 (Item 750)]]</f>
        <v>1528705.04</v>
      </c>
    </row>
    <row r="87" spans="1:6" ht="16.5" x14ac:dyDescent="0.3">
      <c r="A87" s="118" t="s">
        <v>210</v>
      </c>
      <c r="B87" s="120">
        <v>8080.33</v>
      </c>
      <c r="C87" s="120"/>
      <c r="D87" s="120"/>
      <c r="E87" s="120"/>
      <c r="F87" s="120">
        <f>tbl_2425_CapitalOutlay_DebtSvc[[#This Row],[Activity 83 (Item 748)]]+tbl_2425_CapitalOutlay_DebtSvc[[#This Row],[Activity 84 (Item 749)]]+tbl_2425_CapitalOutlay_DebtSvc[[#This Row],[Activity 85 (Item 750)]]</f>
        <v>0</v>
      </c>
    </row>
    <row r="88" spans="1:6" ht="16.5" x14ac:dyDescent="0.3">
      <c r="A88" s="118" t="s">
        <v>211</v>
      </c>
      <c r="B88" s="120">
        <v>326212.02</v>
      </c>
      <c r="C88" s="120">
        <v>294330.03999999998</v>
      </c>
      <c r="D88" s="120">
        <v>364292.62</v>
      </c>
      <c r="E88" s="120">
        <v>255241.28</v>
      </c>
      <c r="F88" s="120">
        <f>tbl_2425_CapitalOutlay_DebtSvc[[#This Row],[Activity 83 (Item 748)]]+tbl_2425_CapitalOutlay_DebtSvc[[#This Row],[Activity 84 (Item 749)]]+tbl_2425_CapitalOutlay_DebtSvc[[#This Row],[Activity 85 (Item 750)]]</f>
        <v>913863.94</v>
      </c>
    </row>
    <row r="89" spans="1:6" ht="16.5" x14ac:dyDescent="0.3">
      <c r="A89" s="118" t="s">
        <v>213</v>
      </c>
      <c r="B89" s="120">
        <v>2448602.89</v>
      </c>
      <c r="C89" s="120">
        <v>53811.75</v>
      </c>
      <c r="D89" s="120">
        <v>448427.86</v>
      </c>
      <c r="E89" s="120">
        <v>-263888.88</v>
      </c>
      <c r="F89" s="120">
        <f>tbl_2425_CapitalOutlay_DebtSvc[[#This Row],[Activity 83 (Item 748)]]+tbl_2425_CapitalOutlay_DebtSvc[[#This Row],[Activity 84 (Item 749)]]+tbl_2425_CapitalOutlay_DebtSvc[[#This Row],[Activity 85 (Item 750)]]</f>
        <v>238350.72999999998</v>
      </c>
    </row>
    <row r="90" spans="1:6" ht="16.5" x14ac:dyDescent="0.3">
      <c r="A90" s="118" t="s">
        <v>214</v>
      </c>
      <c r="B90" s="120">
        <v>183024.42</v>
      </c>
      <c r="C90" s="120">
        <v>228746.67</v>
      </c>
      <c r="D90" s="120">
        <v>71838.720000000001</v>
      </c>
      <c r="E90" s="120"/>
      <c r="F90" s="120">
        <f>tbl_2425_CapitalOutlay_DebtSvc[[#This Row],[Activity 83 (Item 748)]]+tbl_2425_CapitalOutlay_DebtSvc[[#This Row],[Activity 84 (Item 749)]]+tbl_2425_CapitalOutlay_DebtSvc[[#This Row],[Activity 85 (Item 750)]]</f>
        <v>300585.39</v>
      </c>
    </row>
    <row r="91" spans="1:6" ht="16.5" x14ac:dyDescent="0.3">
      <c r="A91" s="118" t="s">
        <v>215</v>
      </c>
      <c r="B91" s="120">
        <v>43229</v>
      </c>
      <c r="C91" s="120"/>
      <c r="D91" s="120"/>
      <c r="E91" s="120"/>
      <c r="F91" s="120">
        <f>tbl_2425_CapitalOutlay_DebtSvc[[#This Row],[Activity 83 (Item 748)]]+tbl_2425_CapitalOutlay_DebtSvc[[#This Row],[Activity 84 (Item 749)]]+tbl_2425_CapitalOutlay_DebtSvc[[#This Row],[Activity 85 (Item 750)]]</f>
        <v>0</v>
      </c>
    </row>
    <row r="92" spans="1:6" ht="16.5" x14ac:dyDescent="0.3">
      <c r="A92" s="118" t="s">
        <v>216</v>
      </c>
      <c r="B92" s="120">
        <v>1013557.5</v>
      </c>
      <c r="C92" s="120">
        <v>5728.04</v>
      </c>
      <c r="D92" s="120">
        <v>166799.84</v>
      </c>
      <c r="E92" s="120"/>
      <c r="F92" s="120">
        <f>tbl_2425_CapitalOutlay_DebtSvc[[#This Row],[Activity 83 (Item 748)]]+tbl_2425_CapitalOutlay_DebtSvc[[#This Row],[Activity 84 (Item 749)]]+tbl_2425_CapitalOutlay_DebtSvc[[#This Row],[Activity 85 (Item 750)]]</f>
        <v>172527.88</v>
      </c>
    </row>
    <row r="93" spans="1:6" ht="16.5" x14ac:dyDescent="0.3">
      <c r="A93" s="118" t="s">
        <v>217</v>
      </c>
      <c r="B93" s="120">
        <v>678328.79</v>
      </c>
      <c r="C93" s="120"/>
      <c r="D93" s="120"/>
      <c r="E93" s="120"/>
      <c r="F93" s="120">
        <f>tbl_2425_CapitalOutlay_DebtSvc[[#This Row],[Activity 83 (Item 748)]]+tbl_2425_CapitalOutlay_DebtSvc[[#This Row],[Activity 84 (Item 749)]]+tbl_2425_CapitalOutlay_DebtSvc[[#This Row],[Activity 85 (Item 750)]]</f>
        <v>0</v>
      </c>
    </row>
    <row r="94" spans="1:6" ht="16.5" x14ac:dyDescent="0.3">
      <c r="A94" s="118" t="s">
        <v>218</v>
      </c>
      <c r="B94" s="120">
        <v>358890.22</v>
      </c>
      <c r="C94" s="120"/>
      <c r="D94" s="120"/>
      <c r="E94" s="120">
        <v>4550</v>
      </c>
      <c r="F94" s="120">
        <f>tbl_2425_CapitalOutlay_DebtSvc[[#This Row],[Activity 83 (Item 748)]]+tbl_2425_CapitalOutlay_DebtSvc[[#This Row],[Activity 84 (Item 749)]]+tbl_2425_CapitalOutlay_DebtSvc[[#This Row],[Activity 85 (Item 750)]]</f>
        <v>4550</v>
      </c>
    </row>
    <row r="95" spans="1:6" ht="16.5" x14ac:dyDescent="0.3">
      <c r="A95" s="118" t="s">
        <v>219</v>
      </c>
      <c r="B95" s="120">
        <v>2239118.59</v>
      </c>
      <c r="C95" s="120">
        <v>65108.12</v>
      </c>
      <c r="D95" s="120">
        <v>360444.8</v>
      </c>
      <c r="E95" s="120"/>
      <c r="F95" s="120">
        <f>tbl_2425_CapitalOutlay_DebtSvc[[#This Row],[Activity 83 (Item 748)]]+tbl_2425_CapitalOutlay_DebtSvc[[#This Row],[Activity 84 (Item 749)]]+tbl_2425_CapitalOutlay_DebtSvc[[#This Row],[Activity 85 (Item 750)]]</f>
        <v>425552.92</v>
      </c>
    </row>
    <row r="96" spans="1:6" ht="16.5" x14ac:dyDescent="0.3">
      <c r="A96" s="118" t="s">
        <v>221</v>
      </c>
      <c r="B96" s="120">
        <v>2952229.76</v>
      </c>
      <c r="C96" s="120">
        <v>49614.6</v>
      </c>
      <c r="D96" s="120">
        <v>3326315.97</v>
      </c>
      <c r="E96" s="120">
        <v>-405838.63</v>
      </c>
      <c r="F96" s="120">
        <f>tbl_2425_CapitalOutlay_DebtSvc[[#This Row],[Activity 83 (Item 748)]]+tbl_2425_CapitalOutlay_DebtSvc[[#This Row],[Activity 84 (Item 749)]]+tbl_2425_CapitalOutlay_DebtSvc[[#This Row],[Activity 85 (Item 750)]]</f>
        <v>2970091.9400000004</v>
      </c>
    </row>
    <row r="97" spans="1:6" ht="16.5" x14ac:dyDescent="0.3">
      <c r="A97" s="118" t="s">
        <v>222</v>
      </c>
      <c r="B97" s="120">
        <v>3256428.76</v>
      </c>
      <c r="C97" s="120">
        <v>68858.41</v>
      </c>
      <c r="D97" s="120">
        <v>1085991.99</v>
      </c>
      <c r="E97" s="120">
        <v>609761.57999999996</v>
      </c>
      <c r="F97" s="120">
        <f>tbl_2425_CapitalOutlay_DebtSvc[[#This Row],[Activity 83 (Item 748)]]+tbl_2425_CapitalOutlay_DebtSvc[[#This Row],[Activity 84 (Item 749)]]+tbl_2425_CapitalOutlay_DebtSvc[[#This Row],[Activity 85 (Item 750)]]</f>
        <v>1764611.98</v>
      </c>
    </row>
    <row r="98" spans="1:6" ht="16.5" x14ac:dyDescent="0.3">
      <c r="A98" s="118" t="s">
        <v>223</v>
      </c>
      <c r="B98" s="120">
        <v>1315287.54</v>
      </c>
      <c r="C98" s="120">
        <v>40364.25</v>
      </c>
      <c r="D98" s="120">
        <v>209782.32</v>
      </c>
      <c r="E98" s="120"/>
      <c r="F98" s="120">
        <f>tbl_2425_CapitalOutlay_DebtSvc[[#This Row],[Activity 83 (Item 748)]]+tbl_2425_CapitalOutlay_DebtSvc[[#This Row],[Activity 84 (Item 749)]]+tbl_2425_CapitalOutlay_DebtSvc[[#This Row],[Activity 85 (Item 750)]]</f>
        <v>250146.57</v>
      </c>
    </row>
    <row r="99" spans="1:6" ht="16.5" x14ac:dyDescent="0.3">
      <c r="A99" s="118" t="s">
        <v>227</v>
      </c>
      <c r="B99" s="120"/>
      <c r="C99" s="120">
        <v>414050.16</v>
      </c>
      <c r="D99" s="120">
        <v>103984.51</v>
      </c>
      <c r="E99" s="120"/>
      <c r="F99" s="120">
        <f>tbl_2425_CapitalOutlay_DebtSvc[[#This Row],[Activity 83 (Item 748)]]+tbl_2425_CapitalOutlay_DebtSvc[[#This Row],[Activity 84 (Item 749)]]+tbl_2425_CapitalOutlay_DebtSvc[[#This Row],[Activity 85 (Item 750)]]</f>
        <v>518034.67</v>
      </c>
    </row>
    <row r="100" spans="1:6" ht="16.5" x14ac:dyDescent="0.3">
      <c r="A100" s="118" t="s">
        <v>720</v>
      </c>
      <c r="B100" s="120"/>
      <c r="C100" s="120">
        <v>180591.55</v>
      </c>
      <c r="D100" s="120">
        <v>74434.97</v>
      </c>
      <c r="E100" s="120"/>
      <c r="F100" s="120">
        <f>tbl_2425_CapitalOutlay_DebtSvc[[#This Row],[Activity 83 (Item 748)]]+tbl_2425_CapitalOutlay_DebtSvc[[#This Row],[Activity 84 (Item 749)]]+tbl_2425_CapitalOutlay_DebtSvc[[#This Row],[Activity 85 (Item 750)]]</f>
        <v>255026.52</v>
      </c>
    </row>
    <row r="101" spans="1:6" ht="16.5" x14ac:dyDescent="0.3">
      <c r="A101" s="118" t="s">
        <v>199</v>
      </c>
      <c r="B101" s="120">
        <v>287251.18</v>
      </c>
      <c r="C101" s="120">
        <v>2028.75</v>
      </c>
      <c r="D101" s="120">
        <v>84095.42</v>
      </c>
      <c r="E101" s="120">
        <v>119057.65</v>
      </c>
      <c r="F101" s="120">
        <f>tbl_2425_CapitalOutlay_DebtSvc[[#This Row],[Activity 83 (Item 748)]]+tbl_2425_CapitalOutlay_DebtSvc[[#This Row],[Activity 84 (Item 749)]]+tbl_2425_CapitalOutlay_DebtSvc[[#This Row],[Activity 85 (Item 750)]]</f>
        <v>205181.82</v>
      </c>
    </row>
    <row r="102" spans="1:6" ht="16.5" x14ac:dyDescent="0.3">
      <c r="A102" s="118" t="s">
        <v>228</v>
      </c>
      <c r="B102" s="120">
        <v>203168.06</v>
      </c>
      <c r="C102" s="120">
        <v>109984.1</v>
      </c>
      <c r="D102" s="120">
        <v>40938.46</v>
      </c>
      <c r="E102" s="120"/>
      <c r="F102" s="120">
        <f>tbl_2425_CapitalOutlay_DebtSvc[[#This Row],[Activity 83 (Item 748)]]+tbl_2425_CapitalOutlay_DebtSvc[[#This Row],[Activity 84 (Item 749)]]+tbl_2425_CapitalOutlay_DebtSvc[[#This Row],[Activity 85 (Item 750)]]</f>
        <v>150922.56</v>
      </c>
    </row>
    <row r="103" spans="1:6" ht="16.5" x14ac:dyDescent="0.3">
      <c r="A103" s="118" t="s">
        <v>200</v>
      </c>
      <c r="B103" s="120">
        <v>232452.65</v>
      </c>
      <c r="C103" s="120">
        <v>4110.4399999999996</v>
      </c>
      <c r="D103" s="120">
        <v>103345.24</v>
      </c>
      <c r="E103" s="120">
        <v>33537.29</v>
      </c>
      <c r="F103" s="120">
        <f>tbl_2425_CapitalOutlay_DebtSvc[[#This Row],[Activity 83 (Item 748)]]+tbl_2425_CapitalOutlay_DebtSvc[[#This Row],[Activity 84 (Item 749)]]+tbl_2425_CapitalOutlay_DebtSvc[[#This Row],[Activity 85 (Item 750)]]</f>
        <v>140992.97</v>
      </c>
    </row>
    <row r="104" spans="1:6" ht="16.5" x14ac:dyDescent="0.3">
      <c r="A104" s="118" t="s">
        <v>201</v>
      </c>
      <c r="B104" s="120">
        <v>819308.99</v>
      </c>
      <c r="C104" s="120">
        <v>8171.41</v>
      </c>
      <c r="D104" s="120">
        <v>334104.15000000002</v>
      </c>
      <c r="E104" s="120">
        <v>388010.66</v>
      </c>
      <c r="F104" s="120">
        <f>tbl_2425_CapitalOutlay_DebtSvc[[#This Row],[Activity 83 (Item 748)]]+tbl_2425_CapitalOutlay_DebtSvc[[#This Row],[Activity 84 (Item 749)]]+tbl_2425_CapitalOutlay_DebtSvc[[#This Row],[Activity 85 (Item 750)]]</f>
        <v>730286.22</v>
      </c>
    </row>
    <row r="105" spans="1:6" ht="16.5" x14ac:dyDescent="0.3">
      <c r="A105" s="118" t="s">
        <v>202</v>
      </c>
      <c r="B105" s="120">
        <v>677734.84</v>
      </c>
      <c r="C105" s="120">
        <v>24101.07</v>
      </c>
      <c r="D105" s="120">
        <v>263271.23</v>
      </c>
      <c r="E105" s="120">
        <v>-110975.79</v>
      </c>
      <c r="F105" s="120">
        <f>tbl_2425_CapitalOutlay_DebtSvc[[#This Row],[Activity 83 (Item 748)]]+tbl_2425_CapitalOutlay_DebtSvc[[#This Row],[Activity 84 (Item 749)]]+tbl_2425_CapitalOutlay_DebtSvc[[#This Row],[Activity 85 (Item 750)]]</f>
        <v>176396.51</v>
      </c>
    </row>
    <row r="106" spans="1:6" ht="16.5" x14ac:dyDescent="0.3">
      <c r="A106" s="118" t="s">
        <v>703</v>
      </c>
      <c r="B106" s="120"/>
      <c r="C106" s="120">
        <v>32237.59</v>
      </c>
      <c r="D106" s="120">
        <v>559165.63</v>
      </c>
      <c r="E106" s="120"/>
      <c r="F106" s="120">
        <f>tbl_2425_CapitalOutlay_DebtSvc[[#This Row],[Activity 83 (Item 748)]]+tbl_2425_CapitalOutlay_DebtSvc[[#This Row],[Activity 84 (Item 749)]]+tbl_2425_CapitalOutlay_DebtSvc[[#This Row],[Activity 85 (Item 750)]]</f>
        <v>591403.22</v>
      </c>
    </row>
    <row r="107" spans="1:6" ht="16.5" x14ac:dyDescent="0.3">
      <c r="A107" s="118" t="s">
        <v>93</v>
      </c>
      <c r="B107" s="120">
        <v>16694.560000000001</v>
      </c>
      <c r="C107" s="120"/>
      <c r="D107" s="120"/>
      <c r="E107" s="120"/>
      <c r="F107" s="120">
        <f>tbl_2425_CapitalOutlay_DebtSvc[[#This Row],[Activity 83 (Item 748)]]+tbl_2425_CapitalOutlay_DebtSvc[[#This Row],[Activity 84 (Item 749)]]+tbl_2425_CapitalOutlay_DebtSvc[[#This Row],[Activity 85 (Item 750)]]</f>
        <v>0</v>
      </c>
    </row>
    <row r="108" spans="1:6" ht="16.5" x14ac:dyDescent="0.3">
      <c r="A108" s="118" t="s">
        <v>94</v>
      </c>
      <c r="B108" s="120">
        <v>67047.06</v>
      </c>
      <c r="C108" s="120">
        <v>536.29</v>
      </c>
      <c r="D108" s="120">
        <v>4047.35</v>
      </c>
      <c r="E108" s="120"/>
      <c r="F108" s="120">
        <f>tbl_2425_CapitalOutlay_DebtSvc[[#This Row],[Activity 83 (Item 748)]]+tbl_2425_CapitalOutlay_DebtSvc[[#This Row],[Activity 84 (Item 749)]]+tbl_2425_CapitalOutlay_DebtSvc[[#This Row],[Activity 85 (Item 750)]]</f>
        <v>4583.6399999999994</v>
      </c>
    </row>
    <row r="109" spans="1:6" ht="16.5" x14ac:dyDescent="0.3">
      <c r="A109" s="118" t="s">
        <v>95</v>
      </c>
      <c r="B109" s="120">
        <v>87226.23</v>
      </c>
      <c r="C109" s="120"/>
      <c r="D109" s="120"/>
      <c r="E109" s="120"/>
      <c r="F109" s="120">
        <f>tbl_2425_CapitalOutlay_DebtSvc[[#This Row],[Activity 83 (Item 748)]]+tbl_2425_CapitalOutlay_DebtSvc[[#This Row],[Activity 84 (Item 749)]]+tbl_2425_CapitalOutlay_DebtSvc[[#This Row],[Activity 85 (Item 750)]]</f>
        <v>0</v>
      </c>
    </row>
    <row r="110" spans="1:6" ht="16.5" x14ac:dyDescent="0.3">
      <c r="A110" s="118" t="s">
        <v>96</v>
      </c>
      <c r="B110" s="120">
        <v>178183.16</v>
      </c>
      <c r="C110" s="120">
        <v>502.8</v>
      </c>
      <c r="D110" s="120">
        <v>23757.599999999999</v>
      </c>
      <c r="E110" s="120"/>
      <c r="F110" s="120">
        <f>tbl_2425_CapitalOutlay_DebtSvc[[#This Row],[Activity 83 (Item 748)]]+tbl_2425_CapitalOutlay_DebtSvc[[#This Row],[Activity 84 (Item 749)]]+tbl_2425_CapitalOutlay_DebtSvc[[#This Row],[Activity 85 (Item 750)]]</f>
        <v>24260.399999999998</v>
      </c>
    </row>
    <row r="111" spans="1:6" ht="16.5" x14ac:dyDescent="0.3">
      <c r="A111" s="118" t="s">
        <v>97</v>
      </c>
      <c r="B111" s="120">
        <v>15526.98</v>
      </c>
      <c r="C111" s="120"/>
      <c r="D111" s="120"/>
      <c r="E111" s="120"/>
      <c r="F111" s="120">
        <f>tbl_2425_CapitalOutlay_DebtSvc[[#This Row],[Activity 83 (Item 748)]]+tbl_2425_CapitalOutlay_DebtSvc[[#This Row],[Activity 84 (Item 749)]]+tbl_2425_CapitalOutlay_DebtSvc[[#This Row],[Activity 85 (Item 750)]]</f>
        <v>0</v>
      </c>
    </row>
    <row r="112" spans="1:6" ht="16.5" x14ac:dyDescent="0.3">
      <c r="A112" s="118" t="s">
        <v>98</v>
      </c>
      <c r="B112" s="120">
        <v>3519.02</v>
      </c>
      <c r="C112" s="120"/>
      <c r="D112" s="120"/>
      <c r="E112" s="120"/>
      <c r="F112" s="120">
        <f>tbl_2425_CapitalOutlay_DebtSvc[[#This Row],[Activity 83 (Item 748)]]+tbl_2425_CapitalOutlay_DebtSvc[[#This Row],[Activity 84 (Item 749)]]+tbl_2425_CapitalOutlay_DebtSvc[[#This Row],[Activity 85 (Item 750)]]</f>
        <v>0</v>
      </c>
    </row>
    <row r="113" spans="1:6" ht="16.5" x14ac:dyDescent="0.3">
      <c r="A113" s="118" t="s">
        <v>118</v>
      </c>
      <c r="B113" s="120">
        <v>47611.22</v>
      </c>
      <c r="C113" s="120"/>
      <c r="D113" s="120">
        <v>948.43</v>
      </c>
      <c r="E113" s="120"/>
      <c r="F113" s="120">
        <f>tbl_2425_CapitalOutlay_DebtSvc[[#This Row],[Activity 83 (Item 748)]]+tbl_2425_CapitalOutlay_DebtSvc[[#This Row],[Activity 84 (Item 749)]]+tbl_2425_CapitalOutlay_DebtSvc[[#This Row],[Activity 85 (Item 750)]]</f>
        <v>948.43</v>
      </c>
    </row>
    <row r="114" spans="1:6" ht="16.5" x14ac:dyDescent="0.3">
      <c r="A114" s="118" t="s">
        <v>99</v>
      </c>
      <c r="B114" s="120">
        <v>12644.68</v>
      </c>
      <c r="C114" s="120"/>
      <c r="D114" s="120"/>
      <c r="E114" s="120"/>
      <c r="F114" s="120">
        <f>tbl_2425_CapitalOutlay_DebtSvc[[#This Row],[Activity 83 (Item 748)]]+tbl_2425_CapitalOutlay_DebtSvc[[#This Row],[Activity 84 (Item 749)]]+tbl_2425_CapitalOutlay_DebtSvc[[#This Row],[Activity 85 (Item 750)]]</f>
        <v>0</v>
      </c>
    </row>
    <row r="115" spans="1:6" ht="16.5" x14ac:dyDescent="0.3">
      <c r="A115" s="118" t="s">
        <v>119</v>
      </c>
      <c r="B115" s="120">
        <v>8730</v>
      </c>
      <c r="C115" s="120"/>
      <c r="D115" s="120">
        <v>1746</v>
      </c>
      <c r="E115" s="120">
        <v>8730</v>
      </c>
      <c r="F115" s="120">
        <f>tbl_2425_CapitalOutlay_DebtSvc[[#This Row],[Activity 83 (Item 748)]]+tbl_2425_CapitalOutlay_DebtSvc[[#This Row],[Activity 84 (Item 749)]]+tbl_2425_CapitalOutlay_DebtSvc[[#This Row],[Activity 85 (Item 750)]]</f>
        <v>10476</v>
      </c>
    </row>
    <row r="116" spans="1:6" ht="16.5" x14ac:dyDescent="0.3">
      <c r="A116" s="118" t="s">
        <v>120</v>
      </c>
      <c r="B116" s="120">
        <v>142607.82999999999</v>
      </c>
      <c r="C116" s="120"/>
      <c r="D116" s="120">
        <v>18080.509999999998</v>
      </c>
      <c r="E116" s="120">
        <v>47400</v>
      </c>
      <c r="F116" s="120">
        <f>tbl_2425_CapitalOutlay_DebtSvc[[#This Row],[Activity 83 (Item 748)]]+tbl_2425_CapitalOutlay_DebtSvc[[#This Row],[Activity 84 (Item 749)]]+tbl_2425_CapitalOutlay_DebtSvc[[#This Row],[Activity 85 (Item 750)]]</f>
        <v>65480.509999999995</v>
      </c>
    </row>
    <row r="117" spans="1:6" ht="16.5" x14ac:dyDescent="0.3">
      <c r="A117" s="118" t="s">
        <v>121</v>
      </c>
      <c r="B117" s="120">
        <v>29223.83</v>
      </c>
      <c r="C117" s="120"/>
      <c r="D117" s="120">
        <v>12858.8</v>
      </c>
      <c r="E117" s="120"/>
      <c r="F117" s="120">
        <f>tbl_2425_CapitalOutlay_DebtSvc[[#This Row],[Activity 83 (Item 748)]]+tbl_2425_CapitalOutlay_DebtSvc[[#This Row],[Activity 84 (Item 749)]]+tbl_2425_CapitalOutlay_DebtSvc[[#This Row],[Activity 85 (Item 750)]]</f>
        <v>12858.8</v>
      </c>
    </row>
    <row r="118" spans="1:6" ht="16.5" x14ac:dyDescent="0.3">
      <c r="A118" s="118" t="s">
        <v>122</v>
      </c>
      <c r="B118" s="120">
        <v>7050</v>
      </c>
      <c r="C118" s="120"/>
      <c r="D118" s="120">
        <v>8206.2800000000007</v>
      </c>
      <c r="E118" s="120"/>
      <c r="F118" s="120">
        <f>tbl_2425_CapitalOutlay_DebtSvc[[#This Row],[Activity 83 (Item 748)]]+tbl_2425_CapitalOutlay_DebtSvc[[#This Row],[Activity 84 (Item 749)]]+tbl_2425_CapitalOutlay_DebtSvc[[#This Row],[Activity 85 (Item 750)]]</f>
        <v>8206.2800000000007</v>
      </c>
    </row>
    <row r="119" spans="1:6" ht="16.5" x14ac:dyDescent="0.3">
      <c r="A119" s="118" t="s">
        <v>123</v>
      </c>
      <c r="B119" s="120"/>
      <c r="C119" s="120"/>
      <c r="D119" s="120">
        <v>1566.3</v>
      </c>
      <c r="E119" s="120"/>
      <c r="F119" s="120">
        <f>tbl_2425_CapitalOutlay_DebtSvc[[#This Row],[Activity 83 (Item 748)]]+tbl_2425_CapitalOutlay_DebtSvc[[#This Row],[Activity 84 (Item 749)]]+tbl_2425_CapitalOutlay_DebtSvc[[#This Row],[Activity 85 (Item 750)]]</f>
        <v>1566.3</v>
      </c>
    </row>
    <row r="120" spans="1:6" ht="16.5" x14ac:dyDescent="0.3">
      <c r="A120" s="118" t="s">
        <v>90</v>
      </c>
      <c r="B120" s="120">
        <v>234433.59</v>
      </c>
      <c r="C120" s="120"/>
      <c r="D120" s="120"/>
      <c r="E120" s="120"/>
      <c r="F120" s="120">
        <f>tbl_2425_CapitalOutlay_DebtSvc[[#This Row],[Activity 83 (Item 748)]]+tbl_2425_CapitalOutlay_DebtSvc[[#This Row],[Activity 84 (Item 749)]]+tbl_2425_CapitalOutlay_DebtSvc[[#This Row],[Activity 85 (Item 750)]]</f>
        <v>0</v>
      </c>
    </row>
    <row r="121" spans="1:6" ht="16.5" x14ac:dyDescent="0.3">
      <c r="A121" s="118" t="s">
        <v>124</v>
      </c>
      <c r="B121" s="120">
        <v>219694.68</v>
      </c>
      <c r="C121" s="120">
        <v>2410.7199999999998</v>
      </c>
      <c r="D121" s="120">
        <v>20756.96</v>
      </c>
      <c r="E121" s="120"/>
      <c r="F121" s="120">
        <f>tbl_2425_CapitalOutlay_DebtSvc[[#This Row],[Activity 83 (Item 748)]]+tbl_2425_CapitalOutlay_DebtSvc[[#This Row],[Activity 84 (Item 749)]]+tbl_2425_CapitalOutlay_DebtSvc[[#This Row],[Activity 85 (Item 750)]]</f>
        <v>23167.68</v>
      </c>
    </row>
    <row r="122" spans="1:6" ht="16.5" x14ac:dyDescent="0.3">
      <c r="A122" s="118" t="s">
        <v>158</v>
      </c>
      <c r="B122" s="120">
        <v>158.22999999999999</v>
      </c>
      <c r="C122" s="120">
        <v>2055.9499999999998</v>
      </c>
      <c r="D122" s="120">
        <v>24608.71</v>
      </c>
      <c r="E122" s="120"/>
      <c r="F122" s="120">
        <f>tbl_2425_CapitalOutlay_DebtSvc[[#This Row],[Activity 83 (Item 748)]]+tbl_2425_CapitalOutlay_DebtSvc[[#This Row],[Activity 84 (Item 749)]]+tbl_2425_CapitalOutlay_DebtSvc[[#This Row],[Activity 85 (Item 750)]]</f>
        <v>26664.66</v>
      </c>
    </row>
    <row r="123" spans="1:6" ht="16.5" x14ac:dyDescent="0.3">
      <c r="A123" s="118" t="s">
        <v>159</v>
      </c>
      <c r="B123" s="120"/>
      <c r="C123" s="120"/>
      <c r="D123" s="120">
        <v>6248.23</v>
      </c>
      <c r="E123" s="120"/>
      <c r="F123" s="120">
        <f>tbl_2425_CapitalOutlay_DebtSvc[[#This Row],[Activity 83 (Item 748)]]+tbl_2425_CapitalOutlay_DebtSvc[[#This Row],[Activity 84 (Item 749)]]+tbl_2425_CapitalOutlay_DebtSvc[[#This Row],[Activity 85 (Item 750)]]</f>
        <v>6248.23</v>
      </c>
    </row>
    <row r="124" spans="1:6" ht="16.5" x14ac:dyDescent="0.3">
      <c r="A124" s="118" t="s">
        <v>160</v>
      </c>
      <c r="B124" s="120">
        <v>168628.36</v>
      </c>
      <c r="C124" s="120">
        <v>980</v>
      </c>
      <c r="D124" s="120">
        <v>11956</v>
      </c>
      <c r="E124" s="120">
        <v>10080</v>
      </c>
      <c r="F124" s="120">
        <f>tbl_2425_CapitalOutlay_DebtSvc[[#This Row],[Activity 83 (Item 748)]]+tbl_2425_CapitalOutlay_DebtSvc[[#This Row],[Activity 84 (Item 749)]]+tbl_2425_CapitalOutlay_DebtSvc[[#This Row],[Activity 85 (Item 750)]]</f>
        <v>23016</v>
      </c>
    </row>
    <row r="125" spans="1:6" ht="16.5" x14ac:dyDescent="0.3">
      <c r="A125" s="118" t="s">
        <v>161</v>
      </c>
      <c r="B125" s="120">
        <v>11591.75</v>
      </c>
      <c r="C125" s="120"/>
      <c r="D125" s="120">
        <v>13215.46</v>
      </c>
      <c r="E125" s="120"/>
      <c r="F125" s="120">
        <f>tbl_2425_CapitalOutlay_DebtSvc[[#This Row],[Activity 83 (Item 748)]]+tbl_2425_CapitalOutlay_DebtSvc[[#This Row],[Activity 84 (Item 749)]]+tbl_2425_CapitalOutlay_DebtSvc[[#This Row],[Activity 85 (Item 750)]]</f>
        <v>13215.46</v>
      </c>
    </row>
    <row r="126" spans="1:6" ht="16.5" x14ac:dyDescent="0.3">
      <c r="A126" s="118" t="s">
        <v>162</v>
      </c>
      <c r="B126" s="120"/>
      <c r="C126" s="120">
        <v>3720.13</v>
      </c>
      <c r="D126" s="120">
        <v>18232.669999999998</v>
      </c>
      <c r="E126" s="120"/>
      <c r="F126" s="120">
        <f>tbl_2425_CapitalOutlay_DebtSvc[[#This Row],[Activity 83 (Item 748)]]+tbl_2425_CapitalOutlay_DebtSvc[[#This Row],[Activity 84 (Item 749)]]+tbl_2425_CapitalOutlay_DebtSvc[[#This Row],[Activity 85 (Item 750)]]</f>
        <v>21952.799999999999</v>
      </c>
    </row>
    <row r="127" spans="1:6" ht="16.5" x14ac:dyDescent="0.3">
      <c r="A127" s="118" t="s">
        <v>163</v>
      </c>
      <c r="B127" s="120">
        <v>25341</v>
      </c>
      <c r="C127" s="120"/>
      <c r="D127" s="120">
        <v>18084</v>
      </c>
      <c r="E127" s="120"/>
      <c r="F127" s="120">
        <f>tbl_2425_CapitalOutlay_DebtSvc[[#This Row],[Activity 83 (Item 748)]]+tbl_2425_CapitalOutlay_DebtSvc[[#This Row],[Activity 84 (Item 749)]]+tbl_2425_CapitalOutlay_DebtSvc[[#This Row],[Activity 85 (Item 750)]]</f>
        <v>18084</v>
      </c>
    </row>
    <row r="128" spans="1:6" ht="16.5" x14ac:dyDescent="0.3">
      <c r="A128" s="118" t="s">
        <v>165</v>
      </c>
      <c r="B128" s="120"/>
      <c r="C128" s="120">
        <v>80.52</v>
      </c>
      <c r="D128" s="120">
        <v>32208</v>
      </c>
      <c r="E128" s="120"/>
      <c r="F128" s="120">
        <f>tbl_2425_CapitalOutlay_DebtSvc[[#This Row],[Activity 83 (Item 748)]]+tbl_2425_CapitalOutlay_DebtSvc[[#This Row],[Activity 84 (Item 749)]]+tbl_2425_CapitalOutlay_DebtSvc[[#This Row],[Activity 85 (Item 750)]]</f>
        <v>32288.52</v>
      </c>
    </row>
    <row r="129" spans="1:6" ht="16.5" x14ac:dyDescent="0.3">
      <c r="A129" s="118" t="s">
        <v>166</v>
      </c>
      <c r="B129" s="120">
        <v>29527.360000000001</v>
      </c>
      <c r="C129" s="120"/>
      <c r="D129" s="120"/>
      <c r="E129" s="120"/>
      <c r="F129" s="120">
        <f>tbl_2425_CapitalOutlay_DebtSvc[[#This Row],[Activity 83 (Item 748)]]+tbl_2425_CapitalOutlay_DebtSvc[[#This Row],[Activity 84 (Item 749)]]+tbl_2425_CapitalOutlay_DebtSvc[[#This Row],[Activity 85 (Item 750)]]</f>
        <v>0</v>
      </c>
    </row>
    <row r="130" spans="1:6" ht="16.5" x14ac:dyDescent="0.3">
      <c r="A130" s="118" t="s">
        <v>168</v>
      </c>
      <c r="B130" s="120">
        <v>530110.77</v>
      </c>
      <c r="C130" s="120">
        <v>12460.68</v>
      </c>
      <c r="D130" s="120">
        <v>57119.040000000001</v>
      </c>
      <c r="E130" s="120">
        <v>-69579.72</v>
      </c>
      <c r="F130" s="120">
        <f>tbl_2425_CapitalOutlay_DebtSvc[[#This Row],[Activity 83 (Item 748)]]+tbl_2425_CapitalOutlay_DebtSvc[[#This Row],[Activity 84 (Item 749)]]+tbl_2425_CapitalOutlay_DebtSvc[[#This Row],[Activity 85 (Item 750)]]</f>
        <v>0</v>
      </c>
    </row>
    <row r="131" spans="1:6" ht="16.5" x14ac:dyDescent="0.3">
      <c r="A131" s="118" t="s">
        <v>169</v>
      </c>
      <c r="B131" s="120">
        <v>11130.96</v>
      </c>
      <c r="C131" s="120"/>
      <c r="D131" s="120">
        <v>1162.27</v>
      </c>
      <c r="E131" s="120"/>
      <c r="F131" s="120">
        <f>tbl_2425_CapitalOutlay_DebtSvc[[#This Row],[Activity 83 (Item 748)]]+tbl_2425_CapitalOutlay_DebtSvc[[#This Row],[Activity 84 (Item 749)]]+tbl_2425_CapitalOutlay_DebtSvc[[#This Row],[Activity 85 (Item 750)]]</f>
        <v>1162.27</v>
      </c>
    </row>
    <row r="132" spans="1:6" ht="16.5" x14ac:dyDescent="0.3">
      <c r="A132" s="118" t="s">
        <v>170</v>
      </c>
      <c r="B132" s="120"/>
      <c r="C132" s="120">
        <v>3575.93</v>
      </c>
      <c r="D132" s="120">
        <v>43380.28</v>
      </c>
      <c r="E132" s="120"/>
      <c r="F132" s="120">
        <f>tbl_2425_CapitalOutlay_DebtSvc[[#This Row],[Activity 83 (Item 748)]]+tbl_2425_CapitalOutlay_DebtSvc[[#This Row],[Activity 84 (Item 749)]]+tbl_2425_CapitalOutlay_DebtSvc[[#This Row],[Activity 85 (Item 750)]]</f>
        <v>46956.21</v>
      </c>
    </row>
    <row r="133" spans="1:6" ht="16.5" x14ac:dyDescent="0.3">
      <c r="A133" s="118" t="s">
        <v>38</v>
      </c>
      <c r="B133" s="120">
        <v>7740.84</v>
      </c>
      <c r="C133" s="120"/>
      <c r="D133" s="120"/>
      <c r="E133" s="120"/>
      <c r="F133" s="120">
        <f>tbl_2425_CapitalOutlay_DebtSvc[[#This Row],[Activity 83 (Item 748)]]+tbl_2425_CapitalOutlay_DebtSvc[[#This Row],[Activity 84 (Item 749)]]+tbl_2425_CapitalOutlay_DebtSvc[[#This Row],[Activity 85 (Item 750)]]</f>
        <v>0</v>
      </c>
    </row>
    <row r="134" spans="1:6" ht="16.5" x14ac:dyDescent="0.3">
      <c r="A134" s="118" t="s">
        <v>39</v>
      </c>
      <c r="B134" s="120">
        <v>38215.629999999997</v>
      </c>
      <c r="C134" s="120"/>
      <c r="D134" s="120"/>
      <c r="E134" s="120"/>
      <c r="F134" s="120">
        <f>tbl_2425_CapitalOutlay_DebtSvc[[#This Row],[Activity 83 (Item 748)]]+tbl_2425_CapitalOutlay_DebtSvc[[#This Row],[Activity 84 (Item 749)]]+tbl_2425_CapitalOutlay_DebtSvc[[#This Row],[Activity 85 (Item 750)]]</f>
        <v>0</v>
      </c>
    </row>
    <row r="135" spans="1:6" ht="16.5" x14ac:dyDescent="0.3">
      <c r="A135" s="118" t="s">
        <v>40</v>
      </c>
      <c r="B135" s="120">
        <v>16011.25</v>
      </c>
      <c r="C135" s="120"/>
      <c r="D135" s="120"/>
      <c r="E135" s="120"/>
      <c r="F135" s="120">
        <f>tbl_2425_CapitalOutlay_DebtSvc[[#This Row],[Activity 83 (Item 748)]]+tbl_2425_CapitalOutlay_DebtSvc[[#This Row],[Activity 84 (Item 749)]]+tbl_2425_CapitalOutlay_DebtSvc[[#This Row],[Activity 85 (Item 750)]]</f>
        <v>0</v>
      </c>
    </row>
    <row r="136" spans="1:6" ht="16.5" x14ac:dyDescent="0.3">
      <c r="A136" s="118" t="s">
        <v>42</v>
      </c>
      <c r="B136" s="120">
        <v>57473</v>
      </c>
      <c r="C136" s="120"/>
      <c r="D136" s="120"/>
      <c r="E136" s="120"/>
      <c r="F136" s="120">
        <f>tbl_2425_CapitalOutlay_DebtSvc[[#This Row],[Activity 83 (Item 748)]]+tbl_2425_CapitalOutlay_DebtSvc[[#This Row],[Activity 84 (Item 749)]]+tbl_2425_CapitalOutlay_DebtSvc[[#This Row],[Activity 85 (Item 750)]]</f>
        <v>0</v>
      </c>
    </row>
    <row r="137" spans="1:6" ht="16.5" x14ac:dyDescent="0.3">
      <c r="A137" s="118" t="s">
        <v>43</v>
      </c>
      <c r="B137" s="120">
        <v>8393.25</v>
      </c>
      <c r="C137" s="120"/>
      <c r="D137" s="120"/>
      <c r="E137" s="120"/>
      <c r="F137" s="120">
        <f>tbl_2425_CapitalOutlay_DebtSvc[[#This Row],[Activity 83 (Item 748)]]+tbl_2425_CapitalOutlay_DebtSvc[[#This Row],[Activity 84 (Item 749)]]+tbl_2425_CapitalOutlay_DebtSvc[[#This Row],[Activity 85 (Item 750)]]</f>
        <v>0</v>
      </c>
    </row>
    <row r="138" spans="1:6" ht="16.5" x14ac:dyDescent="0.3">
      <c r="A138" s="118" t="s">
        <v>172</v>
      </c>
      <c r="B138" s="120">
        <v>19464.38</v>
      </c>
      <c r="C138" s="120"/>
      <c r="D138" s="120"/>
      <c r="E138" s="120"/>
      <c r="F138" s="120">
        <f>tbl_2425_CapitalOutlay_DebtSvc[[#This Row],[Activity 83 (Item 748)]]+tbl_2425_CapitalOutlay_DebtSvc[[#This Row],[Activity 84 (Item 749)]]+tbl_2425_CapitalOutlay_DebtSvc[[#This Row],[Activity 85 (Item 750)]]</f>
        <v>0</v>
      </c>
    </row>
    <row r="139" spans="1:6" ht="16.5" x14ac:dyDescent="0.3">
      <c r="A139" s="118" t="s">
        <v>173</v>
      </c>
      <c r="B139" s="120">
        <v>145027.18</v>
      </c>
      <c r="C139" s="120">
        <v>2216.39</v>
      </c>
      <c r="D139" s="120">
        <v>71662.25</v>
      </c>
      <c r="E139" s="120"/>
      <c r="F139" s="120">
        <f>tbl_2425_CapitalOutlay_DebtSvc[[#This Row],[Activity 83 (Item 748)]]+tbl_2425_CapitalOutlay_DebtSvc[[#This Row],[Activity 84 (Item 749)]]+tbl_2425_CapitalOutlay_DebtSvc[[#This Row],[Activity 85 (Item 750)]]</f>
        <v>73878.64</v>
      </c>
    </row>
    <row r="140" spans="1:6" ht="16.5" x14ac:dyDescent="0.3">
      <c r="A140" s="118" t="s">
        <v>174</v>
      </c>
      <c r="B140" s="120">
        <v>197340.86</v>
      </c>
      <c r="C140" s="120">
        <v>1238.58</v>
      </c>
      <c r="D140" s="120">
        <v>23257.24</v>
      </c>
      <c r="E140" s="120"/>
      <c r="F140" s="120">
        <f>tbl_2425_CapitalOutlay_DebtSvc[[#This Row],[Activity 83 (Item 748)]]+tbl_2425_CapitalOutlay_DebtSvc[[#This Row],[Activity 84 (Item 749)]]+tbl_2425_CapitalOutlay_DebtSvc[[#This Row],[Activity 85 (Item 750)]]</f>
        <v>24495.82</v>
      </c>
    </row>
    <row r="141" spans="1:6" ht="16.5" x14ac:dyDescent="0.3">
      <c r="A141" s="118" t="s">
        <v>175</v>
      </c>
      <c r="B141" s="120">
        <v>2125</v>
      </c>
      <c r="C141" s="120"/>
      <c r="D141" s="120">
        <v>16181.44</v>
      </c>
      <c r="E141" s="120"/>
      <c r="F141" s="120">
        <f>tbl_2425_CapitalOutlay_DebtSvc[[#This Row],[Activity 83 (Item 748)]]+tbl_2425_CapitalOutlay_DebtSvc[[#This Row],[Activity 84 (Item 749)]]+tbl_2425_CapitalOutlay_DebtSvc[[#This Row],[Activity 85 (Item 750)]]</f>
        <v>16181.44</v>
      </c>
    </row>
    <row r="142" spans="1:6" ht="16.5" x14ac:dyDescent="0.3">
      <c r="A142" s="118" t="s">
        <v>204</v>
      </c>
      <c r="B142" s="120">
        <v>54086.26</v>
      </c>
      <c r="C142" s="120">
        <v>485.16</v>
      </c>
      <c r="D142" s="120">
        <v>24224.639999999999</v>
      </c>
      <c r="E142" s="120">
        <v>-24709.8</v>
      </c>
      <c r="F142" s="120">
        <f>tbl_2425_CapitalOutlay_DebtSvc[[#This Row],[Activity 83 (Item 748)]]+tbl_2425_CapitalOutlay_DebtSvc[[#This Row],[Activity 84 (Item 749)]]+tbl_2425_CapitalOutlay_DebtSvc[[#This Row],[Activity 85 (Item 750)]]</f>
        <v>0</v>
      </c>
    </row>
    <row r="143" spans="1:6" ht="16.5" x14ac:dyDescent="0.3">
      <c r="A143" s="118" t="s">
        <v>289</v>
      </c>
      <c r="B143" s="120">
        <v>16329.39</v>
      </c>
      <c r="C143" s="120">
        <v>579.74</v>
      </c>
      <c r="D143" s="120">
        <v>5971.9</v>
      </c>
      <c r="E143" s="120"/>
      <c r="F143" s="120">
        <f>tbl_2425_CapitalOutlay_DebtSvc[[#This Row],[Activity 83 (Item 748)]]+tbl_2425_CapitalOutlay_DebtSvc[[#This Row],[Activity 84 (Item 749)]]+tbl_2425_CapitalOutlay_DebtSvc[[#This Row],[Activity 85 (Item 750)]]</f>
        <v>6551.6399999999994</v>
      </c>
    </row>
    <row r="144" spans="1:6" ht="16.5" x14ac:dyDescent="0.3">
      <c r="A144" s="118" t="s">
        <v>290</v>
      </c>
      <c r="B144" s="120">
        <v>525015.62</v>
      </c>
      <c r="C144" s="120"/>
      <c r="D144" s="120"/>
      <c r="E144" s="120"/>
      <c r="F144" s="120">
        <f>tbl_2425_CapitalOutlay_DebtSvc[[#This Row],[Activity 83 (Item 748)]]+tbl_2425_CapitalOutlay_DebtSvc[[#This Row],[Activity 84 (Item 749)]]+tbl_2425_CapitalOutlay_DebtSvc[[#This Row],[Activity 85 (Item 750)]]</f>
        <v>0</v>
      </c>
    </row>
    <row r="145" spans="1:6" ht="16.5" x14ac:dyDescent="0.3">
      <c r="A145" s="118" t="s">
        <v>291</v>
      </c>
      <c r="B145" s="120">
        <v>175720.26</v>
      </c>
      <c r="C145" s="120">
        <v>670.98</v>
      </c>
      <c r="D145" s="120">
        <v>65634.320000000007</v>
      </c>
      <c r="E145" s="120">
        <v>-46236.42</v>
      </c>
      <c r="F145" s="120">
        <f>tbl_2425_CapitalOutlay_DebtSvc[[#This Row],[Activity 83 (Item 748)]]+tbl_2425_CapitalOutlay_DebtSvc[[#This Row],[Activity 84 (Item 749)]]+tbl_2425_CapitalOutlay_DebtSvc[[#This Row],[Activity 85 (Item 750)]]</f>
        <v>20068.880000000005</v>
      </c>
    </row>
    <row r="146" spans="1:6" ht="16.5" x14ac:dyDescent="0.3">
      <c r="A146" s="118" t="s">
        <v>292</v>
      </c>
      <c r="B146" s="120">
        <v>61638.91</v>
      </c>
      <c r="C146" s="120">
        <v>380.38</v>
      </c>
      <c r="D146" s="120">
        <v>25348.09</v>
      </c>
      <c r="E146" s="120">
        <v>-25728.47</v>
      </c>
      <c r="F146" s="120">
        <f>tbl_2425_CapitalOutlay_DebtSvc[[#This Row],[Activity 83 (Item 748)]]+tbl_2425_CapitalOutlay_DebtSvc[[#This Row],[Activity 84 (Item 749)]]+tbl_2425_CapitalOutlay_DebtSvc[[#This Row],[Activity 85 (Item 750)]]</f>
        <v>0</v>
      </c>
    </row>
    <row r="147" spans="1:6" ht="16.5" x14ac:dyDescent="0.3">
      <c r="A147" s="118" t="s">
        <v>293</v>
      </c>
      <c r="B147" s="120">
        <v>117481.32</v>
      </c>
      <c r="C147" s="120">
        <v>520</v>
      </c>
      <c r="D147" s="120">
        <v>5300</v>
      </c>
      <c r="E147" s="120"/>
      <c r="F147" s="120">
        <f>tbl_2425_CapitalOutlay_DebtSvc[[#This Row],[Activity 83 (Item 748)]]+tbl_2425_CapitalOutlay_DebtSvc[[#This Row],[Activity 84 (Item 749)]]+tbl_2425_CapitalOutlay_DebtSvc[[#This Row],[Activity 85 (Item 750)]]</f>
        <v>5820</v>
      </c>
    </row>
    <row r="148" spans="1:6" ht="16.5" x14ac:dyDescent="0.3">
      <c r="A148" s="118" t="s">
        <v>270</v>
      </c>
      <c r="B148" s="120">
        <v>59396.89</v>
      </c>
      <c r="C148" s="120">
        <v>2873.2</v>
      </c>
      <c r="D148" s="120">
        <v>53513.98</v>
      </c>
      <c r="E148" s="120"/>
      <c r="F148" s="120">
        <f>tbl_2425_CapitalOutlay_DebtSvc[[#This Row],[Activity 83 (Item 748)]]+tbl_2425_CapitalOutlay_DebtSvc[[#This Row],[Activity 84 (Item 749)]]+tbl_2425_CapitalOutlay_DebtSvc[[#This Row],[Activity 85 (Item 750)]]</f>
        <v>56387.18</v>
      </c>
    </row>
    <row r="149" spans="1:6" ht="16.5" x14ac:dyDescent="0.3">
      <c r="A149" s="118" t="s">
        <v>294</v>
      </c>
      <c r="B149" s="120">
        <v>341967.16</v>
      </c>
      <c r="C149" s="120">
        <v>377.52</v>
      </c>
      <c r="D149" s="120">
        <v>13979.56</v>
      </c>
      <c r="E149" s="120"/>
      <c r="F149" s="120">
        <f>tbl_2425_CapitalOutlay_DebtSvc[[#This Row],[Activity 83 (Item 748)]]+tbl_2425_CapitalOutlay_DebtSvc[[#This Row],[Activity 84 (Item 749)]]+tbl_2425_CapitalOutlay_DebtSvc[[#This Row],[Activity 85 (Item 750)]]</f>
        <v>14357.08</v>
      </c>
    </row>
    <row r="150" spans="1:6" ht="16.5" x14ac:dyDescent="0.3">
      <c r="A150" s="118" t="s">
        <v>295</v>
      </c>
      <c r="B150" s="120">
        <v>275990.37</v>
      </c>
      <c r="C150" s="120"/>
      <c r="D150" s="120"/>
      <c r="E150" s="120"/>
      <c r="F150" s="120">
        <f>tbl_2425_CapitalOutlay_DebtSvc[[#This Row],[Activity 83 (Item 748)]]+tbl_2425_CapitalOutlay_DebtSvc[[#This Row],[Activity 84 (Item 749)]]+tbl_2425_CapitalOutlay_DebtSvc[[#This Row],[Activity 85 (Item 750)]]</f>
        <v>0</v>
      </c>
    </row>
    <row r="151" spans="1:6" ht="16.5" x14ac:dyDescent="0.3">
      <c r="A151" s="118" t="s">
        <v>786</v>
      </c>
      <c r="B151" s="120">
        <v>16418</v>
      </c>
      <c r="C151" s="120"/>
      <c r="D151" s="120"/>
      <c r="E151" s="120"/>
      <c r="F151" s="120">
        <f>tbl_2425_CapitalOutlay_DebtSvc[[#This Row],[Activity 83 (Item 748)]]+tbl_2425_CapitalOutlay_DebtSvc[[#This Row],[Activity 84 (Item 749)]]+tbl_2425_CapitalOutlay_DebtSvc[[#This Row],[Activity 85 (Item 750)]]</f>
        <v>0</v>
      </c>
    </row>
    <row r="152" spans="1:6" ht="16.5" x14ac:dyDescent="0.3">
      <c r="A152" s="118" t="s">
        <v>126</v>
      </c>
      <c r="B152" s="120">
        <v>331613.03999999998</v>
      </c>
      <c r="C152" s="120">
        <v>1008.61</v>
      </c>
      <c r="D152" s="120">
        <v>29026.92</v>
      </c>
      <c r="E152" s="120">
        <v>115234.13</v>
      </c>
      <c r="F152" s="120">
        <f>tbl_2425_CapitalOutlay_DebtSvc[[#This Row],[Activity 83 (Item 748)]]+tbl_2425_CapitalOutlay_DebtSvc[[#This Row],[Activity 84 (Item 749)]]+tbl_2425_CapitalOutlay_DebtSvc[[#This Row],[Activity 85 (Item 750)]]</f>
        <v>145269.66</v>
      </c>
    </row>
    <row r="153" spans="1:6" ht="16.5" x14ac:dyDescent="0.3">
      <c r="A153" s="118" t="s">
        <v>178</v>
      </c>
      <c r="B153" s="120">
        <v>7921.67</v>
      </c>
      <c r="C153" s="120"/>
      <c r="D153" s="120">
        <v>12607.9</v>
      </c>
      <c r="E153" s="120"/>
      <c r="F153" s="120">
        <f>tbl_2425_CapitalOutlay_DebtSvc[[#This Row],[Activity 83 (Item 748)]]+tbl_2425_CapitalOutlay_DebtSvc[[#This Row],[Activity 84 (Item 749)]]+tbl_2425_CapitalOutlay_DebtSvc[[#This Row],[Activity 85 (Item 750)]]</f>
        <v>12607.9</v>
      </c>
    </row>
    <row r="154" spans="1:6" ht="16.5" x14ac:dyDescent="0.3">
      <c r="A154" s="118" t="s">
        <v>127</v>
      </c>
      <c r="B154" s="120">
        <v>24564.66</v>
      </c>
      <c r="C154" s="120"/>
      <c r="D154" s="120">
        <v>11429.08</v>
      </c>
      <c r="E154" s="120">
        <v>-11429.08</v>
      </c>
      <c r="F154" s="120">
        <f>tbl_2425_CapitalOutlay_DebtSvc[[#This Row],[Activity 83 (Item 748)]]+tbl_2425_CapitalOutlay_DebtSvc[[#This Row],[Activity 84 (Item 749)]]+tbl_2425_CapitalOutlay_DebtSvc[[#This Row],[Activity 85 (Item 750)]]</f>
        <v>0</v>
      </c>
    </row>
    <row r="155" spans="1:6" ht="16.5" x14ac:dyDescent="0.3">
      <c r="A155" s="118" t="s">
        <v>179</v>
      </c>
      <c r="B155" s="120">
        <v>915.16</v>
      </c>
      <c r="C155" s="120"/>
      <c r="D155" s="120"/>
      <c r="E155" s="120"/>
      <c r="F155" s="120">
        <f>tbl_2425_CapitalOutlay_DebtSvc[[#This Row],[Activity 83 (Item 748)]]+tbl_2425_CapitalOutlay_DebtSvc[[#This Row],[Activity 84 (Item 749)]]+tbl_2425_CapitalOutlay_DebtSvc[[#This Row],[Activity 85 (Item 750)]]</f>
        <v>0</v>
      </c>
    </row>
    <row r="156" spans="1:6" ht="16.5" x14ac:dyDescent="0.3">
      <c r="A156" s="118" t="s">
        <v>180</v>
      </c>
      <c r="B156" s="120">
        <v>500</v>
      </c>
      <c r="C156" s="120"/>
      <c r="D156" s="120"/>
      <c r="E156" s="120"/>
      <c r="F156" s="120">
        <f>tbl_2425_CapitalOutlay_DebtSvc[[#This Row],[Activity 83 (Item 748)]]+tbl_2425_CapitalOutlay_DebtSvc[[#This Row],[Activity 84 (Item 749)]]+tbl_2425_CapitalOutlay_DebtSvc[[#This Row],[Activity 85 (Item 750)]]</f>
        <v>0</v>
      </c>
    </row>
    <row r="157" spans="1:6" ht="16.5" x14ac:dyDescent="0.3">
      <c r="A157" s="118" t="s">
        <v>46</v>
      </c>
      <c r="B157" s="120">
        <v>337906.69</v>
      </c>
      <c r="C157" s="120">
        <v>2203.9299999999998</v>
      </c>
      <c r="D157" s="120">
        <v>14239.55</v>
      </c>
      <c r="E157" s="120"/>
      <c r="F157" s="120">
        <f>tbl_2425_CapitalOutlay_DebtSvc[[#This Row],[Activity 83 (Item 748)]]+tbl_2425_CapitalOutlay_DebtSvc[[#This Row],[Activity 84 (Item 749)]]+tbl_2425_CapitalOutlay_DebtSvc[[#This Row],[Activity 85 (Item 750)]]</f>
        <v>16443.48</v>
      </c>
    </row>
    <row r="158" spans="1:6" ht="16.5" x14ac:dyDescent="0.3">
      <c r="A158" s="118" t="s">
        <v>47</v>
      </c>
      <c r="B158" s="120">
        <v>48991.69</v>
      </c>
      <c r="C158" s="120"/>
      <c r="D158" s="120"/>
      <c r="E158" s="120"/>
      <c r="F158" s="120">
        <f>tbl_2425_CapitalOutlay_DebtSvc[[#This Row],[Activity 83 (Item 748)]]+tbl_2425_CapitalOutlay_DebtSvc[[#This Row],[Activity 84 (Item 749)]]+tbl_2425_CapitalOutlay_DebtSvc[[#This Row],[Activity 85 (Item 750)]]</f>
        <v>0</v>
      </c>
    </row>
    <row r="159" spans="1:6" ht="16.5" x14ac:dyDescent="0.3">
      <c r="A159" s="118" t="s">
        <v>48</v>
      </c>
      <c r="B159" s="120">
        <v>21070.39</v>
      </c>
      <c r="C159" s="120"/>
      <c r="D159" s="120"/>
      <c r="E159" s="120"/>
      <c r="F159" s="120">
        <f>tbl_2425_CapitalOutlay_DebtSvc[[#This Row],[Activity 83 (Item 748)]]+tbl_2425_CapitalOutlay_DebtSvc[[#This Row],[Activity 84 (Item 749)]]+tbl_2425_CapitalOutlay_DebtSvc[[#This Row],[Activity 85 (Item 750)]]</f>
        <v>0</v>
      </c>
    </row>
    <row r="160" spans="1:6" ht="16.5" x14ac:dyDescent="0.3">
      <c r="A160" s="118" t="s">
        <v>229</v>
      </c>
      <c r="B160" s="120"/>
      <c r="C160" s="120">
        <v>36739.300000000003</v>
      </c>
      <c r="D160" s="120">
        <v>52262.86</v>
      </c>
      <c r="E160" s="120"/>
      <c r="F160" s="120">
        <f>tbl_2425_CapitalOutlay_DebtSvc[[#This Row],[Activity 83 (Item 748)]]+tbl_2425_CapitalOutlay_DebtSvc[[#This Row],[Activity 84 (Item 749)]]+tbl_2425_CapitalOutlay_DebtSvc[[#This Row],[Activity 85 (Item 750)]]</f>
        <v>89002.16</v>
      </c>
    </row>
    <row r="161" spans="1:6" ht="16.5" x14ac:dyDescent="0.3">
      <c r="A161" s="118" t="s">
        <v>230</v>
      </c>
      <c r="B161" s="120">
        <v>1397517.92</v>
      </c>
      <c r="C161" s="120">
        <v>107951.62</v>
      </c>
      <c r="D161" s="120">
        <v>732529.63</v>
      </c>
      <c r="E161" s="120"/>
      <c r="F161" s="120">
        <f>tbl_2425_CapitalOutlay_DebtSvc[[#This Row],[Activity 83 (Item 748)]]+tbl_2425_CapitalOutlay_DebtSvc[[#This Row],[Activity 84 (Item 749)]]+tbl_2425_CapitalOutlay_DebtSvc[[#This Row],[Activity 85 (Item 750)]]</f>
        <v>840481.25</v>
      </c>
    </row>
    <row r="162" spans="1:6" ht="16.5" x14ac:dyDescent="0.3">
      <c r="A162" s="118" t="s">
        <v>231</v>
      </c>
      <c r="B162" s="120">
        <v>1741786.32</v>
      </c>
      <c r="C162" s="120">
        <v>1932840.14</v>
      </c>
      <c r="D162" s="120">
        <v>768495.01</v>
      </c>
      <c r="E162" s="120"/>
      <c r="F162" s="120">
        <f>tbl_2425_CapitalOutlay_DebtSvc[[#This Row],[Activity 83 (Item 748)]]+tbl_2425_CapitalOutlay_DebtSvc[[#This Row],[Activity 84 (Item 749)]]+tbl_2425_CapitalOutlay_DebtSvc[[#This Row],[Activity 85 (Item 750)]]</f>
        <v>2701335.15</v>
      </c>
    </row>
    <row r="163" spans="1:6" ht="16.5" x14ac:dyDescent="0.3">
      <c r="A163" s="118" t="s">
        <v>233</v>
      </c>
      <c r="B163" s="120">
        <v>157447.47</v>
      </c>
      <c r="C163" s="120">
        <v>20623.400000000001</v>
      </c>
      <c r="D163" s="120">
        <v>62956.6</v>
      </c>
      <c r="E163" s="120">
        <v>-83580</v>
      </c>
      <c r="F163" s="120">
        <f>tbl_2425_CapitalOutlay_DebtSvc[[#This Row],[Activity 83 (Item 748)]]+tbl_2425_CapitalOutlay_DebtSvc[[#This Row],[Activity 84 (Item 749)]]+tbl_2425_CapitalOutlay_DebtSvc[[#This Row],[Activity 85 (Item 750)]]</f>
        <v>0</v>
      </c>
    </row>
    <row r="164" spans="1:6" ht="16.5" x14ac:dyDescent="0.3">
      <c r="A164" s="118" t="s">
        <v>234</v>
      </c>
      <c r="B164" s="120">
        <v>1504066.95</v>
      </c>
      <c r="C164" s="120">
        <v>46671.32</v>
      </c>
      <c r="D164" s="120">
        <v>250735.27</v>
      </c>
      <c r="E164" s="120">
        <v>622752.56999999995</v>
      </c>
      <c r="F164" s="120">
        <f>tbl_2425_CapitalOutlay_DebtSvc[[#This Row],[Activity 83 (Item 748)]]+tbl_2425_CapitalOutlay_DebtSvc[[#This Row],[Activity 84 (Item 749)]]+tbl_2425_CapitalOutlay_DebtSvc[[#This Row],[Activity 85 (Item 750)]]</f>
        <v>920159.15999999992</v>
      </c>
    </row>
    <row r="165" spans="1:6" ht="16.5" x14ac:dyDescent="0.3">
      <c r="A165" s="118" t="s">
        <v>235</v>
      </c>
      <c r="B165" s="120">
        <v>6477.88</v>
      </c>
      <c r="C165" s="120">
        <v>130.6</v>
      </c>
      <c r="D165" s="120">
        <v>11489</v>
      </c>
      <c r="E165" s="120"/>
      <c r="F165" s="120">
        <f>tbl_2425_CapitalOutlay_DebtSvc[[#This Row],[Activity 83 (Item 748)]]+tbl_2425_CapitalOutlay_DebtSvc[[#This Row],[Activity 84 (Item 749)]]+tbl_2425_CapitalOutlay_DebtSvc[[#This Row],[Activity 85 (Item 750)]]</f>
        <v>11619.6</v>
      </c>
    </row>
    <row r="166" spans="1:6" ht="16.5" x14ac:dyDescent="0.3">
      <c r="A166" s="118" t="s">
        <v>236</v>
      </c>
      <c r="B166" s="120">
        <v>164265.37</v>
      </c>
      <c r="C166" s="120"/>
      <c r="D166" s="120"/>
      <c r="E166" s="120"/>
      <c r="F166" s="120">
        <f>tbl_2425_CapitalOutlay_DebtSvc[[#This Row],[Activity 83 (Item 748)]]+tbl_2425_CapitalOutlay_DebtSvc[[#This Row],[Activity 84 (Item 749)]]+tbl_2425_CapitalOutlay_DebtSvc[[#This Row],[Activity 85 (Item 750)]]</f>
        <v>0</v>
      </c>
    </row>
    <row r="167" spans="1:6" ht="16.5" x14ac:dyDescent="0.3">
      <c r="A167" s="118" t="s">
        <v>237</v>
      </c>
      <c r="B167" s="120">
        <v>1238311.3500000001</v>
      </c>
      <c r="C167" s="120">
        <v>77884.759999999995</v>
      </c>
      <c r="D167" s="120">
        <v>603266.21</v>
      </c>
      <c r="E167" s="120">
        <v>656580.77</v>
      </c>
      <c r="F167" s="120">
        <f>tbl_2425_CapitalOutlay_DebtSvc[[#This Row],[Activity 83 (Item 748)]]+tbl_2425_CapitalOutlay_DebtSvc[[#This Row],[Activity 84 (Item 749)]]+tbl_2425_CapitalOutlay_DebtSvc[[#This Row],[Activity 85 (Item 750)]]</f>
        <v>1337731.74</v>
      </c>
    </row>
    <row r="168" spans="1:6" ht="16.5" x14ac:dyDescent="0.3">
      <c r="A168" s="118" t="s">
        <v>238</v>
      </c>
      <c r="B168" s="120">
        <v>754538.91</v>
      </c>
      <c r="C168" s="120"/>
      <c r="D168" s="120"/>
      <c r="E168" s="120"/>
      <c r="F168" s="120">
        <f>tbl_2425_CapitalOutlay_DebtSvc[[#This Row],[Activity 83 (Item 748)]]+tbl_2425_CapitalOutlay_DebtSvc[[#This Row],[Activity 84 (Item 749)]]+tbl_2425_CapitalOutlay_DebtSvc[[#This Row],[Activity 85 (Item 750)]]</f>
        <v>0</v>
      </c>
    </row>
    <row r="169" spans="1:6" ht="16.5" x14ac:dyDescent="0.3">
      <c r="A169" s="118" t="s">
        <v>239</v>
      </c>
      <c r="B169" s="120">
        <v>120317</v>
      </c>
      <c r="C169" s="120">
        <v>53924.65</v>
      </c>
      <c r="D169" s="120"/>
      <c r="E169" s="120"/>
      <c r="F169" s="120">
        <f>tbl_2425_CapitalOutlay_DebtSvc[[#This Row],[Activity 83 (Item 748)]]+tbl_2425_CapitalOutlay_DebtSvc[[#This Row],[Activity 84 (Item 749)]]+tbl_2425_CapitalOutlay_DebtSvc[[#This Row],[Activity 85 (Item 750)]]</f>
        <v>53924.65</v>
      </c>
    </row>
    <row r="170" spans="1:6" ht="16.5" x14ac:dyDescent="0.3">
      <c r="A170" s="118" t="s">
        <v>240</v>
      </c>
      <c r="B170" s="120">
        <v>635712.52</v>
      </c>
      <c r="C170" s="120">
        <v>54943.519999999997</v>
      </c>
      <c r="D170" s="120">
        <v>803667.17</v>
      </c>
      <c r="E170" s="120">
        <v>-510278.99</v>
      </c>
      <c r="F170" s="120">
        <f>tbl_2425_CapitalOutlay_DebtSvc[[#This Row],[Activity 83 (Item 748)]]+tbl_2425_CapitalOutlay_DebtSvc[[#This Row],[Activity 84 (Item 749)]]+tbl_2425_CapitalOutlay_DebtSvc[[#This Row],[Activity 85 (Item 750)]]</f>
        <v>348331.70000000007</v>
      </c>
    </row>
    <row r="171" spans="1:6" ht="16.5" x14ac:dyDescent="0.3">
      <c r="A171" s="118" t="s">
        <v>241</v>
      </c>
      <c r="B171" s="120">
        <v>206509.14</v>
      </c>
      <c r="C171" s="120">
        <v>4530.7299999999996</v>
      </c>
      <c r="D171" s="120">
        <v>33522.269999999997</v>
      </c>
      <c r="E171" s="120">
        <v>-38053</v>
      </c>
      <c r="F171" s="120">
        <f>tbl_2425_CapitalOutlay_DebtSvc[[#This Row],[Activity 83 (Item 748)]]+tbl_2425_CapitalOutlay_DebtSvc[[#This Row],[Activity 84 (Item 749)]]+tbl_2425_CapitalOutlay_DebtSvc[[#This Row],[Activity 85 (Item 750)]]</f>
        <v>0</v>
      </c>
    </row>
    <row r="172" spans="1:6" ht="16.5" x14ac:dyDescent="0.3">
      <c r="A172" s="118" t="s">
        <v>242</v>
      </c>
      <c r="B172" s="120">
        <v>305691.21000000002</v>
      </c>
      <c r="C172" s="120">
        <v>4159.74</v>
      </c>
      <c r="D172" s="120">
        <v>41712.660000000003</v>
      </c>
      <c r="E172" s="120"/>
      <c r="F172" s="120">
        <f>tbl_2425_CapitalOutlay_DebtSvc[[#This Row],[Activity 83 (Item 748)]]+tbl_2425_CapitalOutlay_DebtSvc[[#This Row],[Activity 84 (Item 749)]]+tbl_2425_CapitalOutlay_DebtSvc[[#This Row],[Activity 85 (Item 750)]]</f>
        <v>45872.4</v>
      </c>
    </row>
    <row r="173" spans="1:6" ht="16.5" x14ac:dyDescent="0.3">
      <c r="A173" s="118" t="s">
        <v>243</v>
      </c>
      <c r="B173" s="120">
        <v>114198.17</v>
      </c>
      <c r="C173" s="120">
        <v>754.3</v>
      </c>
      <c r="D173" s="120">
        <v>13377.18</v>
      </c>
      <c r="E173" s="120"/>
      <c r="F173" s="120">
        <f>tbl_2425_CapitalOutlay_DebtSvc[[#This Row],[Activity 83 (Item 748)]]+tbl_2425_CapitalOutlay_DebtSvc[[#This Row],[Activity 84 (Item 749)]]+tbl_2425_CapitalOutlay_DebtSvc[[#This Row],[Activity 85 (Item 750)]]</f>
        <v>14131.48</v>
      </c>
    </row>
    <row r="174" spans="1:6" ht="16.5" x14ac:dyDescent="0.3">
      <c r="A174" s="118" t="s">
        <v>787</v>
      </c>
      <c r="B174" s="120">
        <v>83156.600000000006</v>
      </c>
      <c r="C174" s="120"/>
      <c r="D174" s="120"/>
      <c r="E174" s="120"/>
      <c r="F174" s="120">
        <f>tbl_2425_CapitalOutlay_DebtSvc[[#This Row],[Activity 83 (Item 748)]]+tbl_2425_CapitalOutlay_DebtSvc[[#This Row],[Activity 84 (Item 749)]]+tbl_2425_CapitalOutlay_DebtSvc[[#This Row],[Activity 85 (Item 750)]]</f>
        <v>0</v>
      </c>
    </row>
    <row r="175" spans="1:6" ht="16.5" x14ac:dyDescent="0.3">
      <c r="A175" s="118" t="s">
        <v>333</v>
      </c>
      <c r="B175" s="120"/>
      <c r="C175" s="120">
        <v>0.12</v>
      </c>
      <c r="D175" s="120">
        <v>1237.68</v>
      </c>
      <c r="E175" s="120"/>
      <c r="F175" s="120">
        <f>tbl_2425_CapitalOutlay_DebtSvc[[#This Row],[Activity 83 (Item 748)]]+tbl_2425_CapitalOutlay_DebtSvc[[#This Row],[Activity 84 (Item 749)]]+tbl_2425_CapitalOutlay_DebtSvc[[#This Row],[Activity 85 (Item 750)]]</f>
        <v>1237.8</v>
      </c>
    </row>
    <row r="176" spans="1:6" ht="16.5" x14ac:dyDescent="0.3">
      <c r="A176" s="118" t="s">
        <v>299</v>
      </c>
      <c r="B176" s="120">
        <v>170094</v>
      </c>
      <c r="C176" s="120">
        <v>257.67</v>
      </c>
      <c r="D176" s="120">
        <v>20018.560000000001</v>
      </c>
      <c r="E176" s="120"/>
      <c r="F176" s="120">
        <f>tbl_2425_CapitalOutlay_DebtSvc[[#This Row],[Activity 83 (Item 748)]]+tbl_2425_CapitalOutlay_DebtSvc[[#This Row],[Activity 84 (Item 749)]]+tbl_2425_CapitalOutlay_DebtSvc[[#This Row],[Activity 85 (Item 750)]]</f>
        <v>20276.23</v>
      </c>
    </row>
    <row r="177" spans="1:6" ht="16.5" x14ac:dyDescent="0.3">
      <c r="A177" s="118" t="s">
        <v>300</v>
      </c>
      <c r="B177" s="120">
        <v>71942.66</v>
      </c>
      <c r="C177" s="120">
        <v>1690.37</v>
      </c>
      <c r="D177" s="120"/>
      <c r="E177" s="120"/>
      <c r="F177" s="120">
        <f>tbl_2425_CapitalOutlay_DebtSvc[[#This Row],[Activity 83 (Item 748)]]+tbl_2425_CapitalOutlay_DebtSvc[[#This Row],[Activity 84 (Item 749)]]+tbl_2425_CapitalOutlay_DebtSvc[[#This Row],[Activity 85 (Item 750)]]</f>
        <v>1690.37</v>
      </c>
    </row>
    <row r="178" spans="1:6" ht="16.5" x14ac:dyDescent="0.3">
      <c r="A178" s="118" t="s">
        <v>302</v>
      </c>
      <c r="B178" s="120">
        <v>22782.92</v>
      </c>
      <c r="C178" s="120"/>
      <c r="D178" s="120"/>
      <c r="E178" s="120"/>
      <c r="F178" s="120">
        <f>tbl_2425_CapitalOutlay_DebtSvc[[#This Row],[Activity 83 (Item 748)]]+tbl_2425_CapitalOutlay_DebtSvc[[#This Row],[Activity 84 (Item 749)]]+tbl_2425_CapitalOutlay_DebtSvc[[#This Row],[Activity 85 (Item 750)]]</f>
        <v>0</v>
      </c>
    </row>
    <row r="179" spans="1:6" ht="16.5" x14ac:dyDescent="0.3">
      <c r="A179" s="118" t="s">
        <v>303</v>
      </c>
      <c r="B179" s="120">
        <v>30995.08</v>
      </c>
      <c r="C179" s="120">
        <v>10738.37</v>
      </c>
      <c r="D179" s="120">
        <v>48766.92</v>
      </c>
      <c r="E179" s="120">
        <v>-57901.32</v>
      </c>
      <c r="F179" s="120">
        <f>tbl_2425_CapitalOutlay_DebtSvc[[#This Row],[Activity 83 (Item 748)]]+tbl_2425_CapitalOutlay_DebtSvc[[#This Row],[Activity 84 (Item 749)]]+tbl_2425_CapitalOutlay_DebtSvc[[#This Row],[Activity 85 (Item 750)]]</f>
        <v>1603.9700000000012</v>
      </c>
    </row>
    <row r="180" spans="1:6" ht="16.5" x14ac:dyDescent="0.3">
      <c r="A180" s="118" t="s">
        <v>304</v>
      </c>
      <c r="B180" s="120">
        <v>254409.56</v>
      </c>
      <c r="C180" s="120">
        <v>6797.59</v>
      </c>
      <c r="D180" s="120">
        <v>30171.96</v>
      </c>
      <c r="E180" s="120">
        <v>-30150.47</v>
      </c>
      <c r="F180" s="120">
        <f>tbl_2425_CapitalOutlay_DebtSvc[[#This Row],[Activity 83 (Item 748)]]+tbl_2425_CapitalOutlay_DebtSvc[[#This Row],[Activity 84 (Item 749)]]+tbl_2425_CapitalOutlay_DebtSvc[[#This Row],[Activity 85 (Item 750)]]</f>
        <v>6819.0800000000017</v>
      </c>
    </row>
    <row r="181" spans="1:6" ht="16.5" x14ac:dyDescent="0.3">
      <c r="A181" s="118" t="s">
        <v>305</v>
      </c>
      <c r="B181" s="120">
        <v>74939.67</v>
      </c>
      <c r="C181" s="120">
        <v>2323.6</v>
      </c>
      <c r="D181" s="120">
        <v>65182.11</v>
      </c>
      <c r="E181" s="120">
        <v>700</v>
      </c>
      <c r="F181" s="120">
        <f>tbl_2425_CapitalOutlay_DebtSvc[[#This Row],[Activity 83 (Item 748)]]+tbl_2425_CapitalOutlay_DebtSvc[[#This Row],[Activity 84 (Item 749)]]+tbl_2425_CapitalOutlay_DebtSvc[[#This Row],[Activity 85 (Item 750)]]</f>
        <v>68205.710000000006</v>
      </c>
    </row>
    <row r="182" spans="1:6" ht="16.5" x14ac:dyDescent="0.3">
      <c r="A182" s="118" t="s">
        <v>307</v>
      </c>
      <c r="B182" s="120"/>
      <c r="C182" s="120">
        <v>584</v>
      </c>
      <c r="D182" s="120">
        <v>13906.96</v>
      </c>
      <c r="E182" s="120"/>
      <c r="F182" s="120">
        <f>tbl_2425_CapitalOutlay_DebtSvc[[#This Row],[Activity 83 (Item 748)]]+tbl_2425_CapitalOutlay_DebtSvc[[#This Row],[Activity 84 (Item 749)]]+tbl_2425_CapitalOutlay_DebtSvc[[#This Row],[Activity 85 (Item 750)]]</f>
        <v>14490.96</v>
      </c>
    </row>
    <row r="183" spans="1:6" ht="16.5" x14ac:dyDescent="0.3">
      <c r="A183" s="118" t="s">
        <v>308</v>
      </c>
      <c r="B183" s="120">
        <v>66785.899999999994</v>
      </c>
      <c r="C183" s="120">
        <v>9523.8799999999992</v>
      </c>
      <c r="D183" s="120">
        <v>145836.20000000001</v>
      </c>
      <c r="E183" s="120">
        <v>-155360.07999999999</v>
      </c>
      <c r="F183" s="120">
        <f>tbl_2425_CapitalOutlay_DebtSvc[[#This Row],[Activity 83 (Item 748)]]+tbl_2425_CapitalOutlay_DebtSvc[[#This Row],[Activity 84 (Item 749)]]+tbl_2425_CapitalOutlay_DebtSvc[[#This Row],[Activity 85 (Item 750)]]</f>
        <v>0</v>
      </c>
    </row>
    <row r="184" spans="1:6" ht="16.5" x14ac:dyDescent="0.3">
      <c r="A184" s="118" t="s">
        <v>129</v>
      </c>
      <c r="B184" s="120"/>
      <c r="C184" s="120"/>
      <c r="D184" s="120">
        <v>4388.8999999999996</v>
      </c>
      <c r="E184" s="120"/>
      <c r="F184" s="120">
        <f>tbl_2425_CapitalOutlay_DebtSvc[[#This Row],[Activity 83 (Item 748)]]+tbl_2425_CapitalOutlay_DebtSvc[[#This Row],[Activity 84 (Item 749)]]+tbl_2425_CapitalOutlay_DebtSvc[[#This Row],[Activity 85 (Item 750)]]</f>
        <v>4388.8999999999996</v>
      </c>
    </row>
    <row r="185" spans="1:6" ht="16.5" x14ac:dyDescent="0.3">
      <c r="A185" s="118" t="s">
        <v>130</v>
      </c>
      <c r="B185" s="120"/>
      <c r="C185" s="120"/>
      <c r="D185" s="120">
        <v>5574.51</v>
      </c>
      <c r="E185" s="120"/>
      <c r="F185" s="120">
        <f>tbl_2425_CapitalOutlay_DebtSvc[[#This Row],[Activity 83 (Item 748)]]+tbl_2425_CapitalOutlay_DebtSvc[[#This Row],[Activity 84 (Item 749)]]+tbl_2425_CapitalOutlay_DebtSvc[[#This Row],[Activity 85 (Item 750)]]</f>
        <v>5574.51</v>
      </c>
    </row>
    <row r="186" spans="1:6" ht="16.5" x14ac:dyDescent="0.3">
      <c r="A186" s="118" t="s">
        <v>131</v>
      </c>
      <c r="B186" s="120">
        <v>231556.19</v>
      </c>
      <c r="C186" s="120">
        <v>2351.3000000000002</v>
      </c>
      <c r="D186" s="120">
        <v>74938.559999999998</v>
      </c>
      <c r="E186" s="120">
        <v>147271.20000000001</v>
      </c>
      <c r="F186" s="120">
        <f>tbl_2425_CapitalOutlay_DebtSvc[[#This Row],[Activity 83 (Item 748)]]+tbl_2425_CapitalOutlay_DebtSvc[[#This Row],[Activity 84 (Item 749)]]+tbl_2425_CapitalOutlay_DebtSvc[[#This Row],[Activity 85 (Item 750)]]</f>
        <v>224561.06</v>
      </c>
    </row>
    <row r="187" spans="1:6" ht="16.5" x14ac:dyDescent="0.3">
      <c r="A187" s="118" t="s">
        <v>309</v>
      </c>
      <c r="B187" s="120">
        <v>241465.54</v>
      </c>
      <c r="C187" s="120">
        <v>62722.18</v>
      </c>
      <c r="D187" s="120">
        <v>659507.56000000006</v>
      </c>
      <c r="E187" s="120">
        <v>-641959.76</v>
      </c>
      <c r="F187" s="120">
        <f>tbl_2425_CapitalOutlay_DebtSvc[[#This Row],[Activity 83 (Item 748)]]+tbl_2425_CapitalOutlay_DebtSvc[[#This Row],[Activity 84 (Item 749)]]+tbl_2425_CapitalOutlay_DebtSvc[[#This Row],[Activity 85 (Item 750)]]</f>
        <v>80269.980000000098</v>
      </c>
    </row>
    <row r="188" spans="1:6" ht="16.5" x14ac:dyDescent="0.3">
      <c r="A188" s="118" t="s">
        <v>310</v>
      </c>
      <c r="B188" s="120">
        <v>1010101.87</v>
      </c>
      <c r="C188" s="120">
        <v>44566.75</v>
      </c>
      <c r="D188" s="120">
        <v>345125.15</v>
      </c>
      <c r="E188" s="120">
        <v>410447.83</v>
      </c>
      <c r="F188" s="120">
        <f>tbl_2425_CapitalOutlay_DebtSvc[[#This Row],[Activity 83 (Item 748)]]+tbl_2425_CapitalOutlay_DebtSvc[[#This Row],[Activity 84 (Item 749)]]+tbl_2425_CapitalOutlay_DebtSvc[[#This Row],[Activity 85 (Item 750)]]</f>
        <v>800139.73</v>
      </c>
    </row>
    <row r="189" spans="1:6" ht="16.5" x14ac:dyDescent="0.3">
      <c r="A189" s="118" t="s">
        <v>311</v>
      </c>
      <c r="B189" s="120">
        <v>522708.91</v>
      </c>
      <c r="C189" s="120">
        <v>17009.37</v>
      </c>
      <c r="D189" s="120">
        <v>133011.63</v>
      </c>
      <c r="E189" s="120">
        <v>-138055.51999999999</v>
      </c>
      <c r="F189" s="120">
        <f>tbl_2425_CapitalOutlay_DebtSvc[[#This Row],[Activity 83 (Item 748)]]+tbl_2425_CapitalOutlay_DebtSvc[[#This Row],[Activity 84 (Item 749)]]+tbl_2425_CapitalOutlay_DebtSvc[[#This Row],[Activity 85 (Item 750)]]</f>
        <v>11965.48000000001</v>
      </c>
    </row>
    <row r="190" spans="1:6" ht="16.5" x14ac:dyDescent="0.3">
      <c r="A190" s="118" t="s">
        <v>312</v>
      </c>
      <c r="B190" s="120">
        <v>335577.15</v>
      </c>
      <c r="C190" s="120">
        <v>41020.36</v>
      </c>
      <c r="D190" s="120">
        <v>307239.64</v>
      </c>
      <c r="E190" s="120"/>
      <c r="F190" s="120">
        <f>tbl_2425_CapitalOutlay_DebtSvc[[#This Row],[Activity 83 (Item 748)]]+tbl_2425_CapitalOutlay_DebtSvc[[#This Row],[Activity 84 (Item 749)]]+tbl_2425_CapitalOutlay_DebtSvc[[#This Row],[Activity 85 (Item 750)]]</f>
        <v>348260</v>
      </c>
    </row>
    <row r="191" spans="1:6" ht="16.5" x14ac:dyDescent="0.3">
      <c r="A191" s="118" t="s">
        <v>313</v>
      </c>
      <c r="B191" s="120">
        <v>1140128.46</v>
      </c>
      <c r="C191" s="120">
        <v>44430.32</v>
      </c>
      <c r="D191" s="120">
        <v>518836.53</v>
      </c>
      <c r="E191" s="120">
        <v>1029364.07</v>
      </c>
      <c r="F191" s="120">
        <f>tbl_2425_CapitalOutlay_DebtSvc[[#This Row],[Activity 83 (Item 748)]]+tbl_2425_CapitalOutlay_DebtSvc[[#This Row],[Activity 84 (Item 749)]]+tbl_2425_CapitalOutlay_DebtSvc[[#This Row],[Activity 85 (Item 750)]]</f>
        <v>1592630.92</v>
      </c>
    </row>
    <row r="192" spans="1:6" ht="16.5" x14ac:dyDescent="0.3">
      <c r="A192" s="118" t="s">
        <v>314</v>
      </c>
      <c r="B192" s="120">
        <v>759427.34</v>
      </c>
      <c r="C192" s="120">
        <v>252895.29</v>
      </c>
      <c r="D192" s="120">
        <v>15395</v>
      </c>
      <c r="E192" s="120"/>
      <c r="F192" s="120">
        <f>tbl_2425_CapitalOutlay_DebtSvc[[#This Row],[Activity 83 (Item 748)]]+tbl_2425_CapitalOutlay_DebtSvc[[#This Row],[Activity 84 (Item 749)]]+tbl_2425_CapitalOutlay_DebtSvc[[#This Row],[Activity 85 (Item 750)]]</f>
        <v>268290.29000000004</v>
      </c>
    </row>
    <row r="193" spans="1:6" ht="16.5" x14ac:dyDescent="0.3">
      <c r="A193" s="118" t="s">
        <v>316</v>
      </c>
      <c r="B193" s="120">
        <v>57528.6</v>
      </c>
      <c r="C193" s="120">
        <v>33624.44</v>
      </c>
      <c r="D193" s="120">
        <v>869758.18</v>
      </c>
      <c r="E193" s="120">
        <v>26986.54</v>
      </c>
      <c r="F193" s="120">
        <f>tbl_2425_CapitalOutlay_DebtSvc[[#This Row],[Activity 83 (Item 748)]]+tbl_2425_CapitalOutlay_DebtSvc[[#This Row],[Activity 84 (Item 749)]]+tbl_2425_CapitalOutlay_DebtSvc[[#This Row],[Activity 85 (Item 750)]]</f>
        <v>930369.16000000015</v>
      </c>
    </row>
    <row r="194" spans="1:6" ht="16.5" x14ac:dyDescent="0.3">
      <c r="A194" s="118" t="s">
        <v>317</v>
      </c>
      <c r="B194" s="120">
        <v>793761.98</v>
      </c>
      <c r="C194" s="120">
        <v>120436.83</v>
      </c>
      <c r="D194" s="120">
        <v>1717353.94</v>
      </c>
      <c r="E194" s="120">
        <v>-1725129.36</v>
      </c>
      <c r="F194" s="120">
        <f>tbl_2425_CapitalOutlay_DebtSvc[[#This Row],[Activity 83 (Item 748)]]+tbl_2425_CapitalOutlay_DebtSvc[[#This Row],[Activity 84 (Item 749)]]+tbl_2425_CapitalOutlay_DebtSvc[[#This Row],[Activity 85 (Item 750)]]</f>
        <v>112661.40999999992</v>
      </c>
    </row>
    <row r="195" spans="1:6" ht="16.5" x14ac:dyDescent="0.3">
      <c r="A195" s="118" t="s">
        <v>318</v>
      </c>
      <c r="B195" s="120">
        <v>163834.12</v>
      </c>
      <c r="C195" s="120"/>
      <c r="D195" s="120"/>
      <c r="E195" s="120"/>
      <c r="F195" s="120">
        <f>tbl_2425_CapitalOutlay_DebtSvc[[#This Row],[Activity 83 (Item 748)]]+tbl_2425_CapitalOutlay_DebtSvc[[#This Row],[Activity 84 (Item 749)]]+tbl_2425_CapitalOutlay_DebtSvc[[#This Row],[Activity 85 (Item 750)]]</f>
        <v>0</v>
      </c>
    </row>
    <row r="196" spans="1:6" ht="16.5" x14ac:dyDescent="0.3">
      <c r="A196" s="118" t="s">
        <v>319</v>
      </c>
      <c r="B196" s="120">
        <v>55357.24</v>
      </c>
      <c r="C196" s="120">
        <v>4935.7299999999996</v>
      </c>
      <c r="D196" s="120">
        <v>55001.87</v>
      </c>
      <c r="E196" s="120">
        <v>-59937.599999999999</v>
      </c>
      <c r="F196" s="120">
        <f>tbl_2425_CapitalOutlay_DebtSvc[[#This Row],[Activity 83 (Item 748)]]+tbl_2425_CapitalOutlay_DebtSvc[[#This Row],[Activity 84 (Item 749)]]+tbl_2425_CapitalOutlay_DebtSvc[[#This Row],[Activity 85 (Item 750)]]</f>
        <v>0</v>
      </c>
    </row>
    <row r="197" spans="1:6" ht="16.5" x14ac:dyDescent="0.3">
      <c r="A197" s="118" t="s">
        <v>320</v>
      </c>
      <c r="B197" s="120">
        <v>38716.410000000003</v>
      </c>
      <c r="C197" s="120"/>
      <c r="D197" s="120"/>
      <c r="E197" s="120"/>
      <c r="F197" s="120">
        <f>tbl_2425_CapitalOutlay_DebtSvc[[#This Row],[Activity 83 (Item 748)]]+tbl_2425_CapitalOutlay_DebtSvc[[#This Row],[Activity 84 (Item 749)]]+tbl_2425_CapitalOutlay_DebtSvc[[#This Row],[Activity 85 (Item 750)]]</f>
        <v>0</v>
      </c>
    </row>
    <row r="198" spans="1:6" ht="16.5" x14ac:dyDescent="0.3">
      <c r="A198" s="118" t="s">
        <v>322</v>
      </c>
      <c r="B198" s="120">
        <v>204678.36</v>
      </c>
      <c r="C198" s="120">
        <v>7815.6</v>
      </c>
      <c r="D198" s="120">
        <v>77477.600000000006</v>
      </c>
      <c r="E198" s="120">
        <v>-49106.9</v>
      </c>
      <c r="F198" s="120">
        <f>tbl_2425_CapitalOutlay_DebtSvc[[#This Row],[Activity 83 (Item 748)]]+tbl_2425_CapitalOutlay_DebtSvc[[#This Row],[Activity 84 (Item 749)]]+tbl_2425_CapitalOutlay_DebtSvc[[#This Row],[Activity 85 (Item 750)]]</f>
        <v>36186.30000000001</v>
      </c>
    </row>
    <row r="199" spans="1:6" ht="16.5" x14ac:dyDescent="0.3">
      <c r="A199" s="118" t="s">
        <v>49</v>
      </c>
      <c r="B199" s="120">
        <v>6944989.9900000002</v>
      </c>
      <c r="C199" s="120">
        <v>309163.92</v>
      </c>
      <c r="D199" s="120">
        <v>6535545.1299999999</v>
      </c>
      <c r="E199" s="120">
        <v>-3083935.02</v>
      </c>
      <c r="F199" s="120">
        <f>tbl_2425_CapitalOutlay_DebtSvc[[#This Row],[Activity 83 (Item 748)]]+tbl_2425_CapitalOutlay_DebtSvc[[#This Row],[Activity 84 (Item 749)]]+tbl_2425_CapitalOutlay_DebtSvc[[#This Row],[Activity 85 (Item 750)]]</f>
        <v>3760774.03</v>
      </c>
    </row>
    <row r="200" spans="1:6" ht="16.5" x14ac:dyDescent="0.3">
      <c r="A200" s="118" t="s">
        <v>50</v>
      </c>
      <c r="B200" s="120">
        <v>33854.86</v>
      </c>
      <c r="C200" s="120"/>
      <c r="D200" s="120"/>
      <c r="E200" s="120"/>
      <c r="F200" s="120">
        <f>tbl_2425_CapitalOutlay_DebtSvc[[#This Row],[Activity 83 (Item 748)]]+tbl_2425_CapitalOutlay_DebtSvc[[#This Row],[Activity 84 (Item 749)]]+tbl_2425_CapitalOutlay_DebtSvc[[#This Row],[Activity 85 (Item 750)]]</f>
        <v>0</v>
      </c>
    </row>
    <row r="201" spans="1:6" ht="16.5" x14ac:dyDescent="0.3">
      <c r="A201" s="118" t="s">
        <v>51</v>
      </c>
      <c r="B201" s="120">
        <v>10861.25</v>
      </c>
      <c r="C201" s="120"/>
      <c r="D201" s="120"/>
      <c r="E201" s="120"/>
      <c r="F201" s="120">
        <f>tbl_2425_CapitalOutlay_DebtSvc[[#This Row],[Activity 83 (Item 748)]]+tbl_2425_CapitalOutlay_DebtSvc[[#This Row],[Activity 84 (Item 749)]]+tbl_2425_CapitalOutlay_DebtSvc[[#This Row],[Activity 85 (Item 750)]]</f>
        <v>0</v>
      </c>
    </row>
    <row r="202" spans="1:6" ht="16.5" x14ac:dyDescent="0.3">
      <c r="A202" s="118" t="s">
        <v>52</v>
      </c>
      <c r="B202" s="120">
        <v>206927.89</v>
      </c>
      <c r="C202" s="120">
        <v>157.58000000000001</v>
      </c>
      <c r="D202" s="120">
        <v>22728.79</v>
      </c>
      <c r="E202" s="120">
        <v>66797.11</v>
      </c>
      <c r="F202" s="120">
        <f>tbl_2425_CapitalOutlay_DebtSvc[[#This Row],[Activity 83 (Item 748)]]+tbl_2425_CapitalOutlay_DebtSvc[[#This Row],[Activity 84 (Item 749)]]+tbl_2425_CapitalOutlay_DebtSvc[[#This Row],[Activity 85 (Item 750)]]</f>
        <v>89683.48000000001</v>
      </c>
    </row>
    <row r="203" spans="1:6" ht="16.5" x14ac:dyDescent="0.3">
      <c r="A203" s="118" t="s">
        <v>53</v>
      </c>
      <c r="B203" s="120">
        <v>101668.51</v>
      </c>
      <c r="C203" s="120"/>
      <c r="D203" s="120"/>
      <c r="E203" s="120"/>
      <c r="F203" s="120">
        <f>tbl_2425_CapitalOutlay_DebtSvc[[#This Row],[Activity 83 (Item 748)]]+tbl_2425_CapitalOutlay_DebtSvc[[#This Row],[Activity 84 (Item 749)]]+tbl_2425_CapitalOutlay_DebtSvc[[#This Row],[Activity 85 (Item 750)]]</f>
        <v>0</v>
      </c>
    </row>
    <row r="204" spans="1:6" ht="16.5" x14ac:dyDescent="0.3">
      <c r="A204" s="118" t="s">
        <v>54</v>
      </c>
      <c r="B204" s="120">
        <v>1739953.64</v>
      </c>
      <c r="C204" s="120">
        <v>3432.55</v>
      </c>
      <c r="D204" s="120">
        <v>108639.25</v>
      </c>
      <c r="E204" s="120">
        <v>1118096.93</v>
      </c>
      <c r="F204" s="120">
        <f>tbl_2425_CapitalOutlay_DebtSvc[[#This Row],[Activity 83 (Item 748)]]+tbl_2425_CapitalOutlay_DebtSvc[[#This Row],[Activity 84 (Item 749)]]+tbl_2425_CapitalOutlay_DebtSvc[[#This Row],[Activity 85 (Item 750)]]</f>
        <v>1230168.73</v>
      </c>
    </row>
    <row r="205" spans="1:6" ht="16.5" x14ac:dyDescent="0.3">
      <c r="A205" s="118" t="s">
        <v>55</v>
      </c>
      <c r="B205" s="120">
        <v>999864.22</v>
      </c>
      <c r="C205" s="120">
        <v>44748.95</v>
      </c>
      <c r="D205" s="120">
        <v>626424.9</v>
      </c>
      <c r="E205" s="120"/>
      <c r="F205" s="120">
        <f>tbl_2425_CapitalOutlay_DebtSvc[[#This Row],[Activity 83 (Item 748)]]+tbl_2425_CapitalOutlay_DebtSvc[[#This Row],[Activity 84 (Item 749)]]+tbl_2425_CapitalOutlay_DebtSvc[[#This Row],[Activity 85 (Item 750)]]</f>
        <v>671173.85</v>
      </c>
    </row>
    <row r="206" spans="1:6" ht="16.5" x14ac:dyDescent="0.3">
      <c r="A206" s="118" t="s">
        <v>56</v>
      </c>
      <c r="B206" s="120">
        <v>30091.53</v>
      </c>
      <c r="C206" s="120">
        <v>5259.24</v>
      </c>
      <c r="D206" s="120"/>
      <c r="E206" s="120"/>
      <c r="F206" s="120">
        <f>tbl_2425_CapitalOutlay_DebtSvc[[#This Row],[Activity 83 (Item 748)]]+tbl_2425_CapitalOutlay_DebtSvc[[#This Row],[Activity 84 (Item 749)]]+tbl_2425_CapitalOutlay_DebtSvc[[#This Row],[Activity 85 (Item 750)]]</f>
        <v>5259.24</v>
      </c>
    </row>
    <row r="207" spans="1:6" ht="16.5" x14ac:dyDescent="0.3">
      <c r="A207" s="118" t="s">
        <v>57</v>
      </c>
      <c r="B207" s="120">
        <v>2077299.32</v>
      </c>
      <c r="C207" s="120"/>
      <c r="D207" s="120"/>
      <c r="E207" s="120"/>
      <c r="F207" s="120">
        <f>tbl_2425_CapitalOutlay_DebtSvc[[#This Row],[Activity 83 (Item 748)]]+tbl_2425_CapitalOutlay_DebtSvc[[#This Row],[Activity 84 (Item 749)]]+tbl_2425_CapitalOutlay_DebtSvc[[#This Row],[Activity 85 (Item 750)]]</f>
        <v>0</v>
      </c>
    </row>
    <row r="208" spans="1:6" ht="16.5" x14ac:dyDescent="0.3">
      <c r="A208" s="118" t="s">
        <v>58</v>
      </c>
      <c r="B208" s="120">
        <v>293668.73</v>
      </c>
      <c r="C208" s="120">
        <v>34143.440000000002</v>
      </c>
      <c r="D208" s="120">
        <v>345229.03</v>
      </c>
      <c r="E208" s="120">
        <v>-282947.31</v>
      </c>
      <c r="F208" s="120">
        <f>tbl_2425_CapitalOutlay_DebtSvc[[#This Row],[Activity 83 (Item 748)]]+tbl_2425_CapitalOutlay_DebtSvc[[#This Row],[Activity 84 (Item 749)]]+tbl_2425_CapitalOutlay_DebtSvc[[#This Row],[Activity 85 (Item 750)]]</f>
        <v>96425.160000000033</v>
      </c>
    </row>
    <row r="209" spans="1:6" ht="16.5" x14ac:dyDescent="0.3">
      <c r="A209" s="118" t="s">
        <v>59</v>
      </c>
      <c r="B209" s="120">
        <v>85640.13</v>
      </c>
      <c r="C209" s="120"/>
      <c r="D209" s="120"/>
      <c r="E209" s="120"/>
      <c r="F209" s="120">
        <f>tbl_2425_CapitalOutlay_DebtSvc[[#This Row],[Activity 83 (Item 748)]]+tbl_2425_CapitalOutlay_DebtSvc[[#This Row],[Activity 84 (Item 749)]]+tbl_2425_CapitalOutlay_DebtSvc[[#This Row],[Activity 85 (Item 750)]]</f>
        <v>0</v>
      </c>
    </row>
    <row r="210" spans="1:6" ht="16.5" x14ac:dyDescent="0.3">
      <c r="A210" s="118" t="s">
        <v>60</v>
      </c>
      <c r="B210" s="120">
        <v>46000</v>
      </c>
      <c r="C210" s="120">
        <v>5348.94</v>
      </c>
      <c r="D210" s="120">
        <v>172935.06</v>
      </c>
      <c r="E210" s="120"/>
      <c r="F210" s="120">
        <f>tbl_2425_CapitalOutlay_DebtSvc[[#This Row],[Activity 83 (Item 748)]]+tbl_2425_CapitalOutlay_DebtSvc[[#This Row],[Activity 84 (Item 749)]]+tbl_2425_CapitalOutlay_DebtSvc[[#This Row],[Activity 85 (Item 750)]]</f>
        <v>178284</v>
      </c>
    </row>
    <row r="211" spans="1:6" ht="16.5" x14ac:dyDescent="0.3">
      <c r="A211" s="118" t="s">
        <v>61</v>
      </c>
      <c r="B211" s="120">
        <v>758467.47</v>
      </c>
      <c r="C211" s="120"/>
      <c r="D211" s="120"/>
      <c r="E211" s="120">
        <v>10500</v>
      </c>
      <c r="F211" s="120">
        <f>tbl_2425_CapitalOutlay_DebtSvc[[#This Row],[Activity 83 (Item 748)]]+tbl_2425_CapitalOutlay_DebtSvc[[#This Row],[Activity 84 (Item 749)]]+tbl_2425_CapitalOutlay_DebtSvc[[#This Row],[Activity 85 (Item 750)]]</f>
        <v>10500</v>
      </c>
    </row>
    <row r="212" spans="1:6" ht="16.5" x14ac:dyDescent="0.3">
      <c r="A212" s="118" t="s">
        <v>62</v>
      </c>
      <c r="B212" s="120">
        <v>280143.59999999998</v>
      </c>
      <c r="C212" s="120">
        <v>503.21</v>
      </c>
      <c r="D212" s="120">
        <v>11176.81</v>
      </c>
      <c r="E212" s="120"/>
      <c r="F212" s="120">
        <f>tbl_2425_CapitalOutlay_DebtSvc[[#This Row],[Activity 83 (Item 748)]]+tbl_2425_CapitalOutlay_DebtSvc[[#This Row],[Activity 84 (Item 749)]]+tbl_2425_CapitalOutlay_DebtSvc[[#This Row],[Activity 85 (Item 750)]]</f>
        <v>11680.019999999999</v>
      </c>
    </row>
    <row r="213" spans="1:6" ht="16.5" x14ac:dyDescent="0.3">
      <c r="A213" s="118" t="s">
        <v>63</v>
      </c>
      <c r="B213" s="120">
        <v>234364.05</v>
      </c>
      <c r="C213" s="120"/>
      <c r="D213" s="120">
        <v>15177.86</v>
      </c>
      <c r="E213" s="120"/>
      <c r="F213" s="120">
        <f>tbl_2425_CapitalOutlay_DebtSvc[[#This Row],[Activity 83 (Item 748)]]+tbl_2425_CapitalOutlay_DebtSvc[[#This Row],[Activity 84 (Item 749)]]+tbl_2425_CapitalOutlay_DebtSvc[[#This Row],[Activity 85 (Item 750)]]</f>
        <v>15177.86</v>
      </c>
    </row>
    <row r="214" spans="1:6" ht="16.5" x14ac:dyDescent="0.3">
      <c r="A214" s="118" t="s">
        <v>707</v>
      </c>
      <c r="B214" s="120"/>
      <c r="C214" s="120">
        <v>233477.98</v>
      </c>
      <c r="D214" s="120">
        <v>144811.04</v>
      </c>
      <c r="E214" s="120">
        <v>-378289.02</v>
      </c>
      <c r="F214" s="120">
        <f>tbl_2425_CapitalOutlay_DebtSvc[[#This Row],[Activity 83 (Item 748)]]+tbl_2425_CapitalOutlay_DebtSvc[[#This Row],[Activity 84 (Item 749)]]+tbl_2425_CapitalOutlay_DebtSvc[[#This Row],[Activity 85 (Item 750)]]</f>
        <v>0</v>
      </c>
    </row>
    <row r="215" spans="1:6" ht="16.5" x14ac:dyDescent="0.3">
      <c r="A215" s="118" t="s">
        <v>64</v>
      </c>
      <c r="B215" s="120"/>
      <c r="C215" s="120">
        <v>282583</v>
      </c>
      <c r="D215" s="120">
        <v>538350.52</v>
      </c>
      <c r="E215" s="120">
        <v>-578700.91</v>
      </c>
      <c r="F215" s="120">
        <f>tbl_2425_CapitalOutlay_DebtSvc[[#This Row],[Activity 83 (Item 748)]]+tbl_2425_CapitalOutlay_DebtSvc[[#This Row],[Activity 84 (Item 749)]]+tbl_2425_CapitalOutlay_DebtSvc[[#This Row],[Activity 85 (Item 750)]]</f>
        <v>242232.61</v>
      </c>
    </row>
    <row r="216" spans="1:6" ht="16.5" x14ac:dyDescent="0.3">
      <c r="A216" s="118" t="s">
        <v>65</v>
      </c>
      <c r="B216" s="120">
        <v>57998.35</v>
      </c>
      <c r="C216" s="120"/>
      <c r="D216" s="120"/>
      <c r="E216" s="120"/>
      <c r="F216" s="120">
        <f>tbl_2425_CapitalOutlay_DebtSvc[[#This Row],[Activity 83 (Item 748)]]+tbl_2425_CapitalOutlay_DebtSvc[[#This Row],[Activity 84 (Item 749)]]+tbl_2425_CapitalOutlay_DebtSvc[[#This Row],[Activity 85 (Item 750)]]</f>
        <v>0</v>
      </c>
    </row>
    <row r="217" spans="1:6" ht="16.5" x14ac:dyDescent="0.3">
      <c r="A217" s="118" t="s">
        <v>66</v>
      </c>
      <c r="B217" s="120">
        <v>71758.490000000005</v>
      </c>
      <c r="C217" s="120">
        <v>2352.44</v>
      </c>
      <c r="D217" s="120">
        <v>7583.56</v>
      </c>
      <c r="E217" s="120">
        <v>-9040.44</v>
      </c>
      <c r="F217" s="120">
        <f>tbl_2425_CapitalOutlay_DebtSvc[[#This Row],[Activity 83 (Item 748)]]+tbl_2425_CapitalOutlay_DebtSvc[[#This Row],[Activity 84 (Item 749)]]+tbl_2425_CapitalOutlay_DebtSvc[[#This Row],[Activity 85 (Item 750)]]</f>
        <v>895.55999999999949</v>
      </c>
    </row>
    <row r="218" spans="1:6" ht="16.5" x14ac:dyDescent="0.3">
      <c r="A218" s="118" t="s">
        <v>67</v>
      </c>
      <c r="B218" s="120">
        <v>2877</v>
      </c>
      <c r="C218" s="120"/>
      <c r="D218" s="120"/>
      <c r="E218" s="120"/>
      <c r="F218" s="120">
        <f>tbl_2425_CapitalOutlay_DebtSvc[[#This Row],[Activity 83 (Item 748)]]+tbl_2425_CapitalOutlay_DebtSvc[[#This Row],[Activity 84 (Item 749)]]+tbl_2425_CapitalOutlay_DebtSvc[[#This Row],[Activity 85 (Item 750)]]</f>
        <v>0</v>
      </c>
    </row>
    <row r="219" spans="1:6" ht="16.5" x14ac:dyDescent="0.3">
      <c r="A219" s="118" t="s">
        <v>68</v>
      </c>
      <c r="B219" s="120">
        <v>403112.99</v>
      </c>
      <c r="C219" s="120"/>
      <c r="D219" s="120"/>
      <c r="E219" s="120"/>
      <c r="F219" s="120">
        <f>tbl_2425_CapitalOutlay_DebtSvc[[#This Row],[Activity 83 (Item 748)]]+tbl_2425_CapitalOutlay_DebtSvc[[#This Row],[Activity 84 (Item 749)]]+tbl_2425_CapitalOutlay_DebtSvc[[#This Row],[Activity 85 (Item 750)]]</f>
        <v>0</v>
      </c>
    </row>
    <row r="220" spans="1:6" ht="16.5" x14ac:dyDescent="0.3">
      <c r="A220" s="118" t="s">
        <v>69</v>
      </c>
      <c r="B220" s="120">
        <v>34073.49</v>
      </c>
      <c r="C220" s="120">
        <v>2191.58</v>
      </c>
      <c r="D220" s="120">
        <v>44252.39</v>
      </c>
      <c r="E220" s="120"/>
      <c r="F220" s="120">
        <f>tbl_2425_CapitalOutlay_DebtSvc[[#This Row],[Activity 83 (Item 748)]]+tbl_2425_CapitalOutlay_DebtSvc[[#This Row],[Activity 84 (Item 749)]]+tbl_2425_CapitalOutlay_DebtSvc[[#This Row],[Activity 85 (Item 750)]]</f>
        <v>46443.97</v>
      </c>
    </row>
    <row r="221" spans="1:6" ht="16.5" x14ac:dyDescent="0.3">
      <c r="A221" s="118" t="s">
        <v>70</v>
      </c>
      <c r="B221" s="120">
        <v>-6727.51</v>
      </c>
      <c r="C221" s="120"/>
      <c r="D221" s="120"/>
      <c r="E221" s="120"/>
      <c r="F221" s="120">
        <f>tbl_2425_CapitalOutlay_DebtSvc[[#This Row],[Activity 83 (Item 748)]]+tbl_2425_CapitalOutlay_DebtSvc[[#This Row],[Activity 84 (Item 749)]]+tbl_2425_CapitalOutlay_DebtSvc[[#This Row],[Activity 85 (Item 750)]]</f>
        <v>0</v>
      </c>
    </row>
    <row r="222" spans="1:6" ht="16.5" x14ac:dyDescent="0.3">
      <c r="A222" s="118" t="s">
        <v>71</v>
      </c>
      <c r="B222" s="120">
        <v>-24810.38</v>
      </c>
      <c r="C222" s="120"/>
      <c r="D222" s="120"/>
      <c r="E222" s="120"/>
      <c r="F222" s="120">
        <f>tbl_2425_CapitalOutlay_DebtSvc[[#This Row],[Activity 83 (Item 748)]]+tbl_2425_CapitalOutlay_DebtSvc[[#This Row],[Activity 84 (Item 749)]]+tbl_2425_CapitalOutlay_DebtSvc[[#This Row],[Activity 85 (Item 750)]]</f>
        <v>0</v>
      </c>
    </row>
    <row r="223" spans="1:6" ht="16.5" x14ac:dyDescent="0.3">
      <c r="A223" s="118" t="s">
        <v>73</v>
      </c>
      <c r="B223" s="120">
        <v>125223.92</v>
      </c>
      <c r="C223" s="120"/>
      <c r="D223" s="120">
        <v>2825.9</v>
      </c>
      <c r="E223" s="120">
        <v>16580.21</v>
      </c>
      <c r="F223" s="120">
        <f>tbl_2425_CapitalOutlay_DebtSvc[[#This Row],[Activity 83 (Item 748)]]+tbl_2425_CapitalOutlay_DebtSvc[[#This Row],[Activity 84 (Item 749)]]+tbl_2425_CapitalOutlay_DebtSvc[[#This Row],[Activity 85 (Item 750)]]</f>
        <v>19406.11</v>
      </c>
    </row>
    <row r="224" spans="1:6" ht="16.5" x14ac:dyDescent="0.3">
      <c r="A224" s="118" t="s">
        <v>74</v>
      </c>
      <c r="B224" s="120">
        <v>201796.33</v>
      </c>
      <c r="C224" s="120">
        <v>2378.9499999999998</v>
      </c>
      <c r="D224" s="120">
        <v>30143.52</v>
      </c>
      <c r="E224" s="120">
        <v>17515.12</v>
      </c>
      <c r="F224" s="120">
        <f>tbl_2425_CapitalOutlay_DebtSvc[[#This Row],[Activity 83 (Item 748)]]+tbl_2425_CapitalOutlay_DebtSvc[[#This Row],[Activity 84 (Item 749)]]+tbl_2425_CapitalOutlay_DebtSvc[[#This Row],[Activity 85 (Item 750)]]</f>
        <v>50037.59</v>
      </c>
    </row>
    <row r="225" spans="1:6" ht="16.5" x14ac:dyDescent="0.3">
      <c r="A225" s="118" t="s">
        <v>75</v>
      </c>
      <c r="B225" s="120">
        <v>139207.28</v>
      </c>
      <c r="C225" s="120"/>
      <c r="D225" s="120"/>
      <c r="E225" s="120"/>
      <c r="F225" s="120">
        <f>tbl_2425_CapitalOutlay_DebtSvc[[#This Row],[Activity 83 (Item 748)]]+tbl_2425_CapitalOutlay_DebtSvc[[#This Row],[Activity 84 (Item 749)]]+tbl_2425_CapitalOutlay_DebtSvc[[#This Row],[Activity 85 (Item 750)]]</f>
        <v>0</v>
      </c>
    </row>
    <row r="226" spans="1:6" ht="16.5" x14ac:dyDescent="0.3">
      <c r="A226" s="118" t="s">
        <v>76</v>
      </c>
      <c r="B226" s="120">
        <v>122407.23</v>
      </c>
      <c r="C226" s="120">
        <v>270.64</v>
      </c>
      <c r="D226" s="120">
        <v>3196.75</v>
      </c>
      <c r="E226" s="120"/>
      <c r="F226" s="120">
        <f>tbl_2425_CapitalOutlay_DebtSvc[[#This Row],[Activity 83 (Item 748)]]+tbl_2425_CapitalOutlay_DebtSvc[[#This Row],[Activity 84 (Item 749)]]+tbl_2425_CapitalOutlay_DebtSvc[[#This Row],[Activity 85 (Item 750)]]</f>
        <v>3467.39</v>
      </c>
    </row>
    <row r="227" spans="1:6" ht="16.5" x14ac:dyDescent="0.3">
      <c r="A227" s="118" t="s">
        <v>181</v>
      </c>
      <c r="B227" s="120">
        <v>133665.23000000001</v>
      </c>
      <c r="C227" s="120"/>
      <c r="D227" s="120"/>
      <c r="E227" s="120">
        <v>3350</v>
      </c>
      <c r="F227" s="120">
        <f>tbl_2425_CapitalOutlay_DebtSvc[[#This Row],[Activity 83 (Item 748)]]+tbl_2425_CapitalOutlay_DebtSvc[[#This Row],[Activity 84 (Item 749)]]+tbl_2425_CapitalOutlay_DebtSvc[[#This Row],[Activity 85 (Item 750)]]</f>
        <v>3350</v>
      </c>
    </row>
    <row r="228" spans="1:6" ht="16.5" x14ac:dyDescent="0.3">
      <c r="A228" s="118" t="s">
        <v>182</v>
      </c>
      <c r="B228" s="120">
        <v>420194.72</v>
      </c>
      <c r="C228" s="120">
        <v>16599.63</v>
      </c>
      <c r="D228" s="120">
        <v>77727.45</v>
      </c>
      <c r="E228" s="120"/>
      <c r="F228" s="120">
        <f>tbl_2425_CapitalOutlay_DebtSvc[[#This Row],[Activity 83 (Item 748)]]+tbl_2425_CapitalOutlay_DebtSvc[[#This Row],[Activity 84 (Item 749)]]+tbl_2425_CapitalOutlay_DebtSvc[[#This Row],[Activity 85 (Item 750)]]</f>
        <v>94327.08</v>
      </c>
    </row>
    <row r="229" spans="1:6" ht="16.5" x14ac:dyDescent="0.3">
      <c r="A229" s="118" t="s">
        <v>183</v>
      </c>
      <c r="B229" s="120">
        <v>146288.64000000001</v>
      </c>
      <c r="C229" s="120">
        <v>60660</v>
      </c>
      <c r="D229" s="120"/>
      <c r="E229" s="120"/>
      <c r="F229" s="120">
        <f>tbl_2425_CapitalOutlay_DebtSvc[[#This Row],[Activity 83 (Item 748)]]+tbl_2425_CapitalOutlay_DebtSvc[[#This Row],[Activity 84 (Item 749)]]+tbl_2425_CapitalOutlay_DebtSvc[[#This Row],[Activity 85 (Item 750)]]</f>
        <v>60660</v>
      </c>
    </row>
    <row r="230" spans="1:6" ht="16.5" x14ac:dyDescent="0.3">
      <c r="A230" s="118" t="s">
        <v>184</v>
      </c>
      <c r="B230" s="120">
        <v>272840.58</v>
      </c>
      <c r="C230" s="120">
        <v>6881.45</v>
      </c>
      <c r="D230" s="120">
        <v>41166.550000000003</v>
      </c>
      <c r="E230" s="120">
        <v>222704.11</v>
      </c>
      <c r="F230" s="120">
        <f>tbl_2425_CapitalOutlay_DebtSvc[[#This Row],[Activity 83 (Item 748)]]+tbl_2425_CapitalOutlay_DebtSvc[[#This Row],[Activity 84 (Item 749)]]+tbl_2425_CapitalOutlay_DebtSvc[[#This Row],[Activity 85 (Item 750)]]</f>
        <v>270752.11</v>
      </c>
    </row>
    <row r="231" spans="1:6" ht="16.5" x14ac:dyDescent="0.3">
      <c r="A231" s="118" t="s">
        <v>185</v>
      </c>
      <c r="B231" s="120">
        <v>229352.31</v>
      </c>
      <c r="C231" s="120">
        <v>1944</v>
      </c>
      <c r="D231" s="120">
        <v>7776</v>
      </c>
      <c r="E231" s="120">
        <v>41333</v>
      </c>
      <c r="F231" s="120">
        <f>tbl_2425_CapitalOutlay_DebtSvc[[#This Row],[Activity 83 (Item 748)]]+tbl_2425_CapitalOutlay_DebtSvc[[#This Row],[Activity 84 (Item 749)]]+tbl_2425_CapitalOutlay_DebtSvc[[#This Row],[Activity 85 (Item 750)]]</f>
        <v>51053</v>
      </c>
    </row>
    <row r="232" spans="1:6" ht="16.5" x14ac:dyDescent="0.3">
      <c r="A232" s="118" t="s">
        <v>186</v>
      </c>
      <c r="B232" s="120">
        <v>77754.22</v>
      </c>
      <c r="C232" s="120"/>
      <c r="D232" s="120">
        <v>17337.509999999998</v>
      </c>
      <c r="E232" s="120">
        <v>55914.46</v>
      </c>
      <c r="F232" s="120">
        <f>tbl_2425_CapitalOutlay_DebtSvc[[#This Row],[Activity 83 (Item 748)]]+tbl_2425_CapitalOutlay_DebtSvc[[#This Row],[Activity 84 (Item 749)]]+tbl_2425_CapitalOutlay_DebtSvc[[#This Row],[Activity 85 (Item 750)]]</f>
        <v>73251.97</v>
      </c>
    </row>
    <row r="233" spans="1:6" ht="16.5" x14ac:dyDescent="0.3">
      <c r="A233" s="118" t="s">
        <v>187</v>
      </c>
      <c r="B233" s="120">
        <v>75466.05</v>
      </c>
      <c r="C233" s="120">
        <v>739.97</v>
      </c>
      <c r="D233" s="120">
        <v>3460.03</v>
      </c>
      <c r="E233" s="120"/>
      <c r="F233" s="120">
        <f>tbl_2425_CapitalOutlay_DebtSvc[[#This Row],[Activity 83 (Item 748)]]+tbl_2425_CapitalOutlay_DebtSvc[[#This Row],[Activity 84 (Item 749)]]+tbl_2425_CapitalOutlay_DebtSvc[[#This Row],[Activity 85 (Item 750)]]</f>
        <v>4200</v>
      </c>
    </row>
    <row r="234" spans="1:6" ht="16.5" x14ac:dyDescent="0.3">
      <c r="A234" s="118" t="s">
        <v>188</v>
      </c>
      <c r="B234" s="120">
        <v>51397.36</v>
      </c>
      <c r="C234" s="120">
        <v>3780.88</v>
      </c>
      <c r="D234" s="120">
        <v>36226.120000000003</v>
      </c>
      <c r="E234" s="120"/>
      <c r="F234" s="120">
        <f>tbl_2425_CapitalOutlay_DebtSvc[[#This Row],[Activity 83 (Item 748)]]+tbl_2425_CapitalOutlay_DebtSvc[[#This Row],[Activity 84 (Item 749)]]+tbl_2425_CapitalOutlay_DebtSvc[[#This Row],[Activity 85 (Item 750)]]</f>
        <v>40007</v>
      </c>
    </row>
    <row r="235" spans="1:6" ht="16.5" x14ac:dyDescent="0.3">
      <c r="A235" s="118" t="s">
        <v>788</v>
      </c>
      <c r="B235" s="120">
        <v>8398.14</v>
      </c>
      <c r="C235" s="120"/>
      <c r="D235" s="120"/>
      <c r="E235" s="120"/>
      <c r="F235" s="120">
        <f>tbl_2425_CapitalOutlay_DebtSvc[[#This Row],[Activity 83 (Item 748)]]+tbl_2425_CapitalOutlay_DebtSvc[[#This Row],[Activity 84 (Item 749)]]+tbl_2425_CapitalOutlay_DebtSvc[[#This Row],[Activity 85 (Item 750)]]</f>
        <v>0</v>
      </c>
    </row>
    <row r="236" spans="1:6" ht="16.5" x14ac:dyDescent="0.3">
      <c r="A236" s="118" t="s">
        <v>132</v>
      </c>
      <c r="B236" s="120">
        <v>32814.32</v>
      </c>
      <c r="C236" s="120"/>
      <c r="D236" s="120"/>
      <c r="E236" s="120"/>
      <c r="F236" s="120">
        <f>tbl_2425_CapitalOutlay_DebtSvc[[#This Row],[Activity 83 (Item 748)]]+tbl_2425_CapitalOutlay_DebtSvc[[#This Row],[Activity 84 (Item 749)]]+tbl_2425_CapitalOutlay_DebtSvc[[#This Row],[Activity 85 (Item 750)]]</f>
        <v>0</v>
      </c>
    </row>
    <row r="237" spans="1:6" ht="16.5" x14ac:dyDescent="0.3">
      <c r="A237" s="118" t="s">
        <v>247</v>
      </c>
      <c r="B237" s="120">
        <v>4069.01</v>
      </c>
      <c r="C237" s="120"/>
      <c r="D237" s="120"/>
      <c r="E237" s="120"/>
      <c r="F237" s="120">
        <f>tbl_2425_CapitalOutlay_DebtSvc[[#This Row],[Activity 83 (Item 748)]]+tbl_2425_CapitalOutlay_DebtSvc[[#This Row],[Activity 84 (Item 749)]]+tbl_2425_CapitalOutlay_DebtSvc[[#This Row],[Activity 85 (Item 750)]]</f>
        <v>0</v>
      </c>
    </row>
    <row r="238" spans="1:6" ht="16.5" x14ac:dyDescent="0.3">
      <c r="A238" s="118" t="s">
        <v>262</v>
      </c>
      <c r="B238" s="120">
        <v>612900.89</v>
      </c>
      <c r="C238" s="120"/>
      <c r="D238" s="120"/>
      <c r="E238" s="120"/>
      <c r="F238" s="120">
        <f>tbl_2425_CapitalOutlay_DebtSvc[[#This Row],[Activity 83 (Item 748)]]+tbl_2425_CapitalOutlay_DebtSvc[[#This Row],[Activity 84 (Item 749)]]+tbl_2425_CapitalOutlay_DebtSvc[[#This Row],[Activity 85 (Item 750)]]</f>
        <v>0</v>
      </c>
    </row>
    <row r="239" spans="1:6" ht="16.5" x14ac:dyDescent="0.3">
      <c r="A239" s="118" t="s">
        <v>263</v>
      </c>
      <c r="B239" s="120">
        <v>402965.62</v>
      </c>
      <c r="C239" s="120"/>
      <c r="D239" s="120"/>
      <c r="E239" s="120"/>
      <c r="F239" s="120">
        <f>tbl_2425_CapitalOutlay_DebtSvc[[#This Row],[Activity 83 (Item 748)]]+tbl_2425_CapitalOutlay_DebtSvc[[#This Row],[Activity 84 (Item 749)]]+tbl_2425_CapitalOutlay_DebtSvc[[#This Row],[Activity 85 (Item 750)]]</f>
        <v>0</v>
      </c>
    </row>
    <row r="240" spans="1:6" ht="16.5" x14ac:dyDescent="0.3">
      <c r="A240" s="118" t="s">
        <v>264</v>
      </c>
      <c r="B240" s="120">
        <v>2260.5100000000002</v>
      </c>
      <c r="C240" s="120"/>
      <c r="D240" s="120"/>
      <c r="E240" s="120"/>
      <c r="F240" s="120">
        <f>tbl_2425_CapitalOutlay_DebtSvc[[#This Row],[Activity 83 (Item 748)]]+tbl_2425_CapitalOutlay_DebtSvc[[#This Row],[Activity 84 (Item 749)]]+tbl_2425_CapitalOutlay_DebtSvc[[#This Row],[Activity 85 (Item 750)]]</f>
        <v>0</v>
      </c>
    </row>
    <row r="241" spans="1:6" ht="16.5" x14ac:dyDescent="0.3">
      <c r="A241" s="118" t="s">
        <v>265</v>
      </c>
      <c r="B241" s="120">
        <v>66125.850000000006</v>
      </c>
      <c r="C241" s="120"/>
      <c r="D241" s="120"/>
      <c r="E241" s="120"/>
      <c r="F241" s="120">
        <f>tbl_2425_CapitalOutlay_DebtSvc[[#This Row],[Activity 83 (Item 748)]]+tbl_2425_CapitalOutlay_DebtSvc[[#This Row],[Activity 84 (Item 749)]]+tbl_2425_CapitalOutlay_DebtSvc[[#This Row],[Activity 85 (Item 750)]]</f>
        <v>0</v>
      </c>
    </row>
    <row r="242" spans="1:6" ht="16.5" x14ac:dyDescent="0.3">
      <c r="A242" s="118" t="s">
        <v>267</v>
      </c>
      <c r="B242" s="120"/>
      <c r="C242" s="120">
        <v>51636.75</v>
      </c>
      <c r="D242" s="120"/>
      <c r="E242" s="120"/>
      <c r="F242" s="120">
        <f>tbl_2425_CapitalOutlay_DebtSvc[[#This Row],[Activity 83 (Item 748)]]+tbl_2425_CapitalOutlay_DebtSvc[[#This Row],[Activity 84 (Item 749)]]+tbl_2425_CapitalOutlay_DebtSvc[[#This Row],[Activity 85 (Item 750)]]</f>
        <v>51636.75</v>
      </c>
    </row>
    <row r="243" spans="1:6" ht="16.5" x14ac:dyDescent="0.3">
      <c r="A243" s="118" t="s">
        <v>323</v>
      </c>
      <c r="B243" s="120">
        <v>724813.86</v>
      </c>
      <c r="C243" s="120">
        <v>51800.35</v>
      </c>
      <c r="D243" s="120">
        <v>262945.89</v>
      </c>
      <c r="E243" s="120">
        <v>246890.17</v>
      </c>
      <c r="F243" s="120">
        <f>tbl_2425_CapitalOutlay_DebtSvc[[#This Row],[Activity 83 (Item 748)]]+tbl_2425_CapitalOutlay_DebtSvc[[#This Row],[Activity 84 (Item 749)]]+tbl_2425_CapitalOutlay_DebtSvc[[#This Row],[Activity 85 (Item 750)]]</f>
        <v>561636.41</v>
      </c>
    </row>
    <row r="244" spans="1:6" ht="16.5" x14ac:dyDescent="0.3">
      <c r="A244" s="118" t="s">
        <v>324</v>
      </c>
      <c r="B244" s="120">
        <v>419168.29</v>
      </c>
      <c r="C244" s="120">
        <v>22648.09</v>
      </c>
      <c r="D244" s="120">
        <v>224099.1</v>
      </c>
      <c r="E244" s="120"/>
      <c r="F244" s="120">
        <f>tbl_2425_CapitalOutlay_DebtSvc[[#This Row],[Activity 83 (Item 748)]]+tbl_2425_CapitalOutlay_DebtSvc[[#This Row],[Activity 84 (Item 749)]]+tbl_2425_CapitalOutlay_DebtSvc[[#This Row],[Activity 85 (Item 750)]]</f>
        <v>246747.19</v>
      </c>
    </row>
    <row r="245" spans="1:6" ht="16.5" x14ac:dyDescent="0.3">
      <c r="A245" s="118" t="s">
        <v>325</v>
      </c>
      <c r="B245" s="120">
        <v>357396.52</v>
      </c>
      <c r="C245" s="120">
        <v>4211.72</v>
      </c>
      <c r="D245" s="120">
        <v>33607.81</v>
      </c>
      <c r="E245" s="120">
        <v>89559.03</v>
      </c>
      <c r="F245" s="120">
        <f>tbl_2425_CapitalOutlay_DebtSvc[[#This Row],[Activity 83 (Item 748)]]+tbl_2425_CapitalOutlay_DebtSvc[[#This Row],[Activity 84 (Item 749)]]+tbl_2425_CapitalOutlay_DebtSvc[[#This Row],[Activity 85 (Item 750)]]</f>
        <v>127378.56</v>
      </c>
    </row>
    <row r="246" spans="1:6" ht="16.5" x14ac:dyDescent="0.3">
      <c r="A246" s="118" t="s">
        <v>326</v>
      </c>
      <c r="B246" s="120">
        <v>361640.28</v>
      </c>
      <c r="C246" s="120">
        <v>71463.5</v>
      </c>
      <c r="D246" s="120">
        <v>181296.81</v>
      </c>
      <c r="E246" s="120"/>
      <c r="F246" s="120">
        <f>tbl_2425_CapitalOutlay_DebtSvc[[#This Row],[Activity 83 (Item 748)]]+tbl_2425_CapitalOutlay_DebtSvc[[#This Row],[Activity 84 (Item 749)]]+tbl_2425_CapitalOutlay_DebtSvc[[#This Row],[Activity 85 (Item 750)]]</f>
        <v>252760.31</v>
      </c>
    </row>
    <row r="247" spans="1:6" ht="16.5" x14ac:dyDescent="0.3">
      <c r="A247" s="118" t="s">
        <v>327</v>
      </c>
      <c r="B247" s="120">
        <v>638592.34</v>
      </c>
      <c r="C247" s="120"/>
      <c r="D247" s="120"/>
      <c r="E247" s="120"/>
      <c r="F247" s="120">
        <f>tbl_2425_CapitalOutlay_DebtSvc[[#This Row],[Activity 83 (Item 748)]]+tbl_2425_CapitalOutlay_DebtSvc[[#This Row],[Activity 84 (Item 749)]]+tbl_2425_CapitalOutlay_DebtSvc[[#This Row],[Activity 85 (Item 750)]]</f>
        <v>0</v>
      </c>
    </row>
    <row r="248" spans="1:6" ht="16.5" x14ac:dyDescent="0.3">
      <c r="A248" s="118" t="s">
        <v>329</v>
      </c>
      <c r="B248" s="120">
        <v>47205.19</v>
      </c>
      <c r="C248" s="120">
        <v>30468.97</v>
      </c>
      <c r="D248" s="120">
        <v>16484.32</v>
      </c>
      <c r="E248" s="120"/>
      <c r="F248" s="120">
        <f>tbl_2425_CapitalOutlay_DebtSvc[[#This Row],[Activity 83 (Item 748)]]+tbl_2425_CapitalOutlay_DebtSvc[[#This Row],[Activity 84 (Item 749)]]+tbl_2425_CapitalOutlay_DebtSvc[[#This Row],[Activity 85 (Item 750)]]</f>
        <v>46953.29</v>
      </c>
    </row>
    <row r="249" spans="1:6" ht="16.5" x14ac:dyDescent="0.3">
      <c r="A249" s="118" t="s">
        <v>718</v>
      </c>
      <c r="B249" s="120"/>
      <c r="C249" s="120">
        <v>6095.03</v>
      </c>
      <c r="D249" s="120">
        <v>63214.67</v>
      </c>
      <c r="E249" s="120"/>
      <c r="F249" s="120">
        <f>tbl_2425_CapitalOutlay_DebtSvc[[#This Row],[Activity 83 (Item 748)]]+tbl_2425_CapitalOutlay_DebtSvc[[#This Row],[Activity 84 (Item 749)]]+tbl_2425_CapitalOutlay_DebtSvc[[#This Row],[Activity 85 (Item 750)]]</f>
        <v>69309.7</v>
      </c>
    </row>
    <row r="250" spans="1:6" ht="16.5" x14ac:dyDescent="0.3">
      <c r="A250" s="118" t="s">
        <v>77</v>
      </c>
      <c r="B250" s="120">
        <v>415.42</v>
      </c>
      <c r="C250" s="120"/>
      <c r="D250" s="120"/>
      <c r="E250" s="120"/>
      <c r="F250" s="120">
        <f>tbl_2425_CapitalOutlay_DebtSvc[[#This Row],[Activity 83 (Item 748)]]+tbl_2425_CapitalOutlay_DebtSvc[[#This Row],[Activity 84 (Item 749)]]+tbl_2425_CapitalOutlay_DebtSvc[[#This Row],[Activity 85 (Item 750)]]</f>
        <v>0</v>
      </c>
    </row>
    <row r="251" spans="1:6" ht="16.5" x14ac:dyDescent="0.3">
      <c r="A251" s="118" t="s">
        <v>78</v>
      </c>
      <c r="B251" s="120">
        <v>8119.48</v>
      </c>
      <c r="C251" s="120"/>
      <c r="D251" s="120">
        <v>3079.56</v>
      </c>
      <c r="E251" s="120"/>
      <c r="F251" s="120">
        <f>tbl_2425_CapitalOutlay_DebtSvc[[#This Row],[Activity 83 (Item 748)]]+tbl_2425_CapitalOutlay_DebtSvc[[#This Row],[Activity 84 (Item 749)]]+tbl_2425_CapitalOutlay_DebtSvc[[#This Row],[Activity 85 (Item 750)]]</f>
        <v>3079.56</v>
      </c>
    </row>
    <row r="252" spans="1:6" ht="16.5" x14ac:dyDescent="0.3">
      <c r="A252" s="118" t="s">
        <v>79</v>
      </c>
      <c r="B252" s="120">
        <v>1000</v>
      </c>
      <c r="C252" s="120"/>
      <c r="D252" s="120"/>
      <c r="E252" s="120"/>
      <c r="F252" s="120">
        <f>tbl_2425_CapitalOutlay_DebtSvc[[#This Row],[Activity 83 (Item 748)]]+tbl_2425_CapitalOutlay_DebtSvc[[#This Row],[Activity 84 (Item 749)]]+tbl_2425_CapitalOutlay_DebtSvc[[#This Row],[Activity 85 (Item 750)]]</f>
        <v>0</v>
      </c>
    </row>
    <row r="253" spans="1:6" ht="16.5" x14ac:dyDescent="0.3">
      <c r="A253" s="118" t="s">
        <v>80</v>
      </c>
      <c r="B253" s="120">
        <v>103751.14</v>
      </c>
      <c r="C253" s="120"/>
      <c r="D253" s="120"/>
      <c r="E253" s="120"/>
      <c r="F253" s="120">
        <f>tbl_2425_CapitalOutlay_DebtSvc[[#This Row],[Activity 83 (Item 748)]]+tbl_2425_CapitalOutlay_DebtSvc[[#This Row],[Activity 84 (Item 749)]]+tbl_2425_CapitalOutlay_DebtSvc[[#This Row],[Activity 85 (Item 750)]]</f>
        <v>0</v>
      </c>
    </row>
    <row r="254" spans="1:6" ht="16.5" x14ac:dyDescent="0.3">
      <c r="A254" s="118" t="s">
        <v>81</v>
      </c>
      <c r="B254" s="120">
        <v>102672.01</v>
      </c>
      <c r="C254" s="120"/>
      <c r="D254" s="120"/>
      <c r="E254" s="120"/>
      <c r="F254" s="120">
        <f>tbl_2425_CapitalOutlay_DebtSvc[[#This Row],[Activity 83 (Item 748)]]+tbl_2425_CapitalOutlay_DebtSvc[[#This Row],[Activity 84 (Item 749)]]+tbl_2425_CapitalOutlay_DebtSvc[[#This Row],[Activity 85 (Item 750)]]</f>
        <v>0</v>
      </c>
    </row>
    <row r="255" spans="1:6" ht="16.5" x14ac:dyDescent="0.3">
      <c r="A255" s="118" t="s">
        <v>83</v>
      </c>
      <c r="B255" s="120">
        <v>48031.57</v>
      </c>
      <c r="C255" s="120"/>
      <c r="D255" s="120"/>
      <c r="E255" s="120"/>
      <c r="F255" s="120">
        <f>tbl_2425_CapitalOutlay_DebtSvc[[#This Row],[Activity 83 (Item 748)]]+tbl_2425_CapitalOutlay_DebtSvc[[#This Row],[Activity 84 (Item 749)]]+tbl_2425_CapitalOutlay_DebtSvc[[#This Row],[Activity 85 (Item 750)]]</f>
        <v>0</v>
      </c>
    </row>
    <row r="256" spans="1:6" ht="16.5" x14ac:dyDescent="0.3">
      <c r="A256" s="118" t="s">
        <v>85</v>
      </c>
      <c r="B256" s="120">
        <v>30326.05</v>
      </c>
      <c r="C256" s="120"/>
      <c r="D256" s="120"/>
      <c r="E256" s="120"/>
      <c r="F256" s="120">
        <f>tbl_2425_CapitalOutlay_DebtSvc[[#This Row],[Activity 83 (Item 748)]]+tbl_2425_CapitalOutlay_DebtSvc[[#This Row],[Activity 84 (Item 749)]]+tbl_2425_CapitalOutlay_DebtSvc[[#This Row],[Activity 85 (Item 750)]]</f>
        <v>0</v>
      </c>
    </row>
    <row r="257" spans="1:6" ht="16.5" x14ac:dyDescent="0.3">
      <c r="A257" s="118" t="s">
        <v>86</v>
      </c>
      <c r="B257" s="120">
        <v>14792.18</v>
      </c>
      <c r="C257" s="120"/>
      <c r="D257" s="120"/>
      <c r="E257" s="120"/>
      <c r="F257" s="120">
        <f>tbl_2425_CapitalOutlay_DebtSvc[[#This Row],[Activity 83 (Item 748)]]+tbl_2425_CapitalOutlay_DebtSvc[[#This Row],[Activity 84 (Item 749)]]+tbl_2425_CapitalOutlay_DebtSvc[[#This Row],[Activity 85 (Item 750)]]</f>
        <v>0</v>
      </c>
    </row>
    <row r="258" spans="1:6" ht="16.5" x14ac:dyDescent="0.3">
      <c r="A258" s="118" t="s">
        <v>87</v>
      </c>
      <c r="B258" s="120">
        <v>1223.26</v>
      </c>
      <c r="C258" s="120"/>
      <c r="D258" s="120"/>
      <c r="E258" s="120"/>
      <c r="F258" s="120">
        <f>tbl_2425_CapitalOutlay_DebtSvc[[#This Row],[Activity 83 (Item 748)]]+tbl_2425_CapitalOutlay_DebtSvc[[#This Row],[Activity 84 (Item 749)]]+tbl_2425_CapitalOutlay_DebtSvc[[#This Row],[Activity 85 (Item 750)]]</f>
        <v>0</v>
      </c>
    </row>
    <row r="259" spans="1:6" ht="16.5" x14ac:dyDescent="0.3">
      <c r="A259" s="118" t="s">
        <v>88</v>
      </c>
      <c r="B259" s="120">
        <v>52652.19</v>
      </c>
      <c r="C259" s="120"/>
      <c r="D259" s="120"/>
      <c r="E259" s="120"/>
      <c r="F259" s="120">
        <f>tbl_2425_CapitalOutlay_DebtSvc[[#This Row],[Activity 83 (Item 748)]]+tbl_2425_CapitalOutlay_DebtSvc[[#This Row],[Activity 84 (Item 749)]]+tbl_2425_CapitalOutlay_DebtSvc[[#This Row],[Activity 85 (Item 750)]]</f>
        <v>0</v>
      </c>
    </row>
    <row r="260" spans="1:6" ht="16.5" x14ac:dyDescent="0.3">
      <c r="A260" s="118" t="s">
        <v>89</v>
      </c>
      <c r="B260" s="120"/>
      <c r="C260" s="120">
        <v>5821.26</v>
      </c>
      <c r="D260" s="120"/>
      <c r="E260" s="120"/>
      <c r="F260" s="120">
        <f>tbl_2425_CapitalOutlay_DebtSvc[[#This Row],[Activity 83 (Item 748)]]+tbl_2425_CapitalOutlay_DebtSvc[[#This Row],[Activity 84 (Item 749)]]+tbl_2425_CapitalOutlay_DebtSvc[[#This Row],[Activity 85 (Item 750)]]</f>
        <v>5821.26</v>
      </c>
    </row>
    <row r="261" spans="1:6" ht="16.5" x14ac:dyDescent="0.3">
      <c r="A261" s="118" t="s">
        <v>100</v>
      </c>
      <c r="B261" s="120">
        <v>356684.29</v>
      </c>
      <c r="C261" s="120"/>
      <c r="D261" s="120"/>
      <c r="E261" s="120"/>
      <c r="F261" s="120">
        <f>tbl_2425_CapitalOutlay_DebtSvc[[#This Row],[Activity 83 (Item 748)]]+tbl_2425_CapitalOutlay_DebtSvc[[#This Row],[Activity 84 (Item 749)]]+tbl_2425_CapitalOutlay_DebtSvc[[#This Row],[Activity 85 (Item 750)]]</f>
        <v>0</v>
      </c>
    </row>
    <row r="262" spans="1:6" ht="16.5" x14ac:dyDescent="0.3">
      <c r="A262" s="118" t="s">
        <v>101</v>
      </c>
      <c r="B262" s="120">
        <v>313590.12</v>
      </c>
      <c r="C262" s="120">
        <v>12180.59</v>
      </c>
      <c r="D262" s="120">
        <v>101925.93</v>
      </c>
      <c r="E262" s="120"/>
      <c r="F262" s="120">
        <f>tbl_2425_CapitalOutlay_DebtSvc[[#This Row],[Activity 83 (Item 748)]]+tbl_2425_CapitalOutlay_DebtSvc[[#This Row],[Activity 84 (Item 749)]]+tbl_2425_CapitalOutlay_DebtSvc[[#This Row],[Activity 85 (Item 750)]]</f>
        <v>114106.51999999999</v>
      </c>
    </row>
    <row r="263" spans="1:6" ht="16.5" x14ac:dyDescent="0.3">
      <c r="A263" s="118" t="s">
        <v>102</v>
      </c>
      <c r="B263" s="120">
        <v>556956.56000000006</v>
      </c>
      <c r="C263" s="120"/>
      <c r="D263" s="120"/>
      <c r="E263" s="120"/>
      <c r="F263" s="120">
        <f>tbl_2425_CapitalOutlay_DebtSvc[[#This Row],[Activity 83 (Item 748)]]+tbl_2425_CapitalOutlay_DebtSvc[[#This Row],[Activity 84 (Item 749)]]+tbl_2425_CapitalOutlay_DebtSvc[[#This Row],[Activity 85 (Item 750)]]</f>
        <v>0</v>
      </c>
    </row>
    <row r="264" spans="1:6" ht="16.5" x14ac:dyDescent="0.3">
      <c r="A264" s="118" t="s">
        <v>103</v>
      </c>
      <c r="B264" s="120">
        <v>551654.03</v>
      </c>
      <c r="C264" s="120">
        <v>7702.99</v>
      </c>
      <c r="D264" s="120">
        <v>142429.79999999999</v>
      </c>
      <c r="E264" s="120"/>
      <c r="F264" s="120">
        <f>tbl_2425_CapitalOutlay_DebtSvc[[#This Row],[Activity 83 (Item 748)]]+tbl_2425_CapitalOutlay_DebtSvc[[#This Row],[Activity 84 (Item 749)]]+tbl_2425_CapitalOutlay_DebtSvc[[#This Row],[Activity 85 (Item 750)]]</f>
        <v>150132.78999999998</v>
      </c>
    </row>
    <row r="265" spans="1:6" ht="16.5" x14ac:dyDescent="0.3">
      <c r="A265" s="118" t="s">
        <v>104</v>
      </c>
      <c r="B265" s="120">
        <v>553017.13</v>
      </c>
      <c r="C265" s="120">
        <v>41073.31</v>
      </c>
      <c r="D265" s="120"/>
      <c r="E265" s="120"/>
      <c r="F265" s="120">
        <f>tbl_2425_CapitalOutlay_DebtSvc[[#This Row],[Activity 83 (Item 748)]]+tbl_2425_CapitalOutlay_DebtSvc[[#This Row],[Activity 84 (Item 749)]]+tbl_2425_CapitalOutlay_DebtSvc[[#This Row],[Activity 85 (Item 750)]]</f>
        <v>41073.31</v>
      </c>
    </row>
    <row r="266" spans="1:6" ht="16.5" x14ac:dyDescent="0.3">
      <c r="A266" s="118" t="s">
        <v>105</v>
      </c>
      <c r="B266" s="120">
        <v>33901.06</v>
      </c>
      <c r="C266" s="120"/>
      <c r="D266" s="120"/>
      <c r="E266" s="120"/>
      <c r="F266" s="120">
        <f>tbl_2425_CapitalOutlay_DebtSvc[[#This Row],[Activity 83 (Item 748)]]+tbl_2425_CapitalOutlay_DebtSvc[[#This Row],[Activity 84 (Item 749)]]+tbl_2425_CapitalOutlay_DebtSvc[[#This Row],[Activity 85 (Item 750)]]</f>
        <v>0</v>
      </c>
    </row>
    <row r="267" spans="1:6" ht="16.5" x14ac:dyDescent="0.3">
      <c r="A267" s="118" t="s">
        <v>106</v>
      </c>
      <c r="B267" s="120">
        <v>502263.8</v>
      </c>
      <c r="C267" s="120">
        <v>7218.4</v>
      </c>
      <c r="D267" s="120">
        <v>139136.6</v>
      </c>
      <c r="E267" s="120"/>
      <c r="F267" s="120">
        <f>tbl_2425_CapitalOutlay_DebtSvc[[#This Row],[Activity 83 (Item 748)]]+tbl_2425_CapitalOutlay_DebtSvc[[#This Row],[Activity 84 (Item 749)]]+tbl_2425_CapitalOutlay_DebtSvc[[#This Row],[Activity 85 (Item 750)]]</f>
        <v>146355</v>
      </c>
    </row>
    <row r="268" spans="1:6" ht="16.5" x14ac:dyDescent="0.3">
      <c r="A268" s="118" t="s">
        <v>107</v>
      </c>
      <c r="B268" s="120">
        <v>519425.68</v>
      </c>
      <c r="C268" s="120">
        <v>7623.77</v>
      </c>
      <c r="D268" s="120">
        <v>169947.7</v>
      </c>
      <c r="E268" s="120"/>
      <c r="F268" s="120">
        <f>tbl_2425_CapitalOutlay_DebtSvc[[#This Row],[Activity 83 (Item 748)]]+tbl_2425_CapitalOutlay_DebtSvc[[#This Row],[Activity 84 (Item 749)]]+tbl_2425_CapitalOutlay_DebtSvc[[#This Row],[Activity 85 (Item 750)]]</f>
        <v>177571.47</v>
      </c>
    </row>
    <row r="269" spans="1:6" ht="16.5" x14ac:dyDescent="0.3">
      <c r="A269" s="118" t="s">
        <v>108</v>
      </c>
      <c r="B269" s="120">
        <v>207422.22</v>
      </c>
      <c r="C269" s="120"/>
      <c r="D269" s="120"/>
      <c r="E269" s="120">
        <v>1549.71</v>
      </c>
      <c r="F269" s="120">
        <f>tbl_2425_CapitalOutlay_DebtSvc[[#This Row],[Activity 83 (Item 748)]]+tbl_2425_CapitalOutlay_DebtSvc[[#This Row],[Activity 84 (Item 749)]]+tbl_2425_CapitalOutlay_DebtSvc[[#This Row],[Activity 85 (Item 750)]]</f>
        <v>1549.71</v>
      </c>
    </row>
    <row r="270" spans="1:6" ht="16.5" x14ac:dyDescent="0.3">
      <c r="A270" s="118" t="s">
        <v>110</v>
      </c>
      <c r="B270" s="120">
        <v>50737.03</v>
      </c>
      <c r="C270" s="120">
        <v>5912.05</v>
      </c>
      <c r="D270" s="120">
        <v>46754.87</v>
      </c>
      <c r="E270" s="120"/>
      <c r="F270" s="120">
        <f>tbl_2425_CapitalOutlay_DebtSvc[[#This Row],[Activity 83 (Item 748)]]+tbl_2425_CapitalOutlay_DebtSvc[[#This Row],[Activity 84 (Item 749)]]+tbl_2425_CapitalOutlay_DebtSvc[[#This Row],[Activity 85 (Item 750)]]</f>
        <v>52666.920000000006</v>
      </c>
    </row>
    <row r="271" spans="1:6" ht="16.5" x14ac:dyDescent="0.3">
      <c r="A271" s="118" t="s">
        <v>112</v>
      </c>
      <c r="B271" s="120">
        <v>154958.78</v>
      </c>
      <c r="C271" s="120">
        <v>3305.93</v>
      </c>
      <c r="D271" s="120">
        <v>39952.720000000001</v>
      </c>
      <c r="E271" s="120">
        <v>550</v>
      </c>
      <c r="F271" s="120">
        <f>tbl_2425_CapitalOutlay_DebtSvc[[#This Row],[Activity 83 (Item 748)]]+tbl_2425_CapitalOutlay_DebtSvc[[#This Row],[Activity 84 (Item 749)]]+tbl_2425_CapitalOutlay_DebtSvc[[#This Row],[Activity 85 (Item 750)]]</f>
        <v>43808.65</v>
      </c>
    </row>
    <row r="272" spans="1:6" ht="16.5" x14ac:dyDescent="0.3">
      <c r="A272" s="118" t="s">
        <v>113</v>
      </c>
      <c r="B272" s="120">
        <v>1109159.6499999999</v>
      </c>
      <c r="C272" s="120"/>
      <c r="D272" s="120"/>
      <c r="E272" s="120"/>
      <c r="F272" s="120">
        <f>tbl_2425_CapitalOutlay_DebtSvc[[#This Row],[Activity 83 (Item 748)]]+tbl_2425_CapitalOutlay_DebtSvc[[#This Row],[Activity 84 (Item 749)]]+tbl_2425_CapitalOutlay_DebtSvc[[#This Row],[Activity 85 (Item 750)]]</f>
        <v>0</v>
      </c>
    </row>
    <row r="273" spans="1:6" ht="16.5" x14ac:dyDescent="0.3">
      <c r="A273" s="118" t="s">
        <v>114</v>
      </c>
      <c r="B273" s="120">
        <v>27698.83</v>
      </c>
      <c r="C273" s="120"/>
      <c r="D273" s="120"/>
      <c r="E273" s="120"/>
      <c r="F273" s="120">
        <f>tbl_2425_CapitalOutlay_DebtSvc[[#This Row],[Activity 83 (Item 748)]]+tbl_2425_CapitalOutlay_DebtSvc[[#This Row],[Activity 84 (Item 749)]]+tbl_2425_CapitalOutlay_DebtSvc[[#This Row],[Activity 85 (Item 750)]]</f>
        <v>0</v>
      </c>
    </row>
    <row r="274" spans="1:6" ht="16.5" x14ac:dyDescent="0.3">
      <c r="A274" s="118" t="s">
        <v>789</v>
      </c>
      <c r="B274" s="120">
        <v>14533.52</v>
      </c>
      <c r="C274" s="120"/>
      <c r="D274" s="120"/>
      <c r="E274" s="120"/>
      <c r="F274" s="120">
        <f>tbl_2425_CapitalOutlay_DebtSvc[[#This Row],[Activity 83 (Item 748)]]+tbl_2425_CapitalOutlay_DebtSvc[[#This Row],[Activity 84 (Item 749)]]+tbl_2425_CapitalOutlay_DebtSvc[[#This Row],[Activity 85 (Item 750)]]</f>
        <v>0</v>
      </c>
    </row>
  </sheetData>
  <mergeCells count="2">
    <mergeCell ref="B1:I1"/>
    <mergeCell ref="B2:I2"/>
  </mergeCells>
  <hyperlinks>
    <hyperlink ref="B1" r:id="rId1" xr:uid="{56943193-CF16-4C4A-90E2-611BD65B4E45}"/>
  </hyperlinks>
  <pageMargins left="0.7" right="0.7" top="0.75" bottom="0.75" header="0.3" footer="0.3"/>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6EB4B-898D-418E-9CAC-B3D935C8850A}">
  <sheetPr>
    <tabColor rgb="FF92D050"/>
  </sheetPr>
  <dimension ref="A1:A24"/>
  <sheetViews>
    <sheetView workbookViewId="0">
      <selection sqref="A1:XFD1048576"/>
    </sheetView>
  </sheetViews>
  <sheetFormatPr defaultRowHeight="15" x14ac:dyDescent="0.25"/>
  <cols>
    <col min="1" max="1" width="117.7109375" style="1" customWidth="1"/>
  </cols>
  <sheetData>
    <row r="1" spans="1:1" s="22" customFormat="1" ht="60" x14ac:dyDescent="0.2">
      <c r="A1" s="21" t="s">
        <v>668</v>
      </c>
    </row>
    <row r="2" spans="1:1" s="22" customFormat="1" x14ac:dyDescent="0.2">
      <c r="A2" s="23" t="s">
        <v>648</v>
      </c>
    </row>
    <row r="3" spans="1:1" s="22" customFormat="1" x14ac:dyDescent="0.2">
      <c r="A3" s="23" t="s">
        <v>649</v>
      </c>
    </row>
    <row r="4" spans="1:1" s="22" customFormat="1" x14ac:dyDescent="0.2">
      <c r="A4" s="23" t="s">
        <v>650</v>
      </c>
    </row>
    <row r="5" spans="1:1" s="22" customFormat="1" x14ac:dyDescent="0.2">
      <c r="A5" s="23" t="s">
        <v>651</v>
      </c>
    </row>
    <row r="6" spans="1:1" s="22" customFormat="1" ht="45" x14ac:dyDescent="0.2">
      <c r="A6" s="23" t="s">
        <v>652</v>
      </c>
    </row>
    <row r="7" spans="1:1" s="22" customFormat="1" ht="30" x14ac:dyDescent="0.2">
      <c r="A7" s="23" t="s">
        <v>653</v>
      </c>
    </row>
    <row r="8" spans="1:1" x14ac:dyDescent="0.25">
      <c r="A8" s="15"/>
    </row>
    <row r="10" spans="1:1" ht="17.25" x14ac:dyDescent="0.25">
      <c r="A10" s="16" t="s">
        <v>654</v>
      </c>
    </row>
    <row r="11" spans="1:1" s="2" customFormat="1" x14ac:dyDescent="0.25">
      <c r="A11" s="29" t="s">
        <v>655</v>
      </c>
    </row>
    <row r="12" spans="1:1" x14ac:dyDescent="0.25">
      <c r="A12" s="18" t="s">
        <v>656</v>
      </c>
    </row>
    <row r="13" spans="1:1" ht="30" x14ac:dyDescent="0.25">
      <c r="A13" s="18" t="s">
        <v>657</v>
      </c>
    </row>
    <row r="14" spans="1:1" s="2" customFormat="1" x14ac:dyDescent="0.25">
      <c r="A14" s="28" t="s">
        <v>658</v>
      </c>
    </row>
    <row r="15" spans="1:1" x14ac:dyDescent="0.25">
      <c r="A15" s="17" t="s">
        <v>659</v>
      </c>
    </row>
    <row r="16" spans="1:1" x14ac:dyDescent="0.25">
      <c r="A16" s="18" t="s">
        <v>660</v>
      </c>
    </row>
    <row r="17" spans="1:1" ht="45" x14ac:dyDescent="0.25">
      <c r="A17" s="19" t="s">
        <v>661</v>
      </c>
    </row>
    <row r="18" spans="1:1" s="2" customFormat="1" ht="60" x14ac:dyDescent="0.25">
      <c r="A18" s="27" t="s">
        <v>662</v>
      </c>
    </row>
    <row r="19" spans="1:1" s="2" customFormat="1" x14ac:dyDescent="0.25">
      <c r="A19" s="18">
        <v>-2</v>
      </c>
    </row>
    <row r="20" spans="1:1" s="2" customFormat="1" ht="30" x14ac:dyDescent="0.25">
      <c r="A20" s="27" t="s">
        <v>663</v>
      </c>
    </row>
    <row r="21" spans="1:1" ht="45" x14ac:dyDescent="0.25">
      <c r="A21" s="19" t="s">
        <v>664</v>
      </c>
    </row>
    <row r="22" spans="1:1" ht="60" x14ac:dyDescent="0.25">
      <c r="A22" s="18" t="s">
        <v>665</v>
      </c>
    </row>
    <row r="23" spans="1:1" x14ac:dyDescent="0.25">
      <c r="A23" s="20" t="s">
        <v>666</v>
      </c>
    </row>
    <row r="24" spans="1:1" s="2" customFormat="1" x14ac:dyDescent="0.25">
      <c r="A24" s="29" t="s">
        <v>667</v>
      </c>
    </row>
  </sheetData>
  <hyperlinks>
    <hyperlink ref="A1" r:id="rId1" display="WAC 392-172A-01075  Excess costs.  Excess costs means those costs that are in excess of the average annual per-student expenditure in a school district during the preceding school year for an elementary school or secondary school student, as may be appropriate, and that must be computed after deducting:" xr:uid="{C6970D08-D828-47CD-8D67-453BB88E2FF7}"/>
    <hyperlink ref="A11" r:id="rId2" display="https://www.law.cornell.edu/definitions/index.php?width=840&amp;height=800&amp;iframe=true&amp;def_id=489c155f025894392da6d6d45ae93d7d&amp;term_occur=999&amp;term_src=Title:34:Subtitle:B:Chapter:III:Part:300:Subpart:C:300.202" xr:uid="{917AF52B-3159-4500-B363-B41BF3127B16}"/>
    <hyperlink ref="A14" r:id="rId3" display="https://www.law.cornell.edu/definitions/index.php?width=840&amp;height=800&amp;iframe=true&amp;def_id=5610bc66d367e8bcdc16da4706fdf626&amp;term_occur=999&amp;term_src=Title:34:Subtitle:B:Chapter:III:Part:300:Subpart:C:300.202" xr:uid="{EE29DE84-5330-4F6E-9285-537EE601D58B}"/>
    <hyperlink ref="A18" r:id="rId4" display="https://www.law.cornell.edu/definitions/index.php?width=840&amp;height=800&amp;iframe=true&amp;def_id=5610bc66d367e8bcdc16da4706fdf626&amp;term_occur=999&amp;term_src=Title:34:Subtitle:B:Chapter:III:Part:300:Subpart:C:300.202" xr:uid="{19C87EEF-6B09-4DE6-8370-46D1FE83FC98}"/>
    <hyperlink ref="A20" r:id="rId5" display="https://www.law.cornell.edu/definitions/index.php?width=840&amp;height=800&amp;iframe=true&amp;def_id=489c155f025894392da6d6d45ae93d7d&amp;term_occur=999&amp;term_src=Title:34:Subtitle:B:Chapter:III:Part:300:Subpart:C:300.202" xr:uid="{BBD34EDD-347B-4A41-A0DF-6B3DA0544295}"/>
    <hyperlink ref="A24" r:id="rId6" location="a_2_A" display="https://www.law.cornell.edu/uscode/text/20/1413 - a_2_A" xr:uid="{08355849-8E9C-4ACA-9764-E47F29F45CC9}"/>
  </hyperlinks>
  <pageMargins left="0.7" right="0.7" top="0.75" bottom="0.75" header="0.3" footer="0.3"/>
  <pageSetup orientation="portrait"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19B3C-94A0-40FB-BAA9-B0FA4672026E}">
  <sheetPr>
    <tabColor rgb="FF92D050"/>
  </sheetPr>
  <dimension ref="A1:B31"/>
  <sheetViews>
    <sheetView topLeftCell="A11" workbookViewId="0">
      <selection activeCell="B23" sqref="B23"/>
    </sheetView>
  </sheetViews>
  <sheetFormatPr defaultRowHeight="15" x14ac:dyDescent="0.25"/>
  <cols>
    <col min="1" max="1" width="109.7109375" customWidth="1"/>
    <col min="2" max="2" width="13.5703125" customWidth="1"/>
  </cols>
  <sheetData>
    <row r="1" spans="1:2" ht="15.75" x14ac:dyDescent="0.25">
      <c r="A1" s="7" t="s">
        <v>2</v>
      </c>
    </row>
    <row r="2" spans="1:2" ht="105" x14ac:dyDescent="0.25">
      <c r="A2" s="1" t="s">
        <v>25</v>
      </c>
    </row>
    <row r="3" spans="1:2" ht="45" x14ac:dyDescent="0.25">
      <c r="A3" s="1" t="s">
        <v>699</v>
      </c>
    </row>
    <row r="4" spans="1:2" x14ac:dyDescent="0.25">
      <c r="A4" s="13" t="s">
        <v>609</v>
      </c>
    </row>
    <row r="5" spans="1:2" ht="60" x14ac:dyDescent="0.25">
      <c r="A5" s="1" t="s">
        <v>26</v>
      </c>
    </row>
    <row r="6" spans="1:2" x14ac:dyDescent="0.25">
      <c r="A6" s="3" t="s">
        <v>10</v>
      </c>
      <c r="B6" s="4">
        <v>6500000</v>
      </c>
    </row>
    <row r="7" spans="1:2" x14ac:dyDescent="0.25">
      <c r="A7" s="3" t="s">
        <v>610</v>
      </c>
      <c r="B7" s="5">
        <v>600000</v>
      </c>
    </row>
    <row r="8" spans="1:2" x14ac:dyDescent="0.25">
      <c r="A8" t="s">
        <v>11</v>
      </c>
      <c r="B8" s="4">
        <f>SUM(B6:B7)</f>
        <v>7100000</v>
      </c>
    </row>
    <row r="9" spans="1:2" x14ac:dyDescent="0.25">
      <c r="B9" s="4"/>
    </row>
    <row r="10" spans="1:2" ht="30" x14ac:dyDescent="0.25">
      <c r="A10" s="1" t="s">
        <v>3</v>
      </c>
    </row>
    <row r="11" spans="1:2" x14ac:dyDescent="0.25">
      <c r="A11" s="3" t="s">
        <v>12</v>
      </c>
      <c r="B11" s="4">
        <f>B8</f>
        <v>7100000</v>
      </c>
    </row>
    <row r="12" spans="1:2" x14ac:dyDescent="0.25">
      <c r="A12" s="3" t="s">
        <v>13</v>
      </c>
      <c r="B12" s="5">
        <v>60000</v>
      </c>
    </row>
    <row r="13" spans="1:2" x14ac:dyDescent="0.25">
      <c r="A13" s="3" t="s">
        <v>14</v>
      </c>
      <c r="B13" s="4">
        <f>B11-B12</f>
        <v>7040000</v>
      </c>
    </row>
    <row r="14" spans="1:2" x14ac:dyDescent="0.25">
      <c r="A14" s="3"/>
      <c r="B14" s="4"/>
    </row>
    <row r="15" spans="1:2" x14ac:dyDescent="0.25">
      <c r="A15" s="2" t="s">
        <v>4</v>
      </c>
    </row>
    <row r="16" spans="1:2" x14ac:dyDescent="0.25">
      <c r="A16" t="s">
        <v>5</v>
      </c>
      <c r="B16" s="4">
        <v>200000</v>
      </c>
    </row>
    <row r="17" spans="1:2" x14ac:dyDescent="0.25">
      <c r="A17" t="s">
        <v>6</v>
      </c>
      <c r="B17" s="4">
        <v>250000</v>
      </c>
    </row>
    <row r="18" spans="1:2" x14ac:dyDescent="0.25">
      <c r="A18" t="s">
        <v>7</v>
      </c>
      <c r="B18" s="4">
        <v>50000</v>
      </c>
    </row>
    <row r="19" spans="1:2" x14ac:dyDescent="0.25">
      <c r="A19" t="s">
        <v>8</v>
      </c>
      <c r="B19" s="4">
        <v>500000</v>
      </c>
    </row>
    <row r="20" spans="1:2" x14ac:dyDescent="0.25">
      <c r="A20" t="s">
        <v>9</v>
      </c>
      <c r="B20" s="5">
        <v>150000</v>
      </c>
    </row>
    <row r="21" spans="1:2" x14ac:dyDescent="0.25">
      <c r="A21" t="s">
        <v>611</v>
      </c>
      <c r="B21" s="4">
        <f>B13-SUM(B16:B20)</f>
        <v>5890000</v>
      </c>
    </row>
    <row r="23" spans="1:2" ht="90" x14ac:dyDescent="0.25">
      <c r="A23" s="8" t="s">
        <v>27</v>
      </c>
    </row>
    <row r="24" spans="1:2" x14ac:dyDescent="0.25">
      <c r="A24" s="3" t="s">
        <v>15</v>
      </c>
      <c r="B24" s="4">
        <f>B21</f>
        <v>5890000</v>
      </c>
    </row>
    <row r="25" spans="1:2" x14ac:dyDescent="0.25">
      <c r="A25" s="3" t="s">
        <v>700</v>
      </c>
      <c r="B25" s="5">
        <v>800</v>
      </c>
    </row>
    <row r="26" spans="1:2" x14ac:dyDescent="0.25">
      <c r="A26" s="3" t="s">
        <v>701</v>
      </c>
      <c r="B26" s="4">
        <f>B24/B25</f>
        <v>7362.5</v>
      </c>
    </row>
    <row r="27" spans="1:2" x14ac:dyDescent="0.25">
      <c r="A27" s="3"/>
      <c r="B27" s="4"/>
    </row>
    <row r="28" spans="1:2" ht="75" x14ac:dyDescent="0.25">
      <c r="A28" s="8" t="s">
        <v>28</v>
      </c>
    </row>
    <row r="29" spans="1:2" x14ac:dyDescent="0.25">
      <c r="A29" s="6" t="s">
        <v>16</v>
      </c>
      <c r="B29" s="4">
        <v>100</v>
      </c>
    </row>
    <row r="30" spans="1:2" x14ac:dyDescent="0.25">
      <c r="A30" s="6" t="s">
        <v>17</v>
      </c>
      <c r="B30" s="5">
        <f>B26</f>
        <v>7362.5</v>
      </c>
    </row>
    <row r="31" spans="1:2" ht="30" x14ac:dyDescent="0.25">
      <c r="A31" s="6" t="s">
        <v>702</v>
      </c>
      <c r="B31" s="4">
        <f>B29*B30</f>
        <v>736250</v>
      </c>
    </row>
  </sheetData>
  <hyperlinks>
    <hyperlink ref="A4" r:id="rId1" xr:uid="{873C68F0-4D2D-437E-82FA-536A95CAF53B}"/>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52225-716F-4D7E-B270-48A348A2C750}">
  <sheetPr>
    <tabColor theme="9" tint="0.59999389629810485"/>
  </sheetPr>
  <dimension ref="A1:H56"/>
  <sheetViews>
    <sheetView showGridLines="0" tabSelected="1" workbookViewId="0">
      <selection activeCell="A8" sqref="A8"/>
    </sheetView>
  </sheetViews>
  <sheetFormatPr defaultRowHeight="16.5" x14ac:dyDescent="0.3"/>
  <cols>
    <col min="1" max="1" width="154.28515625" style="125" customWidth="1"/>
    <col min="2" max="2" width="9.7109375" style="125" customWidth="1"/>
    <col min="3" max="3" width="5.7109375" style="125" customWidth="1"/>
    <col min="4" max="4" width="56.28515625" style="125" bestFit="1" customWidth="1"/>
    <col min="5" max="16384" width="9.140625" style="125"/>
  </cols>
  <sheetData>
    <row r="1" spans="1:8" ht="26.25" x14ac:dyDescent="0.45">
      <c r="A1" s="134" t="s">
        <v>848</v>
      </c>
      <c r="B1" s="135"/>
      <c r="C1" s="135"/>
      <c r="D1" s="135"/>
      <c r="E1" s="135"/>
    </row>
    <row r="2" spans="1:8" ht="25.5" x14ac:dyDescent="0.3">
      <c r="A2" s="137" t="s">
        <v>1202</v>
      </c>
      <c r="B2" s="126"/>
    </row>
    <row r="3" spans="1:8" ht="138" x14ac:dyDescent="0.3">
      <c r="A3" s="133" t="s">
        <v>1227</v>
      </c>
      <c r="B3" s="133"/>
      <c r="C3" s="133"/>
      <c r="D3"/>
      <c r="E3"/>
      <c r="F3"/>
      <c r="G3"/>
      <c r="H3"/>
    </row>
    <row r="4" spans="1:8" ht="20.25" x14ac:dyDescent="0.3">
      <c r="A4" s="136" t="s">
        <v>22</v>
      </c>
      <c r="B4" s="127"/>
      <c r="C4" s="127"/>
      <c r="D4"/>
      <c r="E4"/>
      <c r="F4"/>
      <c r="G4"/>
      <c r="H4"/>
    </row>
    <row r="5" spans="1:8" ht="17.25" x14ac:dyDescent="0.3">
      <c r="A5" s="138" t="s">
        <v>1204</v>
      </c>
      <c r="B5" s="133"/>
      <c r="C5" s="133"/>
      <c r="D5"/>
      <c r="E5"/>
      <c r="F5"/>
      <c r="G5"/>
      <c r="H5"/>
    </row>
    <row r="6" spans="1:8" ht="17.25" x14ac:dyDescent="0.3">
      <c r="A6" s="234" t="s">
        <v>1228</v>
      </c>
      <c r="B6" s="133"/>
      <c r="C6" s="133"/>
      <c r="D6"/>
      <c r="E6"/>
      <c r="F6"/>
      <c r="G6"/>
      <c r="H6"/>
    </row>
    <row r="7" spans="1:8" ht="17.25" x14ac:dyDescent="0.3">
      <c r="A7" s="140" t="s">
        <v>1205</v>
      </c>
      <c r="B7" s="133"/>
      <c r="C7" s="133"/>
      <c r="D7"/>
      <c r="E7"/>
      <c r="F7"/>
      <c r="G7"/>
      <c r="H7"/>
    </row>
    <row r="8" spans="1:8" ht="17.25" x14ac:dyDescent="0.3">
      <c r="A8" s="140" t="s">
        <v>1223</v>
      </c>
      <c r="B8" s="133"/>
      <c r="C8" s="133"/>
      <c r="D8"/>
      <c r="E8"/>
      <c r="F8"/>
      <c r="G8"/>
      <c r="H8"/>
    </row>
    <row r="9" spans="1:8" ht="17.25" x14ac:dyDescent="0.3">
      <c r="A9" s="139" t="s">
        <v>1207</v>
      </c>
      <c r="B9" s="133"/>
      <c r="C9" s="133"/>
      <c r="D9"/>
      <c r="E9"/>
      <c r="F9"/>
      <c r="G9"/>
      <c r="H9"/>
    </row>
    <row r="10" spans="1:8" ht="9.9499999999999993" customHeight="1" x14ac:dyDescent="0.3">
      <c r="A10" s="139"/>
      <c r="B10" s="133"/>
      <c r="C10" s="133"/>
      <c r="D10"/>
      <c r="E10"/>
      <c r="F10"/>
      <c r="G10"/>
      <c r="H10"/>
    </row>
    <row r="11" spans="1:8" ht="20.25" x14ac:dyDescent="0.3">
      <c r="A11" s="136" t="s">
        <v>23</v>
      </c>
      <c r="B11" s="127"/>
      <c r="C11" s="127"/>
      <c r="D11"/>
      <c r="E11"/>
      <c r="F11"/>
      <c r="G11"/>
      <c r="H11"/>
    </row>
    <row r="12" spans="1:8" ht="17.25" x14ac:dyDescent="0.3">
      <c r="A12" s="138" t="s">
        <v>1209</v>
      </c>
      <c r="B12" s="138"/>
      <c r="C12" s="138"/>
      <c r="D12"/>
      <c r="E12"/>
      <c r="F12"/>
      <c r="G12"/>
      <c r="H12"/>
    </row>
    <row r="13" spans="1:8" ht="33" x14ac:dyDescent="0.3">
      <c r="A13" s="216" t="s">
        <v>1222</v>
      </c>
      <c r="B13" s="133"/>
      <c r="C13" s="133"/>
      <c r="D13"/>
      <c r="E13"/>
      <c r="F13"/>
      <c r="G13"/>
      <c r="H13"/>
    </row>
    <row r="14" spans="1:8" ht="17.25" x14ac:dyDescent="0.3">
      <c r="A14" s="139" t="s">
        <v>1207</v>
      </c>
      <c r="B14" s="133"/>
      <c r="C14" s="133"/>
      <c r="D14"/>
      <c r="E14"/>
      <c r="F14"/>
      <c r="G14"/>
      <c r="H14"/>
    </row>
    <row r="15" spans="1:8" ht="9.9499999999999993" customHeight="1" x14ac:dyDescent="0.3">
      <c r="A15" s="140"/>
      <c r="B15" s="133"/>
      <c r="C15" s="133"/>
      <c r="D15"/>
      <c r="E15"/>
      <c r="F15"/>
      <c r="G15"/>
      <c r="H15"/>
    </row>
    <row r="16" spans="1:8" ht="20.25" x14ac:dyDescent="0.3">
      <c r="A16" s="136" t="s">
        <v>1203</v>
      </c>
      <c r="B16" s="127"/>
      <c r="C16" s="127"/>
      <c r="D16" s="127"/>
      <c r="E16" s="127"/>
    </row>
    <row r="17" spans="1:8" ht="39.75" customHeight="1" x14ac:dyDescent="0.3">
      <c r="A17" s="138" t="s">
        <v>1208</v>
      </c>
      <c r="B17" s="138"/>
      <c r="C17" s="138"/>
      <c r="D17" s="138"/>
      <c r="E17" s="138"/>
    </row>
    <row r="18" spans="1:8" ht="9.9499999999999993" customHeight="1" x14ac:dyDescent="0.3">
      <c r="A18" s="138"/>
      <c r="B18" s="133"/>
      <c r="C18" s="133"/>
      <c r="D18" s="133"/>
      <c r="E18" s="133"/>
      <c r="G18"/>
      <c r="H18"/>
    </row>
    <row r="19" spans="1:8" ht="20.25" x14ac:dyDescent="0.3">
      <c r="A19" s="136" t="s">
        <v>766</v>
      </c>
      <c r="B19" s="127"/>
      <c r="C19" s="127"/>
      <c r="D19" s="127"/>
      <c r="E19" s="127"/>
      <c r="G19"/>
      <c r="H19"/>
    </row>
    <row r="20" spans="1:8" ht="34.5" x14ac:dyDescent="0.3">
      <c r="A20" s="138" t="s">
        <v>1218</v>
      </c>
      <c r="B20" s="138"/>
      <c r="C20" s="138"/>
      <c r="D20" s="138"/>
      <c r="E20" s="138"/>
      <c r="G20"/>
      <c r="H20"/>
    </row>
    <row r="21" spans="1:8" ht="9.9499999999999993" customHeight="1" x14ac:dyDescent="0.3">
      <c r="A21" s="138"/>
      <c r="B21" s="138"/>
      <c r="C21" s="138"/>
      <c r="D21" s="138"/>
      <c r="E21" s="138"/>
      <c r="G21"/>
      <c r="H21"/>
    </row>
    <row r="22" spans="1:8" ht="20.25" x14ac:dyDescent="0.3">
      <c r="A22" s="136" t="s">
        <v>24</v>
      </c>
      <c r="B22" s="127"/>
      <c r="C22" s="127"/>
      <c r="D22" s="127"/>
      <c r="E22" s="127"/>
    </row>
    <row r="23" spans="1:8" ht="17.25" x14ac:dyDescent="0.3">
      <c r="A23" s="138" t="s">
        <v>1210</v>
      </c>
      <c r="B23" s="138"/>
      <c r="C23" s="138"/>
      <c r="D23" s="138"/>
      <c r="E23" s="138"/>
    </row>
    <row r="24" spans="1:8" ht="9.9499999999999993" customHeight="1" x14ac:dyDescent="0.3">
      <c r="A24" s="138"/>
      <c r="B24" s="138"/>
      <c r="C24" s="138"/>
      <c r="D24" s="138"/>
      <c r="E24" s="138"/>
    </row>
    <row r="25" spans="1:8" ht="20.25" x14ac:dyDescent="0.3">
      <c r="A25" s="136" t="s">
        <v>1211</v>
      </c>
      <c r="B25" s="138"/>
      <c r="C25" s="138"/>
      <c r="D25" s="138"/>
      <c r="E25" s="138"/>
    </row>
    <row r="26" spans="1:8" ht="17.25" x14ac:dyDescent="0.3">
      <c r="A26" s="138" t="s">
        <v>1212</v>
      </c>
      <c r="B26" s="138"/>
      <c r="C26" s="138"/>
      <c r="D26" s="138"/>
      <c r="E26" s="138"/>
    </row>
    <row r="27" spans="1:8" ht="15.75" customHeight="1" x14ac:dyDescent="0.3"/>
    <row r="28" spans="1:8" ht="25.5" x14ac:dyDescent="0.3">
      <c r="A28" s="137" t="s">
        <v>1219</v>
      </c>
      <c r="B28" s="126"/>
    </row>
    <row r="29" spans="1:8" ht="17.25" x14ac:dyDescent="0.3">
      <c r="A29" s="133" t="s">
        <v>754</v>
      </c>
      <c r="B29" s="133"/>
      <c r="C29" s="133"/>
      <c r="D29" s="133"/>
      <c r="E29" s="133"/>
    </row>
    <row r="30" spans="1:8" ht="9.9499999999999993" customHeight="1" x14ac:dyDescent="0.3">
      <c r="A30" s="133"/>
      <c r="B30" s="133"/>
      <c r="C30" s="133"/>
      <c r="D30" s="133"/>
      <c r="E30" s="133"/>
    </row>
    <row r="31" spans="1:8" ht="20.25" x14ac:dyDescent="0.3">
      <c r="A31" s="136" t="s">
        <v>22</v>
      </c>
      <c r="B31" s="127"/>
      <c r="C31" s="127"/>
      <c r="D31" s="127"/>
      <c r="E31" s="127"/>
    </row>
    <row r="32" spans="1:8" ht="17.25" x14ac:dyDescent="0.3">
      <c r="A32" s="138" t="s">
        <v>733</v>
      </c>
      <c r="B32" s="138"/>
      <c r="C32" s="138"/>
      <c r="D32" s="138"/>
      <c r="E32" s="138"/>
    </row>
    <row r="33" spans="1:5" ht="9.9499999999999993" customHeight="1" x14ac:dyDescent="0.3">
      <c r="A33" s="138"/>
      <c r="B33" s="138"/>
      <c r="C33" s="138"/>
      <c r="D33" s="138"/>
      <c r="E33" s="138"/>
    </row>
    <row r="34" spans="1:5" ht="20.25" x14ac:dyDescent="0.3">
      <c r="A34" s="136" t="s">
        <v>23</v>
      </c>
      <c r="B34" s="127"/>
      <c r="C34" s="127"/>
      <c r="D34" s="127"/>
      <c r="E34" s="127"/>
    </row>
    <row r="35" spans="1:5" ht="17.25" x14ac:dyDescent="0.3">
      <c r="A35" s="138" t="s">
        <v>733</v>
      </c>
      <c r="B35" s="138"/>
      <c r="C35" s="138"/>
      <c r="D35" s="138"/>
      <c r="E35" s="138"/>
    </row>
    <row r="36" spans="1:5" ht="9.9499999999999993" customHeight="1" x14ac:dyDescent="0.3">
      <c r="A36" s="138"/>
      <c r="B36" s="138"/>
      <c r="C36" s="138"/>
      <c r="D36" s="138"/>
      <c r="E36" s="138"/>
    </row>
    <row r="37" spans="1:5" ht="20.25" x14ac:dyDescent="0.3">
      <c r="A37" s="136" t="s">
        <v>691</v>
      </c>
      <c r="B37" s="127"/>
      <c r="C37" s="127"/>
      <c r="D37" s="127"/>
      <c r="E37" s="127"/>
    </row>
    <row r="38" spans="1:5" ht="17.25" x14ac:dyDescent="0.3">
      <c r="A38" s="138" t="s">
        <v>733</v>
      </c>
      <c r="B38" s="138"/>
      <c r="C38" s="138"/>
      <c r="D38" s="138"/>
      <c r="E38" s="138"/>
    </row>
    <row r="39" spans="1:5" ht="9.9499999999999993" customHeight="1" x14ac:dyDescent="0.3">
      <c r="A39" s="138"/>
      <c r="B39" s="138"/>
      <c r="C39" s="138"/>
      <c r="D39" s="138"/>
      <c r="E39" s="138"/>
    </row>
    <row r="40" spans="1:5" ht="20.25" x14ac:dyDescent="0.3">
      <c r="A40" s="136" t="s">
        <v>692</v>
      </c>
      <c r="B40" s="127"/>
      <c r="C40" s="127"/>
      <c r="D40" s="127"/>
      <c r="E40" s="127"/>
    </row>
    <row r="41" spans="1:5" ht="17.25" x14ac:dyDescent="0.3">
      <c r="A41" s="138" t="s">
        <v>733</v>
      </c>
      <c r="B41" s="138"/>
      <c r="C41" s="138"/>
      <c r="D41" s="138"/>
      <c r="E41" s="138"/>
    </row>
    <row r="42" spans="1:5" ht="9.9499999999999993" customHeight="1" x14ac:dyDescent="0.3">
      <c r="A42" s="138"/>
      <c r="B42" s="138"/>
      <c r="C42" s="138"/>
      <c r="D42" s="138"/>
      <c r="E42" s="138"/>
    </row>
    <row r="43" spans="1:5" ht="20.25" x14ac:dyDescent="0.3">
      <c r="A43" s="136" t="s">
        <v>1220</v>
      </c>
      <c r="B43" s="127"/>
      <c r="C43" s="127"/>
      <c r="D43" s="127"/>
      <c r="E43" s="127"/>
    </row>
    <row r="44" spans="1:5" ht="17.25" x14ac:dyDescent="0.3">
      <c r="A44" s="138" t="s">
        <v>733</v>
      </c>
      <c r="B44" s="138"/>
      <c r="C44" s="138"/>
      <c r="D44" s="138"/>
      <c r="E44" s="138"/>
    </row>
    <row r="45" spans="1:5" ht="9.9499999999999993" customHeight="1" x14ac:dyDescent="0.3">
      <c r="A45" s="138"/>
      <c r="B45" s="138"/>
      <c r="C45" s="138"/>
      <c r="D45" s="138"/>
      <c r="E45" s="138"/>
    </row>
    <row r="46" spans="1:5" ht="20.25" x14ac:dyDescent="0.3">
      <c r="A46" s="136" t="s">
        <v>1211</v>
      </c>
      <c r="B46" s="127"/>
      <c r="C46" s="127"/>
      <c r="D46" s="127"/>
      <c r="E46" s="127"/>
    </row>
    <row r="47" spans="1:5" ht="17.25" x14ac:dyDescent="0.3">
      <c r="A47" s="138" t="s">
        <v>1212</v>
      </c>
      <c r="B47" s="127"/>
      <c r="C47" s="127"/>
      <c r="D47" s="127"/>
      <c r="E47" s="127"/>
    </row>
    <row r="48" spans="1:5" ht="17.25" x14ac:dyDescent="0.3">
      <c r="A48" s="128"/>
      <c r="B48" s="128"/>
      <c r="C48" s="128"/>
      <c r="D48" s="128"/>
      <c r="E48" s="128"/>
    </row>
    <row r="49" spans="1:5" ht="36" customHeight="1" x14ac:dyDescent="0.3">
      <c r="A49" s="213" t="s">
        <v>753</v>
      </c>
      <c r="B49" s="213"/>
      <c r="C49" s="213"/>
      <c r="D49" s="213"/>
      <c r="E49" s="213"/>
    </row>
    <row r="50" spans="1:5" ht="17.25" x14ac:dyDescent="0.3">
      <c r="A50" s="128"/>
      <c r="B50" s="128"/>
      <c r="C50" s="128"/>
      <c r="D50" s="128"/>
      <c r="E50" s="128"/>
    </row>
    <row r="51" spans="1:5" ht="36" customHeight="1" x14ac:dyDescent="0.3">
      <c r="A51" s="214" t="s">
        <v>756</v>
      </c>
      <c r="B51" s="215"/>
      <c r="C51" s="215"/>
      <c r="D51" s="215"/>
      <c r="E51" s="215"/>
    </row>
    <row r="52" spans="1:5" ht="17.25" x14ac:dyDescent="0.3">
      <c r="A52" s="129"/>
      <c r="B52" s="130"/>
    </row>
    <row r="53" spans="1:5" ht="17.25" x14ac:dyDescent="0.3">
      <c r="A53" s="131" t="s">
        <v>1224</v>
      </c>
    </row>
    <row r="54" spans="1:5" x14ac:dyDescent="0.3">
      <c r="A54" s="132" t="s">
        <v>644</v>
      </c>
    </row>
    <row r="55" spans="1:5" ht="17.25" x14ac:dyDescent="0.3">
      <c r="A55" s="131"/>
    </row>
    <row r="56" spans="1:5" ht="26.25" x14ac:dyDescent="0.45">
      <c r="A56" s="217" t="s">
        <v>1201</v>
      </c>
      <c r="B56" s="217"/>
      <c r="C56" s="217"/>
      <c r="D56" s="217"/>
    </row>
  </sheetData>
  <mergeCells count="1">
    <mergeCell ref="A56:D56"/>
  </mergeCells>
  <hyperlinks>
    <hyperlink ref="A54" r:id="rId1" xr:uid="{F0300A3D-437F-4A92-9102-E8CDFEF07D5A}"/>
    <hyperlink ref="A56:D56" r:id="rId2" display="Sign up for Special Education Updates.  See here to register." xr:uid="{C27F76E3-2863-469D-AB72-D5DAD89E4C99}"/>
    <hyperlink ref="A2" location="'2024-25 Base'!B1" display="2024–25 Base Tab: Excess Costs Calculation Steps " xr:uid="{69D3AAA6-4F25-4C10-BF28-6F0D189A1B46}"/>
    <hyperlink ref="A28" location="'2024-25 Compliance'!B1" display="2024–25 Compliance Tab: Excess Costs Calculation Steps (clicking here takes you to the correct tab of the template)" xr:uid="{94F2D4FC-5E2F-46BC-AEF6-53C981EF378F}"/>
  </hyperlinks>
  <pageMargins left="0.7" right="0.7" top="0.75" bottom="0.75" header="0.3" footer="0.3"/>
  <pageSetup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D6DF0-6ABA-4ABB-A9D1-EB1104A923E4}">
  <sheetPr>
    <tabColor theme="9" tint="0.59999389629810485"/>
    <pageSetUpPr fitToPage="1"/>
  </sheetPr>
  <dimension ref="A1:J50"/>
  <sheetViews>
    <sheetView zoomScaleNormal="100" workbookViewId="0">
      <selection activeCell="J17" sqref="J9:J17"/>
    </sheetView>
  </sheetViews>
  <sheetFormatPr defaultColWidth="9.28515625" defaultRowHeight="16.5" x14ac:dyDescent="0.3"/>
  <cols>
    <col min="1" max="1" width="59.7109375" style="114" customWidth="1"/>
    <col min="2" max="2" width="24.42578125" style="50" customWidth="1"/>
    <col min="3" max="3" width="2" style="50" customWidth="1"/>
    <col min="4" max="4" width="59.7109375" style="50" customWidth="1"/>
    <col min="5" max="5" width="24.5703125" style="50" customWidth="1"/>
    <col min="6" max="6" width="20.140625" style="53" customWidth="1"/>
    <col min="7" max="7" width="22.85546875" style="108" customWidth="1"/>
    <col min="8" max="8" width="16.5703125" style="50" hidden="1" customWidth="1"/>
    <col min="9" max="9" width="16.28515625" style="50" customWidth="1"/>
    <col min="10" max="16384" width="9.28515625" style="50"/>
  </cols>
  <sheetData>
    <row r="1" spans="1:10" ht="33" x14ac:dyDescent="0.3">
      <c r="A1" s="45" t="s">
        <v>1221</v>
      </c>
      <c r="B1" s="46"/>
      <c r="C1" s="47"/>
      <c r="D1" s="45" t="s">
        <v>18</v>
      </c>
      <c r="E1" s="48"/>
      <c r="F1" s="124" t="s">
        <v>731</v>
      </c>
      <c r="G1" s="49" t="s">
        <v>730</v>
      </c>
      <c r="H1" s="50" t="s">
        <v>779</v>
      </c>
    </row>
    <row r="2" spans="1:10" ht="17.25" x14ac:dyDescent="0.3">
      <c r="A2" s="45" t="s">
        <v>612</v>
      </c>
      <c r="B2" s="51" t="str">
        <f>IFERROR(VLOOKUP(B1,CCDDD!$A$3:$B$320,2,0),"")</f>
        <v/>
      </c>
      <c r="C2" s="47"/>
      <c r="D2" s="45"/>
      <c r="E2" s="52"/>
      <c r="G2" s="49" t="s">
        <v>842</v>
      </c>
      <c r="I2" s="121"/>
    </row>
    <row r="3" spans="1:10" x14ac:dyDescent="0.3">
      <c r="A3" s="55" t="s">
        <v>645</v>
      </c>
      <c r="B3" s="56"/>
      <c r="C3" s="57"/>
      <c r="D3" s="55" t="s">
        <v>646</v>
      </c>
      <c r="E3" s="56"/>
      <c r="G3" s="54"/>
      <c r="I3" s="121"/>
    </row>
    <row r="4" spans="1:10" s="64" customFormat="1" ht="51.75" customHeight="1" x14ac:dyDescent="0.3">
      <c r="A4" s="58" t="s">
        <v>1213</v>
      </c>
      <c r="B4" s="59"/>
      <c r="C4" s="60"/>
      <c r="D4" s="61" t="s">
        <v>759</v>
      </c>
      <c r="E4" s="62"/>
      <c r="F4" s="63"/>
      <c r="G4" s="54"/>
      <c r="I4" s="122"/>
    </row>
    <row r="5" spans="1:10" x14ac:dyDescent="0.3">
      <c r="A5" s="65" t="s">
        <v>737</v>
      </c>
      <c r="B5" s="66"/>
      <c r="C5" s="67"/>
      <c r="D5" s="65" t="s">
        <v>737</v>
      </c>
      <c r="E5" s="68"/>
      <c r="F5" s="53">
        <f t="shared" ref="F5:F21" si="0">B5+E5</f>
        <v>0</v>
      </c>
      <c r="G5" s="54">
        <f>IFERROR(VLOOKUP(B1,tbl_24–25_State_Fed_Totals[],3,0)+(VLOOKUP(B1,tbl_24–25_State_Fed_Totals[],4,0)),0)</f>
        <v>0</v>
      </c>
      <c r="H5" s="69">
        <f>IFERROR((G5-F5)/G5,0)</f>
        <v>0</v>
      </c>
      <c r="I5" s="123" t="str">
        <f>IF(B1&lt;0,0,IF(H5&gt;10%,"Check",""))</f>
        <v/>
      </c>
    </row>
    <row r="6" spans="1:10" ht="17.25" thickBot="1" x14ac:dyDescent="0.35">
      <c r="A6" s="65" t="s">
        <v>738</v>
      </c>
      <c r="B6" s="70"/>
      <c r="C6" s="67"/>
      <c r="D6" s="65" t="s">
        <v>738</v>
      </c>
      <c r="E6" s="71"/>
      <c r="F6" s="53">
        <f t="shared" si="0"/>
        <v>0</v>
      </c>
      <c r="G6" s="54">
        <f>IFERROR(VLOOKUP(B1,tbl_24–25_State_Fed_Totals[],2,0),0)</f>
        <v>0</v>
      </c>
      <c r="H6" s="69">
        <f>IFERROR((G6-F6)/G6,0)</f>
        <v>0</v>
      </c>
      <c r="I6" s="123" t="str">
        <f t="shared" ref="I6:I39" si="1">IF(H6&gt;10%,"Check","")</f>
        <v/>
      </c>
    </row>
    <row r="7" spans="1:10" ht="17.25" thickTop="1" x14ac:dyDescent="0.3">
      <c r="A7" s="72" t="s">
        <v>21</v>
      </c>
      <c r="B7" s="73">
        <f>B5+B6</f>
        <v>0</v>
      </c>
      <c r="C7" s="67"/>
      <c r="D7" s="72" t="s">
        <v>21</v>
      </c>
      <c r="E7" s="74">
        <f>E5+E6</f>
        <v>0</v>
      </c>
      <c r="F7" s="53">
        <f t="shared" si="0"/>
        <v>0</v>
      </c>
      <c r="G7" s="54">
        <f>SUM(G5:G6)</f>
        <v>0</v>
      </c>
      <c r="H7" s="69"/>
      <c r="I7" s="123"/>
    </row>
    <row r="8" spans="1:10" ht="17.25" x14ac:dyDescent="0.3">
      <c r="A8" s="75" t="s">
        <v>681</v>
      </c>
      <c r="B8" s="59"/>
      <c r="C8" s="60"/>
      <c r="D8" s="76" t="s">
        <v>681</v>
      </c>
      <c r="E8" s="62"/>
      <c r="F8" s="53">
        <f t="shared" si="0"/>
        <v>0</v>
      </c>
      <c r="G8" s="54"/>
      <c r="H8" s="69"/>
      <c r="I8" s="123"/>
    </row>
    <row r="9" spans="1:10" x14ac:dyDescent="0.3">
      <c r="A9" s="65" t="s">
        <v>732</v>
      </c>
      <c r="B9" s="66"/>
      <c r="C9" s="67"/>
      <c r="D9" s="65" t="s">
        <v>1</v>
      </c>
      <c r="E9" s="68"/>
      <c r="F9" s="53">
        <f t="shared" si="0"/>
        <v>0</v>
      </c>
      <c r="G9" s="54">
        <f>IFERROR(VLOOKUP(B1,tbl_2425_CapitalOutlay_DebtSvc[],2,0),0)</f>
        <v>0</v>
      </c>
      <c r="H9" s="69">
        <f t="shared" ref="H9:H35" si="2">IFERROR((G9-F9)/G9,0)</f>
        <v>0</v>
      </c>
      <c r="I9" s="123" t="str">
        <f t="shared" si="1"/>
        <v/>
      </c>
      <c r="J9" s="235"/>
    </row>
    <row r="10" spans="1:10" ht="17.25" thickBot="1" x14ac:dyDescent="0.35">
      <c r="A10" s="65" t="s">
        <v>0</v>
      </c>
      <c r="B10" s="70"/>
      <c r="C10" s="67"/>
      <c r="D10" s="65" t="s">
        <v>0</v>
      </c>
      <c r="E10" s="71"/>
      <c r="F10" s="53">
        <f t="shared" si="0"/>
        <v>0</v>
      </c>
      <c r="G10" s="54">
        <f>IFERROR(VLOOKUP(B1,tbl_2425_CapitalOutlay_DebtSvc[],6,0),0)</f>
        <v>0</v>
      </c>
      <c r="H10" s="69">
        <f t="shared" si="2"/>
        <v>0</v>
      </c>
      <c r="I10" s="123" t="str">
        <f t="shared" si="1"/>
        <v/>
      </c>
    </row>
    <row r="11" spans="1:10" ht="17.25" thickTop="1" x14ac:dyDescent="0.3">
      <c r="A11" s="72" t="s">
        <v>21</v>
      </c>
      <c r="B11" s="73">
        <f>B9+B10</f>
        <v>0</v>
      </c>
      <c r="C11" s="67"/>
      <c r="D11" s="72" t="s">
        <v>21</v>
      </c>
      <c r="E11" s="74">
        <f>SUM(E9:E10)</f>
        <v>0</v>
      </c>
      <c r="F11" s="53">
        <f t="shared" si="0"/>
        <v>0</v>
      </c>
      <c r="G11" s="54"/>
      <c r="H11" s="69"/>
      <c r="I11" s="123"/>
    </row>
    <row r="12" spans="1:10" ht="17.25" x14ac:dyDescent="0.3">
      <c r="A12" s="75" t="s">
        <v>739</v>
      </c>
      <c r="B12" s="59"/>
      <c r="C12" s="60"/>
      <c r="D12" s="76" t="s">
        <v>739</v>
      </c>
      <c r="E12" s="62"/>
      <c r="F12" s="77"/>
      <c r="G12" s="54"/>
      <c r="H12" s="69"/>
      <c r="I12" s="123"/>
    </row>
    <row r="13" spans="1:10" s="83" customFormat="1" x14ac:dyDescent="0.3">
      <c r="A13" s="78" t="s">
        <v>693</v>
      </c>
      <c r="B13" s="79"/>
      <c r="C13" s="80"/>
      <c r="D13" s="78" t="s">
        <v>693</v>
      </c>
      <c r="E13" s="81"/>
      <c r="F13" s="77">
        <f t="shared" si="0"/>
        <v>0</v>
      </c>
      <c r="G13" s="82">
        <f>IFERROR(VLOOKUP(B1,tbl_24–25_Expenditures[],15,0),0)</f>
        <v>0</v>
      </c>
      <c r="H13" s="69">
        <f t="shared" si="2"/>
        <v>0</v>
      </c>
      <c r="I13" s="123" t="str">
        <f t="shared" si="1"/>
        <v/>
      </c>
      <c r="J13" s="236"/>
    </row>
    <row r="14" spans="1:10" s="83" customFormat="1" x14ac:dyDescent="0.3">
      <c r="A14" s="78" t="s">
        <v>695</v>
      </c>
      <c r="B14" s="79"/>
      <c r="C14" s="80"/>
      <c r="D14" s="78" t="s">
        <v>695</v>
      </c>
      <c r="E14" s="81"/>
      <c r="F14" s="77">
        <f t="shared" si="0"/>
        <v>0</v>
      </c>
      <c r="G14" s="82">
        <f>IFERROR(VLOOKUP(B1,tbl_24–25_Expenditures[],30,0),0)</f>
        <v>0</v>
      </c>
      <c r="H14" s="69">
        <f t="shared" si="2"/>
        <v>0</v>
      </c>
      <c r="I14" s="123" t="str">
        <f t="shared" si="1"/>
        <v/>
      </c>
      <c r="J14" s="236"/>
    </row>
    <row r="15" spans="1:10" s="83" customFormat="1" x14ac:dyDescent="0.3">
      <c r="A15" s="78" t="s">
        <v>669</v>
      </c>
      <c r="B15" s="84"/>
      <c r="C15" s="80"/>
      <c r="D15" s="78" t="s">
        <v>669</v>
      </c>
      <c r="E15" s="85"/>
      <c r="F15" s="77">
        <f t="shared" si="0"/>
        <v>0</v>
      </c>
      <c r="G15" s="82">
        <f>IFERROR(VLOOKUP(B1,tbl_24–25_Expenditures[],32,0),0)</f>
        <v>0</v>
      </c>
      <c r="H15" s="69">
        <f t="shared" si="2"/>
        <v>0</v>
      </c>
      <c r="I15" s="123" t="str">
        <f t="shared" si="1"/>
        <v/>
      </c>
      <c r="J15" s="236"/>
    </row>
    <row r="16" spans="1:10" s="83" customFormat="1" x14ac:dyDescent="0.3">
      <c r="A16" s="78" t="s">
        <v>670</v>
      </c>
      <c r="B16" s="84"/>
      <c r="C16" s="80"/>
      <c r="D16" s="78" t="s">
        <v>670</v>
      </c>
      <c r="E16" s="85"/>
      <c r="F16" s="77">
        <f t="shared" si="0"/>
        <v>0</v>
      </c>
      <c r="G16" s="82">
        <f>IFERROR(VLOOKUP(B1,tbl_24–25_Expenditures[],45,0),0)</f>
        <v>0</v>
      </c>
      <c r="H16" s="69">
        <f t="shared" si="2"/>
        <v>0</v>
      </c>
      <c r="I16" s="123" t="str">
        <f t="shared" si="1"/>
        <v/>
      </c>
      <c r="J16" s="236"/>
    </row>
    <row r="17" spans="1:10" s="83" customFormat="1" x14ac:dyDescent="0.3">
      <c r="A17" s="78" t="s">
        <v>671</v>
      </c>
      <c r="B17" s="84"/>
      <c r="C17" s="80"/>
      <c r="D17" s="78" t="s">
        <v>671</v>
      </c>
      <c r="E17" s="85"/>
      <c r="F17" s="77">
        <f t="shared" si="0"/>
        <v>0</v>
      </c>
      <c r="G17" s="82">
        <f>IFERROR(VLOOKUP(B1,tbl_24–25_Expenditures[],46,0),0)</f>
        <v>0</v>
      </c>
      <c r="H17" s="69">
        <f t="shared" si="2"/>
        <v>0</v>
      </c>
      <c r="I17" s="123" t="str">
        <f t="shared" si="1"/>
        <v/>
      </c>
      <c r="J17" s="236"/>
    </row>
    <row r="18" spans="1:10" s="83" customFormat="1" x14ac:dyDescent="0.3">
      <c r="A18" s="78" t="s">
        <v>672</v>
      </c>
      <c r="B18" s="84"/>
      <c r="C18" s="80"/>
      <c r="D18" s="78" t="s">
        <v>672</v>
      </c>
      <c r="E18" s="85"/>
      <c r="F18" s="77">
        <f t="shared" si="0"/>
        <v>0</v>
      </c>
      <c r="G18" s="82">
        <f>IFERROR(VLOOKUP(B1,tbl_24–25_Expenditures[],47,0),0)</f>
        <v>0</v>
      </c>
      <c r="H18" s="69">
        <f t="shared" si="2"/>
        <v>0</v>
      </c>
      <c r="I18" s="123" t="str">
        <f t="shared" si="1"/>
        <v/>
      </c>
    </row>
    <row r="19" spans="1:10" s="83" customFormat="1" x14ac:dyDescent="0.3">
      <c r="A19" s="78" t="s">
        <v>673</v>
      </c>
      <c r="B19" s="84"/>
      <c r="C19" s="80"/>
      <c r="D19" s="78" t="s">
        <v>673</v>
      </c>
      <c r="E19" s="85"/>
      <c r="F19" s="77">
        <f t="shared" si="0"/>
        <v>0</v>
      </c>
      <c r="G19" s="82">
        <f>IFERROR(VLOOKUP(B1,tbl_24–25_Expenditures[],48,0),0)</f>
        <v>0</v>
      </c>
      <c r="H19" s="69">
        <f t="shared" si="2"/>
        <v>0</v>
      </c>
      <c r="I19" s="123" t="str">
        <f t="shared" si="1"/>
        <v/>
      </c>
    </row>
    <row r="20" spans="1:10" s="83" customFormat="1" x14ac:dyDescent="0.3">
      <c r="A20" s="72" t="s">
        <v>21</v>
      </c>
      <c r="B20" s="86">
        <f>SUM(B13:B19)</f>
        <v>0</v>
      </c>
      <c r="C20" s="80"/>
      <c r="D20" s="72" t="s">
        <v>21</v>
      </c>
      <c r="E20" s="87">
        <f>SUM(E13:E19)</f>
        <v>0</v>
      </c>
      <c r="F20" s="77">
        <f t="shared" si="0"/>
        <v>0</v>
      </c>
      <c r="G20" s="82">
        <f>SUM(G13:G19)</f>
        <v>0</v>
      </c>
      <c r="H20" s="69"/>
      <c r="I20" s="123" t="str">
        <f t="shared" si="1"/>
        <v/>
      </c>
    </row>
    <row r="21" spans="1:10" ht="15.75" customHeight="1" x14ac:dyDescent="0.3">
      <c r="A21" s="88" t="s">
        <v>1206</v>
      </c>
      <c r="B21" s="73">
        <f>B7-B11-B20</f>
        <v>0</v>
      </c>
      <c r="C21" s="67"/>
      <c r="D21" s="88" t="s">
        <v>770</v>
      </c>
      <c r="E21" s="74">
        <f>E7-E11-E20</f>
        <v>0</v>
      </c>
      <c r="F21" s="77">
        <f t="shared" si="0"/>
        <v>0</v>
      </c>
      <c r="G21" s="82">
        <f>G7-G11-G20</f>
        <v>0</v>
      </c>
      <c r="H21" s="69"/>
      <c r="I21" s="123" t="str">
        <f t="shared" si="1"/>
        <v/>
      </c>
    </row>
    <row r="22" spans="1:10" s="64" customFormat="1" ht="51.75" x14ac:dyDescent="0.3">
      <c r="A22" s="58" t="s">
        <v>1214</v>
      </c>
      <c r="B22" s="59"/>
      <c r="C22" s="60"/>
      <c r="D22" s="76" t="s">
        <v>760</v>
      </c>
      <c r="E22" s="62"/>
      <c r="F22" s="77"/>
      <c r="G22" s="54"/>
      <c r="H22" s="69"/>
      <c r="I22" s="123" t="str">
        <f t="shared" si="1"/>
        <v/>
      </c>
    </row>
    <row r="23" spans="1:10" x14ac:dyDescent="0.3">
      <c r="A23" s="89" t="s">
        <v>674</v>
      </c>
      <c r="B23" s="68"/>
      <c r="C23" s="57"/>
      <c r="D23" s="89" t="s">
        <v>674</v>
      </c>
      <c r="E23" s="68"/>
      <c r="F23" s="77"/>
      <c r="G23" s="54">
        <f>IFERROR(VLOOKUP(B1,tbl_24–25_Expenditures[],14,0),0)</f>
        <v>0</v>
      </c>
      <c r="H23" s="69">
        <f t="shared" si="2"/>
        <v>0</v>
      </c>
      <c r="I23" s="123" t="str">
        <f t="shared" si="1"/>
        <v/>
      </c>
    </row>
    <row r="24" spans="1:10" x14ac:dyDescent="0.3">
      <c r="A24" s="65" t="s">
        <v>728</v>
      </c>
      <c r="B24" s="66"/>
      <c r="C24" s="67"/>
      <c r="D24" s="65" t="s">
        <v>723</v>
      </c>
      <c r="E24" s="68"/>
      <c r="F24" s="77">
        <f t="shared" ref="F24:F40" si="3">B24+E24</f>
        <v>0</v>
      </c>
      <c r="G24" s="54">
        <f>IFERROR(VLOOKUP(B1,tbl_24–25_Expenditures[],17,0),0)</f>
        <v>0</v>
      </c>
      <c r="H24" s="69">
        <f t="shared" si="2"/>
        <v>0</v>
      </c>
      <c r="I24" s="123" t="str">
        <f t="shared" si="1"/>
        <v/>
      </c>
    </row>
    <row r="25" spans="1:10" x14ac:dyDescent="0.3">
      <c r="A25" s="89" t="s">
        <v>675</v>
      </c>
      <c r="B25" s="91"/>
      <c r="C25" s="57"/>
      <c r="D25" s="89" t="s">
        <v>675</v>
      </c>
      <c r="E25" s="91"/>
      <c r="F25" s="77">
        <f t="shared" si="3"/>
        <v>0</v>
      </c>
      <c r="G25" s="54">
        <f>IFERROR(VLOOKUP(B1,tbl_24–25_Expenditures[],24,0),0)</f>
        <v>0</v>
      </c>
      <c r="H25" s="69">
        <f t="shared" si="2"/>
        <v>0</v>
      </c>
      <c r="I25" s="123" t="str">
        <f t="shared" si="1"/>
        <v/>
      </c>
    </row>
    <row r="26" spans="1:10" x14ac:dyDescent="0.3">
      <c r="A26" s="78" t="s">
        <v>696</v>
      </c>
      <c r="B26" s="91"/>
      <c r="C26" s="57"/>
      <c r="D26" s="78" t="s">
        <v>696</v>
      </c>
      <c r="E26" s="91"/>
      <c r="F26" s="77">
        <f t="shared" si="3"/>
        <v>0</v>
      </c>
      <c r="G26" s="54">
        <f>IFERROR(VLOOKUP(B1,tbl_24–25_Expenditures[],25,0),0)</f>
        <v>0</v>
      </c>
      <c r="H26" s="69">
        <f t="shared" si="2"/>
        <v>0</v>
      </c>
      <c r="I26" s="123" t="str">
        <f t="shared" si="1"/>
        <v/>
      </c>
    </row>
    <row r="27" spans="1:10" x14ac:dyDescent="0.3">
      <c r="A27" s="89" t="s">
        <v>678</v>
      </c>
      <c r="B27" s="91"/>
      <c r="C27" s="57"/>
      <c r="D27" s="89" t="s">
        <v>678</v>
      </c>
      <c r="E27" s="91"/>
      <c r="F27" s="77">
        <f t="shared" si="3"/>
        <v>0</v>
      </c>
      <c r="G27" s="92">
        <f>IFERROR(VLOOKUP(B1,tbl_24–25_Expenditures[],26,0),0)</f>
        <v>0</v>
      </c>
      <c r="H27" s="69">
        <f t="shared" si="2"/>
        <v>0</v>
      </c>
      <c r="I27" s="123" t="str">
        <f t="shared" si="1"/>
        <v/>
      </c>
    </row>
    <row r="28" spans="1:10" ht="16.5" customHeight="1" x14ac:dyDescent="0.3">
      <c r="A28" s="93" t="s">
        <v>676</v>
      </c>
      <c r="B28" s="91"/>
      <c r="C28" s="57"/>
      <c r="D28" s="89" t="s">
        <v>676</v>
      </c>
      <c r="E28" s="91"/>
      <c r="F28" s="77">
        <f t="shared" si="3"/>
        <v>0</v>
      </c>
      <c r="G28" s="54">
        <f>IFERROR(VLOOKUP(B1,tbl_24–25_Expenditures[],34,0),0)</f>
        <v>0</v>
      </c>
      <c r="H28" s="69">
        <f t="shared" si="2"/>
        <v>0</v>
      </c>
      <c r="I28" s="123" t="str">
        <f t="shared" si="1"/>
        <v/>
      </c>
    </row>
    <row r="29" spans="1:10" ht="16.5" customHeight="1" x14ac:dyDescent="0.3">
      <c r="A29" s="78" t="s">
        <v>697</v>
      </c>
      <c r="B29" s="91"/>
      <c r="C29" s="57"/>
      <c r="D29" s="78" t="s">
        <v>697</v>
      </c>
      <c r="E29" s="91"/>
      <c r="F29" s="77">
        <f t="shared" si="3"/>
        <v>0</v>
      </c>
      <c r="G29" s="54">
        <f>IFERROR(VLOOKUP(B1,tbl_24–25_Expenditures[],37,0),0)</f>
        <v>0</v>
      </c>
      <c r="H29" s="69">
        <f t="shared" si="2"/>
        <v>0</v>
      </c>
      <c r="I29" s="123" t="str">
        <f t="shared" si="1"/>
        <v/>
      </c>
    </row>
    <row r="30" spans="1:10" ht="16.5" customHeight="1" x14ac:dyDescent="0.3">
      <c r="A30" s="89" t="s">
        <v>682</v>
      </c>
      <c r="B30" s="91"/>
      <c r="C30" s="57"/>
      <c r="D30" s="89" t="s">
        <v>682</v>
      </c>
      <c r="E30" s="91"/>
      <c r="F30" s="77">
        <f t="shared" si="3"/>
        <v>0</v>
      </c>
      <c r="G30" s="54">
        <f>IFERROR(VLOOKUP(B1,tbl_24–25_Expenditures[],42,0),0)</f>
        <v>0</v>
      </c>
      <c r="H30" s="69">
        <f t="shared" si="2"/>
        <v>0</v>
      </c>
      <c r="I30" s="123" t="str">
        <f t="shared" si="1"/>
        <v/>
      </c>
    </row>
    <row r="31" spans="1:10" ht="15.75" customHeight="1" thickBot="1" x14ac:dyDescent="0.35">
      <c r="A31" s="94" t="s">
        <v>698</v>
      </c>
      <c r="B31" s="95"/>
      <c r="C31" s="96"/>
      <c r="D31" s="94" t="s">
        <v>698</v>
      </c>
      <c r="E31" s="95"/>
      <c r="F31" s="77">
        <f t="shared" si="3"/>
        <v>0</v>
      </c>
      <c r="G31" s="54">
        <f>IFERROR(VLOOKUP(B1,tbl_24–25_Expenditures[],43,0),0)</f>
        <v>0</v>
      </c>
      <c r="H31" s="69">
        <f t="shared" si="2"/>
        <v>0</v>
      </c>
      <c r="I31" s="123" t="str">
        <f t="shared" si="1"/>
        <v/>
      </c>
    </row>
    <row r="32" spans="1:10" ht="15.75" customHeight="1" x14ac:dyDescent="0.3">
      <c r="A32" s="93" t="s">
        <v>843</v>
      </c>
      <c r="B32" s="68"/>
      <c r="C32" s="57"/>
      <c r="D32" s="89" t="s">
        <v>843</v>
      </c>
      <c r="E32" s="97"/>
      <c r="F32" s="77">
        <f t="shared" si="3"/>
        <v>0</v>
      </c>
      <c r="G32" s="54">
        <f>IFERROR(VLOOKUP(B1,tbl_24–25_Expenditures[],11,0),0)</f>
        <v>0</v>
      </c>
      <c r="H32" s="69">
        <f t="shared" si="2"/>
        <v>0</v>
      </c>
      <c r="I32" s="123" t="str">
        <f t="shared" si="1"/>
        <v/>
      </c>
    </row>
    <row r="33" spans="1:9" x14ac:dyDescent="0.3">
      <c r="A33" s="65" t="s">
        <v>724</v>
      </c>
      <c r="B33" s="66"/>
      <c r="C33" s="67"/>
      <c r="D33" s="65" t="s">
        <v>724</v>
      </c>
      <c r="E33" s="68"/>
      <c r="F33" s="77">
        <f t="shared" si="3"/>
        <v>0</v>
      </c>
      <c r="G33" s="54">
        <f>IFERROR(VLOOKUP(B1,tbl_24–25_Expenditures[],16,0),0)</f>
        <v>0</v>
      </c>
      <c r="H33" s="69">
        <f t="shared" si="2"/>
        <v>0</v>
      </c>
      <c r="I33" s="123" t="str">
        <f>IF(H33&gt;10%,"Check","")</f>
        <v/>
      </c>
    </row>
    <row r="34" spans="1:9" x14ac:dyDescent="0.3">
      <c r="A34" s="89" t="s">
        <v>679</v>
      </c>
      <c r="B34" s="91"/>
      <c r="C34" s="57"/>
      <c r="D34" s="93" t="s">
        <v>679</v>
      </c>
      <c r="E34" s="91"/>
      <c r="F34" s="77">
        <f t="shared" si="3"/>
        <v>0</v>
      </c>
      <c r="G34" s="54">
        <f>IFERROR(VLOOKUP(B1,tbl_24–25_Expenditures[],27,0),0)</f>
        <v>0</v>
      </c>
      <c r="H34" s="69">
        <f t="shared" si="2"/>
        <v>0</v>
      </c>
      <c r="I34" s="123" t="str">
        <f t="shared" si="1"/>
        <v/>
      </c>
    </row>
    <row r="35" spans="1:9" ht="17.25" thickBot="1" x14ac:dyDescent="0.35">
      <c r="A35" s="89" t="s">
        <v>680</v>
      </c>
      <c r="B35" s="71"/>
      <c r="C35" s="57"/>
      <c r="D35" s="89" t="s">
        <v>680</v>
      </c>
      <c r="E35" s="71"/>
      <c r="F35" s="77">
        <f t="shared" si="3"/>
        <v>0</v>
      </c>
      <c r="G35" s="54">
        <f>IFERROR(VLOOKUP(B1,tbl_24–25_Expenditures[],35,0),0)</f>
        <v>0</v>
      </c>
      <c r="H35" s="69">
        <f t="shared" si="2"/>
        <v>0</v>
      </c>
      <c r="I35" s="123" t="str">
        <f t="shared" si="1"/>
        <v/>
      </c>
    </row>
    <row r="36" spans="1:9" ht="17.25" thickTop="1" x14ac:dyDescent="0.3">
      <c r="A36" s="72" t="s">
        <v>21</v>
      </c>
      <c r="B36" s="98">
        <f>SUM(B23:B35)</f>
        <v>0</v>
      </c>
      <c r="C36" s="57"/>
      <c r="D36" s="72" t="s">
        <v>21</v>
      </c>
      <c r="E36" s="98">
        <f>SUM(E23:E35)</f>
        <v>0</v>
      </c>
      <c r="F36" s="77">
        <f t="shared" si="3"/>
        <v>0</v>
      </c>
      <c r="G36" s="54">
        <f>SUM(G23:G35)</f>
        <v>0</v>
      </c>
      <c r="H36" s="69"/>
      <c r="I36" s="123" t="str">
        <f t="shared" si="1"/>
        <v/>
      </c>
    </row>
    <row r="37" spans="1:9" ht="15.75" customHeight="1" x14ac:dyDescent="0.3">
      <c r="A37" s="88" t="s">
        <v>1182</v>
      </c>
      <c r="B37" s="73">
        <f>B21-B36</f>
        <v>0</v>
      </c>
      <c r="C37" s="99"/>
      <c r="D37" s="88" t="s">
        <v>1183</v>
      </c>
      <c r="E37" s="74">
        <f>E21-E36</f>
        <v>0</v>
      </c>
      <c r="F37" s="77">
        <f t="shared" si="3"/>
        <v>0</v>
      </c>
      <c r="G37" s="54"/>
      <c r="H37" s="90"/>
      <c r="I37" s="123" t="str">
        <f t="shared" si="1"/>
        <v/>
      </c>
    </row>
    <row r="38" spans="1:9" s="64" customFormat="1" ht="34.5" x14ac:dyDescent="0.3">
      <c r="A38" s="58" t="s">
        <v>761</v>
      </c>
      <c r="B38" s="59"/>
      <c r="C38" s="60"/>
      <c r="D38" s="76" t="s">
        <v>647</v>
      </c>
      <c r="E38" s="100"/>
      <c r="F38" s="77"/>
      <c r="G38" s="54"/>
      <c r="H38" s="90"/>
      <c r="I38" s="123" t="str">
        <f t="shared" si="1"/>
        <v/>
      </c>
    </row>
    <row r="39" spans="1:9" ht="52.5" customHeight="1" x14ac:dyDescent="0.3">
      <c r="A39" s="101" t="s">
        <v>849</v>
      </c>
      <c r="B39" s="102"/>
      <c r="C39" s="57"/>
      <c r="D39" s="101" t="s">
        <v>844</v>
      </c>
      <c r="E39" s="102"/>
      <c r="F39" s="103">
        <f t="shared" si="3"/>
        <v>0</v>
      </c>
      <c r="G39" s="54"/>
      <c r="H39" s="90"/>
      <c r="I39" s="123" t="str">
        <f t="shared" si="1"/>
        <v/>
      </c>
    </row>
    <row r="40" spans="1:9" ht="54" customHeight="1" x14ac:dyDescent="0.3">
      <c r="A40" s="104" t="s">
        <v>845</v>
      </c>
      <c r="B40" s="102"/>
      <c r="C40" s="57"/>
      <c r="D40" s="104" t="s">
        <v>846</v>
      </c>
      <c r="E40" s="102"/>
      <c r="F40" s="103">
        <f t="shared" si="3"/>
        <v>0</v>
      </c>
      <c r="G40" s="105">
        <f>IFERROR(VLOOKUP(B1,'24-25 Child Count'!A4:R320,18,0),0)</f>
        <v>0</v>
      </c>
      <c r="H40" s="69">
        <f t="shared" ref="H40" si="4">IFERROR((G40-F40)/G40,0)</f>
        <v>0</v>
      </c>
      <c r="I40" s="123" t="str">
        <f>IF(H40&gt;10%,"Check","")</f>
        <v/>
      </c>
    </row>
    <row r="41" spans="1:9" s="64" customFormat="1" ht="17.25" x14ac:dyDescent="0.3">
      <c r="A41" s="75" t="s">
        <v>755</v>
      </c>
      <c r="B41" s="59"/>
      <c r="C41" s="60"/>
      <c r="D41" s="76" t="s">
        <v>757</v>
      </c>
      <c r="E41" s="100"/>
      <c r="F41" s="77"/>
      <c r="G41" s="54"/>
      <c r="H41" s="90"/>
    </row>
    <row r="42" spans="1:9" ht="33.75" customHeight="1" thickBot="1" x14ac:dyDescent="0.35">
      <c r="A42" s="89" t="s">
        <v>762</v>
      </c>
      <c r="B42" s="106" t="e">
        <f>B37/B39</f>
        <v>#DIV/0!</v>
      </c>
      <c r="C42" s="57"/>
      <c r="D42" s="89" t="s">
        <v>764</v>
      </c>
      <c r="E42" s="107" t="e">
        <f>E37/E39</f>
        <v>#DIV/0!</v>
      </c>
    </row>
    <row r="43" spans="1:9" ht="60" customHeight="1" thickBot="1" x14ac:dyDescent="0.35">
      <c r="A43" s="109" t="s">
        <v>763</v>
      </c>
      <c r="B43" s="107" t="e">
        <f>B42*B40</f>
        <v>#DIV/0!</v>
      </c>
      <c r="C43" s="57"/>
      <c r="D43" s="110" t="s">
        <v>765</v>
      </c>
      <c r="E43" s="107" t="e">
        <f>E42*E40</f>
        <v>#DIV/0!</v>
      </c>
      <c r="G43" s="117"/>
    </row>
    <row r="44" spans="1:9" s="64" customFormat="1" ht="17.25" x14ac:dyDescent="0.3">
      <c r="A44" s="75" t="s">
        <v>1215</v>
      </c>
      <c r="B44" s="59"/>
      <c r="C44" s="60"/>
      <c r="D44" s="76"/>
      <c r="E44" s="100"/>
      <c r="F44" s="77"/>
      <c r="G44" s="54"/>
      <c r="H44" s="90"/>
    </row>
    <row r="45" spans="1:9" ht="51.75" customHeight="1" x14ac:dyDescent="0.3">
      <c r="A45" s="219" t="s">
        <v>727</v>
      </c>
      <c r="B45" s="219"/>
      <c r="C45" s="219"/>
      <c r="D45" s="219"/>
      <c r="E45" s="219"/>
    </row>
    <row r="46" spans="1:9" x14ac:dyDescent="0.3">
      <c r="A46" s="224"/>
      <c r="B46" s="224"/>
      <c r="D46" s="222"/>
      <c r="E46" s="223"/>
    </row>
    <row r="47" spans="1:9" x14ac:dyDescent="0.3">
      <c r="A47" s="221" t="s">
        <v>19</v>
      </c>
      <c r="B47" s="221"/>
      <c r="C47" s="111"/>
      <c r="D47" s="221" t="s">
        <v>20</v>
      </c>
      <c r="E47" s="221"/>
    </row>
    <row r="48" spans="1:9" x14ac:dyDescent="0.3">
      <c r="A48" s="112"/>
      <c r="B48" s="113"/>
      <c r="D48" s="220"/>
      <c r="E48" s="220"/>
    </row>
    <row r="49" spans="1:7" x14ac:dyDescent="0.3">
      <c r="D49" s="221" t="s">
        <v>677</v>
      </c>
      <c r="E49" s="221"/>
    </row>
    <row r="50" spans="1:7" s="115" customFormat="1" ht="72.75" customHeight="1" x14ac:dyDescent="0.3">
      <c r="A50" s="218" t="s">
        <v>847</v>
      </c>
      <c r="B50" s="218"/>
      <c r="F50" s="116"/>
      <c r="G50" s="108"/>
    </row>
  </sheetData>
  <sheetProtection algorithmName="SHA-512" hashValue="fXWaQ921WxrROBnvTGHGCyBdvzFGj9daigd80t9xTvw5Y/ID2m4Md6aOuTCTk1D273Sz4d8dlumJuqn76pa/Gg==" saltValue="OHog0ygUaYBTpAT/BHUYGg==" spinCount="100000" sheet="1"/>
  <mergeCells count="8">
    <mergeCell ref="A50:B50"/>
    <mergeCell ref="A45:E45"/>
    <mergeCell ref="D48:E48"/>
    <mergeCell ref="D49:E49"/>
    <mergeCell ref="A47:B47"/>
    <mergeCell ref="D47:E47"/>
    <mergeCell ref="D46:E46"/>
    <mergeCell ref="A46:B46"/>
  </mergeCells>
  <conditionalFormatting sqref="B5">
    <cfRule type="expression" dxfId="53" priority="50">
      <formula>$I$5="Check"</formula>
    </cfRule>
  </conditionalFormatting>
  <conditionalFormatting sqref="B6">
    <cfRule type="expression" dxfId="52" priority="48">
      <formula>$I$6="Check"</formula>
    </cfRule>
  </conditionalFormatting>
  <conditionalFormatting sqref="B9">
    <cfRule type="expression" dxfId="51" priority="46">
      <formula>$I$9="Check"</formula>
    </cfRule>
  </conditionalFormatting>
  <conditionalFormatting sqref="B10">
    <cfRule type="expression" dxfId="50" priority="44">
      <formula>$I$10="Check"</formula>
    </cfRule>
  </conditionalFormatting>
  <conditionalFormatting sqref="B13">
    <cfRule type="expression" dxfId="49" priority="42">
      <formula>$I$13="Check"</formula>
    </cfRule>
  </conditionalFormatting>
  <conditionalFormatting sqref="B14">
    <cfRule type="expression" dxfId="48" priority="40">
      <formula>$I$14="Check"</formula>
    </cfRule>
  </conditionalFormatting>
  <conditionalFormatting sqref="B15">
    <cfRule type="expression" dxfId="47" priority="38">
      <formula>$I$15="Check"</formula>
    </cfRule>
  </conditionalFormatting>
  <conditionalFormatting sqref="B16">
    <cfRule type="expression" dxfId="46" priority="36">
      <formula>$I$16="Check"</formula>
    </cfRule>
  </conditionalFormatting>
  <conditionalFormatting sqref="B17">
    <cfRule type="expression" dxfId="45" priority="34">
      <formula>$I$17="Check"</formula>
    </cfRule>
  </conditionalFormatting>
  <conditionalFormatting sqref="B18">
    <cfRule type="expression" dxfId="44" priority="32">
      <formula>$I$18="Check"</formula>
    </cfRule>
  </conditionalFormatting>
  <conditionalFormatting sqref="B19">
    <cfRule type="expression" dxfId="43" priority="30">
      <formula>$I$19="Check"</formula>
    </cfRule>
  </conditionalFormatting>
  <conditionalFormatting sqref="B23">
    <cfRule type="expression" dxfId="42" priority="28">
      <formula>$I$23="Check"</formula>
    </cfRule>
  </conditionalFormatting>
  <conditionalFormatting sqref="B24">
    <cfRule type="expression" dxfId="41" priority="26">
      <formula>$I$24="Check"</formula>
    </cfRule>
  </conditionalFormatting>
  <conditionalFormatting sqref="B25">
    <cfRule type="expression" dxfId="40" priority="24">
      <formula>$I$25="Check"</formula>
    </cfRule>
  </conditionalFormatting>
  <conditionalFormatting sqref="B26">
    <cfRule type="expression" dxfId="39" priority="22">
      <formula>$I$26="Check"</formula>
    </cfRule>
  </conditionalFormatting>
  <conditionalFormatting sqref="B27">
    <cfRule type="expression" dxfId="38" priority="20">
      <formula>$I$27="Check"</formula>
    </cfRule>
  </conditionalFormatting>
  <conditionalFormatting sqref="B28">
    <cfRule type="expression" dxfId="37" priority="18">
      <formula>$I$28="Check"</formula>
    </cfRule>
  </conditionalFormatting>
  <conditionalFormatting sqref="B29">
    <cfRule type="expression" dxfId="36" priority="16">
      <formula>$I$29="Check"</formula>
    </cfRule>
  </conditionalFormatting>
  <conditionalFormatting sqref="B30">
    <cfRule type="expression" dxfId="35" priority="14">
      <formula>$I$30="Check"</formula>
    </cfRule>
  </conditionalFormatting>
  <conditionalFormatting sqref="B31">
    <cfRule type="expression" dxfId="34" priority="12">
      <formula>$I$31="Check"</formula>
    </cfRule>
  </conditionalFormatting>
  <conditionalFormatting sqref="B32">
    <cfRule type="expression" dxfId="33" priority="10">
      <formula>$I$32="Check"</formula>
    </cfRule>
  </conditionalFormatting>
  <conditionalFormatting sqref="B33">
    <cfRule type="expression" dxfId="32" priority="8">
      <formula>$I$33="Check"</formula>
    </cfRule>
  </conditionalFormatting>
  <conditionalFormatting sqref="B34">
    <cfRule type="expression" dxfId="31" priority="6">
      <formula>$I$34="Check"</formula>
    </cfRule>
  </conditionalFormatting>
  <conditionalFormatting sqref="B35">
    <cfRule type="expression" dxfId="30" priority="4">
      <formula>$I$35="Check"</formula>
    </cfRule>
  </conditionalFormatting>
  <conditionalFormatting sqref="B40">
    <cfRule type="expression" dxfId="29" priority="2">
      <formula>$I$40="Check"</formula>
    </cfRule>
  </conditionalFormatting>
  <conditionalFormatting sqref="E5">
    <cfRule type="expression" dxfId="28" priority="49">
      <formula>$I$5="Check"</formula>
    </cfRule>
  </conditionalFormatting>
  <conditionalFormatting sqref="E6">
    <cfRule type="expression" dxfId="27" priority="47">
      <formula>$I$6="Check"</formula>
    </cfRule>
  </conditionalFormatting>
  <conditionalFormatting sqref="E9">
    <cfRule type="expression" dxfId="26" priority="45">
      <formula>$I$9="Check"</formula>
    </cfRule>
  </conditionalFormatting>
  <conditionalFormatting sqref="E10">
    <cfRule type="expression" dxfId="25" priority="43">
      <formula>$I$10="Check"</formula>
    </cfRule>
  </conditionalFormatting>
  <conditionalFormatting sqref="E13">
    <cfRule type="expression" dxfId="24" priority="41">
      <formula>$I$13="Check"</formula>
    </cfRule>
  </conditionalFormatting>
  <conditionalFormatting sqref="E14">
    <cfRule type="expression" dxfId="23" priority="39">
      <formula>$I$14="Check"</formula>
    </cfRule>
  </conditionalFormatting>
  <conditionalFormatting sqref="E15">
    <cfRule type="expression" dxfId="22" priority="37">
      <formula>$I$15="Check"</formula>
    </cfRule>
  </conditionalFormatting>
  <conditionalFormatting sqref="E16">
    <cfRule type="expression" dxfId="21" priority="35">
      <formula>$I$16="Check"</formula>
    </cfRule>
  </conditionalFormatting>
  <conditionalFormatting sqref="E17">
    <cfRule type="expression" dxfId="20" priority="33">
      <formula>$I$17="Check"</formula>
    </cfRule>
  </conditionalFormatting>
  <conditionalFormatting sqref="E18">
    <cfRule type="expression" dxfId="19" priority="31">
      <formula>$I$18="Check"</formula>
    </cfRule>
  </conditionalFormatting>
  <conditionalFormatting sqref="E19">
    <cfRule type="expression" dxfId="18" priority="29">
      <formula>$I$19="Check"</formula>
    </cfRule>
  </conditionalFormatting>
  <conditionalFormatting sqref="E23">
    <cfRule type="expression" dxfId="17" priority="27">
      <formula>$I$23="Check"</formula>
    </cfRule>
  </conditionalFormatting>
  <conditionalFormatting sqref="E24">
    <cfRule type="expression" dxfId="16" priority="25">
      <formula>$I$24="Check"</formula>
    </cfRule>
  </conditionalFormatting>
  <conditionalFormatting sqref="E25">
    <cfRule type="expression" dxfId="15" priority="23">
      <formula>$I$25="Check"</formula>
    </cfRule>
  </conditionalFormatting>
  <conditionalFormatting sqref="E26">
    <cfRule type="expression" dxfId="14" priority="21">
      <formula>$I$26="Check"</formula>
    </cfRule>
  </conditionalFormatting>
  <conditionalFormatting sqref="E27">
    <cfRule type="expression" dxfId="13" priority="19">
      <formula>$I$27="Check"</formula>
    </cfRule>
  </conditionalFormatting>
  <conditionalFormatting sqref="E28">
    <cfRule type="expression" dxfId="12" priority="17">
      <formula>$I$28="Check"</formula>
    </cfRule>
  </conditionalFormatting>
  <conditionalFormatting sqref="E29">
    <cfRule type="expression" dxfId="11" priority="15">
      <formula>$I$29="Check"</formula>
    </cfRule>
  </conditionalFormatting>
  <conditionalFormatting sqref="E30">
    <cfRule type="expression" dxfId="10" priority="13">
      <formula>$I$30="Check"</formula>
    </cfRule>
  </conditionalFormatting>
  <conditionalFormatting sqref="E31">
    <cfRule type="expression" dxfId="9" priority="11">
      <formula>$I$31="Check"</formula>
    </cfRule>
  </conditionalFormatting>
  <conditionalFormatting sqref="E32">
    <cfRule type="expression" dxfId="8" priority="9">
      <formula>$I$32="Check"</formula>
    </cfRule>
  </conditionalFormatting>
  <conditionalFormatting sqref="E33">
    <cfRule type="expression" dxfId="7" priority="7">
      <formula>$I$33="Check"</formula>
    </cfRule>
  </conditionalFormatting>
  <conditionalFormatting sqref="E34">
    <cfRule type="expression" dxfId="6" priority="5">
      <formula>$I$34="Check"</formula>
    </cfRule>
  </conditionalFormatting>
  <conditionalFormatting sqref="E35">
    <cfRule type="expression" dxfId="5" priority="3">
      <formula>$I$35="Check"</formula>
    </cfRule>
  </conditionalFormatting>
  <conditionalFormatting sqref="E40">
    <cfRule type="expression" dxfId="4" priority="1">
      <formula>$I$40="Check"</formula>
    </cfRule>
  </conditionalFormatting>
  <dataValidations count="1">
    <dataValidation allowBlank="1" showInputMessage="1" showErrorMessage="1" promptTitle="Input Data" prompt="Please make sure that this field is completed before submission!" sqref="A46:B46 D46:E46 D48:E48" xr:uid="{52A4C6F6-B21F-4FAA-B12E-567F59CF0CB9}"/>
  </dataValidations>
  <pageMargins left="0.2" right="0.2" top="0.67470588235294116" bottom="1.1499999999999999" header="0.05" footer="0.5"/>
  <pageSetup scale="45" fitToHeight="0" orientation="portrait" r:id="rId1"/>
  <headerFooter>
    <oddHeader>&amp;C&amp;"-,Bold"&amp;16Excess Cost Worksheet - Base  2024–25 School Year
Due February 27, 2026
Enter Data in Green Cells Only</oddHeader>
    <oddFooter>&amp;L&amp;9 2/8/2023</oddFooter>
  </headerFooter>
  <rowBreaks count="1" manualBreakCount="1">
    <brk id="4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A9FEA-37A6-4A41-B3A0-C1297942A3F7}">
  <sheetPr>
    <tabColor theme="9" tint="0.59999389629810485"/>
    <pageSetUpPr fitToPage="1"/>
  </sheetPr>
  <dimension ref="A1:H53"/>
  <sheetViews>
    <sheetView topLeftCell="A41" workbookViewId="0">
      <selection activeCell="A47" sqref="A47:E47"/>
    </sheetView>
  </sheetViews>
  <sheetFormatPr defaultColWidth="9.28515625" defaultRowHeight="15" x14ac:dyDescent="0.25"/>
  <cols>
    <col min="1" max="1" width="52.42578125" style="11" customWidth="1"/>
    <col min="2" max="2" width="22" style="10" customWidth="1"/>
    <col min="3" max="3" width="2.28515625" style="9" customWidth="1"/>
    <col min="4" max="4" width="55.85546875" style="9" customWidth="1"/>
    <col min="5" max="5" width="22.28515625" style="9" customWidth="1"/>
    <col min="6" max="6" width="8.85546875" style="9" hidden="1" customWidth="1"/>
    <col min="7" max="7" width="20" style="9" hidden="1" customWidth="1"/>
    <col min="8" max="8" width="33.5703125" style="9" hidden="1" customWidth="1"/>
    <col min="9" max="16384" width="9.28515625" style="9"/>
  </cols>
  <sheetData>
    <row r="1" spans="1:8" ht="17.25" x14ac:dyDescent="0.3">
      <c r="A1" s="141" t="s">
        <v>722</v>
      </c>
      <c r="B1" s="142">
        <f>'2024-25 Base'!B1</f>
        <v>0</v>
      </c>
      <c r="C1" s="143"/>
      <c r="D1" s="141" t="s">
        <v>18</v>
      </c>
      <c r="E1" s="144"/>
      <c r="F1" s="145"/>
      <c r="G1" s="145"/>
      <c r="H1" s="145"/>
    </row>
    <row r="2" spans="1:8" ht="17.25" x14ac:dyDescent="0.3">
      <c r="A2" s="141" t="s">
        <v>612</v>
      </c>
      <c r="B2" s="142" t="str">
        <f>'2024-25 Base'!B2</f>
        <v/>
      </c>
      <c r="C2" s="143"/>
      <c r="D2" s="141"/>
      <c r="E2" s="144"/>
      <c r="F2" s="145"/>
      <c r="G2" s="145"/>
      <c r="H2" s="145"/>
    </row>
    <row r="3" spans="1:8" ht="17.25" x14ac:dyDescent="0.3">
      <c r="A3" s="146" t="s">
        <v>726</v>
      </c>
      <c r="B3" s="147">
        <f>'2024-25 Base'!B3</f>
        <v>0</v>
      </c>
      <c r="C3" s="148"/>
      <c r="D3" s="146" t="s">
        <v>646</v>
      </c>
      <c r="E3" s="147">
        <f>'2024-25 Base'!E3</f>
        <v>0</v>
      </c>
      <c r="F3" s="145"/>
      <c r="G3" s="145"/>
      <c r="H3" s="145"/>
    </row>
    <row r="4" spans="1:8" ht="17.25" x14ac:dyDescent="0.3">
      <c r="A4" s="149" t="s">
        <v>767</v>
      </c>
      <c r="B4" s="150"/>
      <c r="C4" s="151"/>
      <c r="D4" s="152" t="s">
        <v>759</v>
      </c>
      <c r="E4" s="153"/>
      <c r="F4" s="145"/>
      <c r="G4" s="145"/>
      <c r="H4" s="145"/>
    </row>
    <row r="5" spans="1:8" ht="16.5" x14ac:dyDescent="0.3">
      <c r="A5" s="65" t="str">
        <f>'2024-25 Base'!A5</f>
        <v>All State &amp; local expenditures</v>
      </c>
      <c r="B5" s="154">
        <f>'2024-25 Base'!B5</f>
        <v>0</v>
      </c>
      <c r="C5" s="155"/>
      <c r="D5" s="65" t="s">
        <v>683</v>
      </c>
      <c r="E5" s="154">
        <f>'2024-25 Base'!E5</f>
        <v>0</v>
      </c>
      <c r="F5" s="145"/>
      <c r="G5" s="145"/>
      <c r="H5" s="145"/>
    </row>
    <row r="6" spans="1:8" ht="17.25" thickBot="1" x14ac:dyDescent="0.35">
      <c r="A6" s="65" t="str">
        <f>'2024-25 Base'!A6</f>
        <v>All Federal expenditures</v>
      </c>
      <c r="B6" s="156">
        <f>'2024-25 Base'!B6</f>
        <v>0</v>
      </c>
      <c r="C6" s="155"/>
      <c r="D6" s="65" t="s">
        <v>684</v>
      </c>
      <c r="E6" s="156">
        <f>'2024-25 Base'!E6</f>
        <v>0</v>
      </c>
      <c r="F6" s="145"/>
      <c r="G6" s="145"/>
      <c r="H6" s="145"/>
    </row>
    <row r="7" spans="1:8" ht="17.25" thickTop="1" x14ac:dyDescent="0.3">
      <c r="A7" s="157" t="s">
        <v>21</v>
      </c>
      <c r="B7" s="74">
        <f>SUM(B5:B6)</f>
        <v>0</v>
      </c>
      <c r="C7" s="158"/>
      <c r="D7" s="157" t="s">
        <v>21</v>
      </c>
      <c r="E7" s="74">
        <f>SUM(E5:E6)</f>
        <v>0</v>
      </c>
      <c r="F7" s="145"/>
      <c r="G7" s="145"/>
      <c r="H7" s="145"/>
    </row>
    <row r="8" spans="1:8" ht="17.25" x14ac:dyDescent="0.3">
      <c r="A8" s="159" t="s">
        <v>681</v>
      </c>
      <c r="B8" s="150"/>
      <c r="C8" s="151"/>
      <c r="D8" s="160" t="s">
        <v>681</v>
      </c>
      <c r="E8" s="153"/>
      <c r="F8" s="145"/>
      <c r="G8" s="145"/>
      <c r="H8" s="145"/>
    </row>
    <row r="9" spans="1:8" ht="16.5" x14ac:dyDescent="0.3">
      <c r="A9" s="161" t="s">
        <v>1</v>
      </c>
      <c r="B9" s="154">
        <f>'2024-25 Base'!B9</f>
        <v>0</v>
      </c>
      <c r="C9" s="155"/>
      <c r="D9" s="162" t="s">
        <v>1</v>
      </c>
      <c r="E9" s="154">
        <f>'2024-25 Base'!E9</f>
        <v>0</v>
      </c>
      <c r="F9" s="145"/>
      <c r="G9" s="145"/>
      <c r="H9" s="145"/>
    </row>
    <row r="10" spans="1:8" ht="17.25" thickBot="1" x14ac:dyDescent="0.35">
      <c r="A10" s="161" t="s">
        <v>0</v>
      </c>
      <c r="B10" s="156">
        <f>'2024-25 Base'!B10</f>
        <v>0</v>
      </c>
      <c r="C10" s="155"/>
      <c r="D10" s="162" t="s">
        <v>0</v>
      </c>
      <c r="E10" s="156">
        <f>'2024-25 Base'!E10</f>
        <v>0</v>
      </c>
      <c r="F10" s="145"/>
      <c r="G10" s="145"/>
      <c r="H10" s="145"/>
    </row>
    <row r="11" spans="1:8" ht="17.25" thickTop="1" x14ac:dyDescent="0.3">
      <c r="A11" s="157" t="s">
        <v>21</v>
      </c>
      <c r="B11" s="74">
        <f>SUM(B9:B10)</f>
        <v>0</v>
      </c>
      <c r="C11" s="158"/>
      <c r="D11" s="157" t="s">
        <v>21</v>
      </c>
      <c r="E11" s="74">
        <f>SUM(E9:E10)</f>
        <v>0</v>
      </c>
      <c r="F11" s="145"/>
      <c r="G11" s="145"/>
      <c r="H11" s="145"/>
    </row>
    <row r="12" spans="1:8" ht="17.25" x14ac:dyDescent="0.3">
      <c r="A12" s="159" t="s">
        <v>681</v>
      </c>
      <c r="B12" s="150"/>
      <c r="C12" s="151"/>
      <c r="D12" s="160" t="s">
        <v>681</v>
      </c>
      <c r="E12" s="153"/>
      <c r="F12" s="145"/>
      <c r="G12" s="145"/>
      <c r="H12" s="145"/>
    </row>
    <row r="13" spans="1:8" s="24" customFormat="1" ht="16.5" x14ac:dyDescent="0.3">
      <c r="A13" s="78" t="s">
        <v>693</v>
      </c>
      <c r="B13" s="163">
        <f>'2024-25 Base'!B13</f>
        <v>0</v>
      </c>
      <c r="C13" s="80"/>
      <c r="D13" s="78" t="s">
        <v>693</v>
      </c>
      <c r="E13" s="164">
        <f>'2024-25 Base'!E13</f>
        <v>0</v>
      </c>
      <c r="F13" s="165"/>
      <c r="G13" s="166"/>
      <c r="H13" s="165"/>
    </row>
    <row r="14" spans="1:8" ht="16.5" x14ac:dyDescent="0.3">
      <c r="A14" s="167" t="s">
        <v>694</v>
      </c>
      <c r="B14" s="163">
        <f>'2024-25 Base'!B14</f>
        <v>0</v>
      </c>
      <c r="C14" s="168"/>
      <c r="D14" s="167" t="s">
        <v>695</v>
      </c>
      <c r="E14" s="164">
        <f>'2024-25 Base'!E14</f>
        <v>0</v>
      </c>
      <c r="F14" s="145"/>
      <c r="G14" s="145"/>
      <c r="H14" s="145"/>
    </row>
    <row r="15" spans="1:8" ht="16.5" x14ac:dyDescent="0.3">
      <c r="A15" s="167" t="s">
        <v>669</v>
      </c>
      <c r="B15" s="163">
        <f>'2024-25 Base'!B15</f>
        <v>0</v>
      </c>
      <c r="C15" s="168"/>
      <c r="D15" s="167" t="s">
        <v>669</v>
      </c>
      <c r="E15" s="164">
        <f>'2024-25 Base'!E15</f>
        <v>0</v>
      </c>
      <c r="F15" s="145"/>
      <c r="G15" s="145"/>
      <c r="H15" s="145"/>
    </row>
    <row r="16" spans="1:8" ht="16.5" x14ac:dyDescent="0.3">
      <c r="A16" s="167" t="s">
        <v>670</v>
      </c>
      <c r="B16" s="163">
        <f>'2024-25 Base'!B16</f>
        <v>0</v>
      </c>
      <c r="C16" s="168"/>
      <c r="D16" s="167" t="s">
        <v>670</v>
      </c>
      <c r="E16" s="164">
        <f>'2024-25 Base'!E16</f>
        <v>0</v>
      </c>
      <c r="F16" s="145"/>
      <c r="G16" s="145"/>
      <c r="H16" s="145"/>
    </row>
    <row r="17" spans="1:8" ht="16.5" x14ac:dyDescent="0.3">
      <c r="A17" s="167" t="s">
        <v>671</v>
      </c>
      <c r="B17" s="163">
        <f>'2024-25 Base'!B17</f>
        <v>0</v>
      </c>
      <c r="C17" s="168"/>
      <c r="D17" s="167" t="s">
        <v>671</v>
      </c>
      <c r="E17" s="164">
        <f>'2024-25 Base'!E17</f>
        <v>0</v>
      </c>
      <c r="F17" s="145"/>
      <c r="G17" s="145"/>
      <c r="H17" s="145"/>
    </row>
    <row r="18" spans="1:8" ht="16.5" x14ac:dyDescent="0.3">
      <c r="A18" s="167" t="s">
        <v>672</v>
      </c>
      <c r="B18" s="163">
        <f>'2024-25 Base'!B18</f>
        <v>0</v>
      </c>
      <c r="C18" s="168"/>
      <c r="D18" s="167" t="s">
        <v>672</v>
      </c>
      <c r="E18" s="164">
        <f>'2024-25 Base'!E18</f>
        <v>0</v>
      </c>
      <c r="F18" s="145"/>
      <c r="G18" s="145"/>
      <c r="H18" s="145"/>
    </row>
    <row r="19" spans="1:8" ht="16.5" x14ac:dyDescent="0.3">
      <c r="A19" s="167" t="s">
        <v>673</v>
      </c>
      <c r="B19" s="163">
        <f>'2024-25 Base'!B19</f>
        <v>0</v>
      </c>
      <c r="C19" s="168"/>
      <c r="D19" s="167" t="s">
        <v>673</v>
      </c>
      <c r="E19" s="164">
        <f>'2024-25 Base'!E19</f>
        <v>0</v>
      </c>
      <c r="F19" s="145"/>
      <c r="G19" s="145"/>
      <c r="H19" s="145"/>
    </row>
    <row r="20" spans="1:8" ht="17.25" thickBot="1" x14ac:dyDescent="0.35">
      <c r="A20" s="157" t="s">
        <v>21</v>
      </c>
      <c r="B20" s="169">
        <f>SUM(B13:B19)</f>
        <v>0</v>
      </c>
      <c r="C20" s="155"/>
      <c r="D20" s="170" t="s">
        <v>21</v>
      </c>
      <c r="E20" s="169">
        <f>SUM(E13:E19)</f>
        <v>0</v>
      </c>
      <c r="F20" s="145"/>
      <c r="G20" s="145"/>
      <c r="H20" s="145"/>
    </row>
    <row r="21" spans="1:8" ht="17.25" thickTop="1" x14ac:dyDescent="0.3">
      <c r="A21" s="157" t="s">
        <v>771</v>
      </c>
      <c r="B21" s="74">
        <f>B7-B11-B20</f>
        <v>0</v>
      </c>
      <c r="C21" s="158"/>
      <c r="D21" s="157" t="s">
        <v>770</v>
      </c>
      <c r="E21" s="74">
        <f>E7-E11-E20</f>
        <v>0</v>
      </c>
      <c r="F21" s="145"/>
      <c r="G21" s="145"/>
      <c r="H21" s="145"/>
    </row>
    <row r="22" spans="1:8" ht="17.25" x14ac:dyDescent="0.3">
      <c r="A22" s="149" t="s">
        <v>768</v>
      </c>
      <c r="B22" s="150"/>
      <c r="C22" s="151"/>
      <c r="D22" s="152" t="s">
        <v>769</v>
      </c>
      <c r="E22" s="153"/>
      <c r="F22" s="145"/>
      <c r="G22" s="145"/>
      <c r="H22" s="145" t="s">
        <v>1194</v>
      </c>
    </row>
    <row r="23" spans="1:8" ht="16.5" x14ac:dyDescent="0.3">
      <c r="A23" s="65" t="s">
        <v>674</v>
      </c>
      <c r="B23" s="171">
        <f>'2024-25 Base'!B23</f>
        <v>0</v>
      </c>
      <c r="C23" s="172"/>
      <c r="D23" s="65" t="s">
        <v>685</v>
      </c>
      <c r="E23" s="154">
        <f>'2024-25 Base'!E23</f>
        <v>0</v>
      </c>
      <c r="F23" s="173">
        <v>1</v>
      </c>
      <c r="G23" s="174"/>
      <c r="H23" s="145"/>
    </row>
    <row r="24" spans="1:8" ht="16.5" x14ac:dyDescent="0.3">
      <c r="A24" s="65" t="s">
        <v>723</v>
      </c>
      <c r="B24" s="175">
        <f>'2024-25 Base'!B24</f>
        <v>0</v>
      </c>
      <c r="C24" s="155"/>
      <c r="D24" s="65" t="s">
        <v>723</v>
      </c>
      <c r="E24" s="164">
        <f>'2024-25 Base'!E24</f>
        <v>0</v>
      </c>
      <c r="F24" s="173">
        <v>1</v>
      </c>
      <c r="G24" s="174"/>
      <c r="H24" s="145"/>
    </row>
    <row r="25" spans="1:8" ht="16.5" x14ac:dyDescent="0.3">
      <c r="A25" s="176" t="s">
        <v>675</v>
      </c>
      <c r="B25" s="177">
        <f>'2024-25 Base'!B25*'2024-25 Compliance'!F25</f>
        <v>0</v>
      </c>
      <c r="C25" s="155"/>
      <c r="D25" s="176" t="s">
        <v>686</v>
      </c>
      <c r="E25" s="178">
        <f>'2024-25 Base'!E25*'2024-25 Compliance'!F25</f>
        <v>0</v>
      </c>
      <c r="F25" s="179">
        <v>0.49840000000000001</v>
      </c>
      <c r="G25" s="174" t="s">
        <v>758</v>
      </c>
      <c r="H25" s="145" t="s">
        <v>1195</v>
      </c>
    </row>
    <row r="26" spans="1:8" ht="16.5" x14ac:dyDescent="0.3">
      <c r="A26" s="78" t="s">
        <v>696</v>
      </c>
      <c r="B26" s="177">
        <f>'2024-25 Base'!B26*'2024-25 Compliance'!F26</f>
        <v>0</v>
      </c>
      <c r="C26" s="155"/>
      <c r="D26" s="78" t="s">
        <v>696</v>
      </c>
      <c r="E26" s="178">
        <f>'2024-25 Base'!E26*'2024-25 Compliance'!F26</f>
        <v>0</v>
      </c>
      <c r="F26" s="179">
        <v>0.1641</v>
      </c>
      <c r="G26" s="174" t="s">
        <v>758</v>
      </c>
      <c r="H26" s="145" t="s">
        <v>1196</v>
      </c>
    </row>
    <row r="27" spans="1:8" ht="16.5" x14ac:dyDescent="0.3">
      <c r="A27" s="176" t="s">
        <v>678</v>
      </c>
      <c r="B27" s="177">
        <f>'2024-25 Base'!B27*'2024-25 Compliance'!F27</f>
        <v>0</v>
      </c>
      <c r="C27" s="155"/>
      <c r="D27" s="176" t="s">
        <v>678</v>
      </c>
      <c r="E27" s="178">
        <f>'2024-25 Base'!E27*'2024-25 Compliance'!F27</f>
        <v>0</v>
      </c>
      <c r="F27" s="179">
        <v>2.0400000000000001E-2</v>
      </c>
      <c r="G27" s="174" t="s">
        <v>758</v>
      </c>
      <c r="H27" s="145" t="s">
        <v>1197</v>
      </c>
    </row>
    <row r="28" spans="1:8" ht="16.5" x14ac:dyDescent="0.3">
      <c r="A28" s="176" t="s">
        <v>676</v>
      </c>
      <c r="B28" s="180">
        <f>'2024-25 Base'!B28*'2024-25 Compliance'!F28</f>
        <v>0</v>
      </c>
      <c r="C28" s="155"/>
      <c r="D28" s="176" t="s">
        <v>687</v>
      </c>
      <c r="E28" s="178">
        <f>'2024-25 Base'!E28*'2024-25 Compliance'!F28</f>
        <v>0</v>
      </c>
      <c r="F28" s="179">
        <v>0.1507</v>
      </c>
      <c r="G28" s="174" t="s">
        <v>758</v>
      </c>
      <c r="H28" s="145" t="s">
        <v>1198</v>
      </c>
    </row>
    <row r="29" spans="1:8" ht="16.5" x14ac:dyDescent="0.3">
      <c r="A29" s="78" t="s">
        <v>697</v>
      </c>
      <c r="B29" s="180">
        <f>'2024-25 Base'!B29*'2024-25 Compliance'!F29</f>
        <v>0</v>
      </c>
      <c r="C29" s="155"/>
      <c r="D29" s="78" t="s">
        <v>697</v>
      </c>
      <c r="E29" s="181">
        <f>'2024-25 Base'!E29*'2024-25 Compliance'!F29</f>
        <v>0</v>
      </c>
      <c r="F29" s="179">
        <v>1.1599999999999999E-2</v>
      </c>
      <c r="G29" s="174" t="s">
        <v>758</v>
      </c>
      <c r="H29" s="145" t="s">
        <v>1199</v>
      </c>
    </row>
    <row r="30" spans="1:8" ht="16.5" x14ac:dyDescent="0.3">
      <c r="A30" s="176" t="s">
        <v>682</v>
      </c>
      <c r="B30" s="180">
        <f>'2024-25 Base'!B30*'2024-25 Compliance'!F30</f>
        <v>0</v>
      </c>
      <c r="C30" s="155"/>
      <c r="D30" s="176" t="s">
        <v>682</v>
      </c>
      <c r="E30" s="181">
        <f>'2024-25 Base'!E30*'2024-25 Compliance'!F30</f>
        <v>0</v>
      </c>
      <c r="F30" s="179">
        <v>0.1641</v>
      </c>
      <c r="G30" s="174" t="s">
        <v>758</v>
      </c>
      <c r="H30" s="145" t="s">
        <v>1196</v>
      </c>
    </row>
    <row r="31" spans="1:8" ht="17.25" thickBot="1" x14ac:dyDescent="0.35">
      <c r="A31" s="94" t="s">
        <v>698</v>
      </c>
      <c r="B31" s="182">
        <f>'2024-25 Base'!B31*'2024-25 Compliance'!F31</f>
        <v>0</v>
      </c>
      <c r="C31" s="183"/>
      <c r="D31" s="94" t="s">
        <v>698</v>
      </c>
      <c r="E31" s="184">
        <f>'2024-25 Base'!E31*'2024-25 Compliance'!F31</f>
        <v>0</v>
      </c>
      <c r="F31" s="179">
        <v>0.1641</v>
      </c>
      <c r="G31" s="174" t="s">
        <v>758</v>
      </c>
      <c r="H31" s="145" t="s">
        <v>1196</v>
      </c>
    </row>
    <row r="32" spans="1:8" ht="33" x14ac:dyDescent="0.3">
      <c r="A32" s="176" t="s">
        <v>729</v>
      </c>
      <c r="B32" s="180">
        <f>'2024-25 Base'!B32</f>
        <v>0</v>
      </c>
      <c r="C32" s="155"/>
      <c r="D32" s="176" t="s">
        <v>688</v>
      </c>
      <c r="E32" s="180">
        <f>'2024-25 Base'!E32</f>
        <v>0</v>
      </c>
      <c r="F32" s="173">
        <v>1</v>
      </c>
      <c r="G32" s="185"/>
      <c r="H32" s="145"/>
    </row>
    <row r="33" spans="1:8" ht="16.5" x14ac:dyDescent="0.3">
      <c r="A33" s="65" t="s">
        <v>725</v>
      </c>
      <c r="B33" s="186">
        <f>'2024-25 Base'!B33*F33</f>
        <v>0</v>
      </c>
      <c r="C33" s="172"/>
      <c r="D33" s="65" t="s">
        <v>725</v>
      </c>
      <c r="E33" s="164">
        <f>'2024-25 Base'!E33*F33</f>
        <v>0</v>
      </c>
      <c r="F33" s="173">
        <v>1</v>
      </c>
      <c r="G33" s="185"/>
      <c r="H33" s="145" t="s">
        <v>1200</v>
      </c>
    </row>
    <row r="34" spans="1:8" ht="16.5" x14ac:dyDescent="0.3">
      <c r="A34" s="176" t="s">
        <v>679</v>
      </c>
      <c r="B34" s="177">
        <f>'2024-25 Base'!B34*'2024-25 Compliance'!F34</f>
        <v>0</v>
      </c>
      <c r="C34" s="155"/>
      <c r="D34" s="176" t="s">
        <v>689</v>
      </c>
      <c r="E34" s="181">
        <f>'2024-25 Base'!E34*'2024-25 Compliance'!F34</f>
        <v>0</v>
      </c>
      <c r="F34" s="179">
        <v>0.1641</v>
      </c>
      <c r="G34" s="174" t="s">
        <v>758</v>
      </c>
      <c r="H34" s="145" t="s">
        <v>1196</v>
      </c>
    </row>
    <row r="35" spans="1:8" ht="17.25" thickBot="1" x14ac:dyDescent="0.35">
      <c r="A35" s="176" t="s">
        <v>680</v>
      </c>
      <c r="B35" s="187">
        <f>'2024-25 Base'!B35*'2024-25 Compliance'!F35</f>
        <v>0</v>
      </c>
      <c r="C35" s="155"/>
      <c r="D35" s="176" t="s">
        <v>690</v>
      </c>
      <c r="E35" s="188">
        <f>'2024-25 Base'!E35*'2024-25 Compliance'!F35</f>
        <v>0</v>
      </c>
      <c r="F35" s="179">
        <v>0.1641</v>
      </c>
      <c r="G35" s="174" t="s">
        <v>758</v>
      </c>
      <c r="H35" s="145" t="s">
        <v>1196</v>
      </c>
    </row>
    <row r="36" spans="1:8" ht="33.75" thickTop="1" x14ac:dyDescent="0.3">
      <c r="A36" s="189" t="s">
        <v>736</v>
      </c>
      <c r="B36" s="190">
        <f>SUM(B23:B35)</f>
        <v>0</v>
      </c>
      <c r="C36" s="155"/>
      <c r="D36" s="191" t="s">
        <v>735</v>
      </c>
      <c r="E36" s="192">
        <f>SUM(E23:E35)</f>
        <v>0</v>
      </c>
      <c r="F36" s="145"/>
      <c r="G36" s="145"/>
      <c r="H36" s="145"/>
    </row>
    <row r="37" spans="1:8" ht="17.25" x14ac:dyDescent="0.3">
      <c r="A37" s="149" t="s">
        <v>772</v>
      </c>
      <c r="B37" s="150"/>
      <c r="C37" s="155"/>
      <c r="D37" s="152" t="s">
        <v>773</v>
      </c>
      <c r="E37" s="193"/>
      <c r="F37" s="145"/>
      <c r="G37" s="145"/>
      <c r="H37" s="145"/>
    </row>
    <row r="38" spans="1:8" ht="16.5" x14ac:dyDescent="0.3">
      <c r="A38" s="167" t="s">
        <v>771</v>
      </c>
      <c r="B38" s="194">
        <f>B21</f>
        <v>0</v>
      </c>
      <c r="C38" s="155"/>
      <c r="D38" s="167" t="s">
        <v>770</v>
      </c>
      <c r="E38" s="195">
        <f>E21</f>
        <v>0</v>
      </c>
      <c r="F38" s="145"/>
      <c r="G38" s="145"/>
      <c r="H38" s="145"/>
    </row>
    <row r="39" spans="1:8" ht="66" x14ac:dyDescent="0.3">
      <c r="A39" s="196" t="s">
        <v>1216</v>
      </c>
      <c r="B39" s="197">
        <f>'2024-25 Base'!B39</f>
        <v>0</v>
      </c>
      <c r="C39" s="155"/>
      <c r="D39" s="196" t="s">
        <v>844</v>
      </c>
      <c r="E39" s="197">
        <f>'2024-25 Base'!E39</f>
        <v>0</v>
      </c>
      <c r="F39" s="145"/>
      <c r="G39" s="145"/>
      <c r="H39" s="145"/>
    </row>
    <row r="40" spans="1:8" ht="66.75" thickBot="1" x14ac:dyDescent="0.35">
      <c r="A40" s="198" t="s">
        <v>1226</v>
      </c>
      <c r="B40" s="199">
        <f>'2024-25 Base'!B40</f>
        <v>0</v>
      </c>
      <c r="C40" s="200"/>
      <c r="D40" s="198" t="s">
        <v>846</v>
      </c>
      <c r="E40" s="199">
        <f>'2024-25 Base'!E40</f>
        <v>0</v>
      </c>
      <c r="F40" s="145"/>
      <c r="G40" s="145"/>
      <c r="H40" s="145"/>
    </row>
    <row r="41" spans="1:8" ht="17.25" thickTop="1" x14ac:dyDescent="0.3">
      <c r="A41" s="189" t="s">
        <v>734</v>
      </c>
      <c r="B41" s="201" t="e">
        <f>(B38/B39)*B40</f>
        <v>#DIV/0!</v>
      </c>
      <c r="C41" s="200"/>
      <c r="D41" s="191" t="s">
        <v>734</v>
      </c>
      <c r="E41" s="201" t="e">
        <f>(E38/E39)*E40</f>
        <v>#DIV/0!</v>
      </c>
      <c r="F41" s="145"/>
      <c r="G41" s="145"/>
      <c r="H41" s="145"/>
    </row>
    <row r="42" spans="1:8" ht="17.25" x14ac:dyDescent="0.3">
      <c r="A42" s="149" t="s">
        <v>774</v>
      </c>
      <c r="B42" s="202"/>
      <c r="C42" s="151"/>
      <c r="D42" s="152" t="s">
        <v>775</v>
      </c>
      <c r="E42" s="153"/>
      <c r="F42" s="145"/>
      <c r="G42" s="145"/>
      <c r="H42" s="145"/>
    </row>
    <row r="43" spans="1:8" ht="66" x14ac:dyDescent="0.3">
      <c r="A43" s="203" t="s">
        <v>776</v>
      </c>
      <c r="B43" s="204" t="e">
        <f>B36+B41</f>
        <v>#DIV/0!</v>
      </c>
      <c r="C43" s="205"/>
      <c r="D43" s="203" t="s">
        <v>1225</v>
      </c>
      <c r="E43" s="204" t="e">
        <f>E36+E41</f>
        <v>#DIV/0!</v>
      </c>
      <c r="F43" s="145"/>
      <c r="G43" s="145"/>
      <c r="H43" s="145"/>
    </row>
    <row r="44" spans="1:8" s="12" customFormat="1" ht="66.75" thickBot="1" x14ac:dyDescent="0.35">
      <c r="A44" s="206" t="s">
        <v>763</v>
      </c>
      <c r="B44" s="204" t="e">
        <f>'2024-25 Base'!B43</f>
        <v>#DIV/0!</v>
      </c>
      <c r="C44" s="205"/>
      <c r="D44" s="206" t="s">
        <v>763</v>
      </c>
      <c r="E44" s="204" t="e">
        <f>'2024-25 Base'!E43</f>
        <v>#DIV/0!</v>
      </c>
      <c r="F44" s="145"/>
      <c r="G44" s="145"/>
      <c r="H44" s="207"/>
    </row>
    <row r="45" spans="1:8" s="14" customFormat="1" ht="34.5" x14ac:dyDescent="0.3">
      <c r="A45" s="208" t="s">
        <v>777</v>
      </c>
      <c r="B45" s="209" t="e">
        <f>IF(B43&gt;='2024-25 Base'!B43,"Met","Not Met")</f>
        <v>#DIV/0!</v>
      </c>
      <c r="C45" s="210"/>
      <c r="D45" s="208" t="s">
        <v>778</v>
      </c>
      <c r="E45" s="209" t="e">
        <f>IF(E43&gt;='2024-25 Base'!E43,"Met","Not Met")</f>
        <v>#DIV/0!</v>
      </c>
      <c r="F45" s="211"/>
      <c r="G45" s="211"/>
      <c r="H45" s="212"/>
    </row>
    <row r="46" spans="1:8" s="14" customFormat="1" ht="17.25" x14ac:dyDescent="0.3">
      <c r="A46" s="75" t="s">
        <v>1217</v>
      </c>
      <c r="B46" s="59"/>
      <c r="C46" s="60"/>
      <c r="D46" s="76"/>
      <c r="E46" s="100"/>
      <c r="F46" s="211"/>
      <c r="G46" s="211"/>
      <c r="H46" s="212"/>
    </row>
    <row r="47" spans="1:8" s="14" customFormat="1" ht="52.5" customHeight="1" x14ac:dyDescent="0.3">
      <c r="A47" s="219" t="s">
        <v>727</v>
      </c>
      <c r="B47" s="219"/>
      <c r="C47" s="219"/>
      <c r="D47" s="219"/>
      <c r="E47" s="219"/>
      <c r="F47" s="212"/>
      <c r="G47" s="145"/>
      <c r="H47" s="212"/>
    </row>
    <row r="48" spans="1:8" s="14" customFormat="1" x14ac:dyDescent="0.25">
      <c r="A48" s="227"/>
      <c r="B48" s="228"/>
      <c r="D48" s="227"/>
      <c r="E48" s="228"/>
      <c r="G48" s="9"/>
    </row>
    <row r="49" spans="1:7" s="14" customFormat="1" x14ac:dyDescent="0.25">
      <c r="A49" s="226" t="s">
        <v>19</v>
      </c>
      <c r="B49" s="226"/>
      <c r="C49" s="26"/>
      <c r="D49" s="226" t="s">
        <v>20</v>
      </c>
      <c r="E49" s="226"/>
      <c r="G49" s="9"/>
    </row>
    <row r="50" spans="1:7" s="14" customFormat="1" x14ac:dyDescent="0.25">
      <c r="A50" s="25"/>
      <c r="B50" s="31"/>
      <c r="D50" s="229"/>
      <c r="E50" s="229"/>
      <c r="G50" s="9"/>
    </row>
    <row r="51" spans="1:7" s="30" customFormat="1" x14ac:dyDescent="0.25">
      <c r="C51" s="14"/>
      <c r="D51" s="226" t="s">
        <v>677</v>
      </c>
      <c r="E51" s="226"/>
      <c r="F51" s="14"/>
      <c r="G51" s="9"/>
    </row>
    <row r="52" spans="1:7" s="14" customFormat="1" ht="18.75" x14ac:dyDescent="0.3">
      <c r="A52" s="38"/>
      <c r="B52" s="39"/>
      <c r="C52" s="30"/>
      <c r="D52" s="30"/>
      <c r="E52" s="30"/>
      <c r="F52" s="30"/>
      <c r="G52" s="41"/>
    </row>
    <row r="53" spans="1:7" ht="65.25" customHeight="1" x14ac:dyDescent="0.25">
      <c r="A53" s="225" t="s">
        <v>847</v>
      </c>
      <c r="B53" s="225"/>
      <c r="C53" s="14"/>
      <c r="D53" s="14"/>
      <c r="E53" s="14"/>
      <c r="F53" s="14"/>
    </row>
  </sheetData>
  <sheetProtection algorithmName="SHA-512" hashValue="3GKSR3Mrx/3cSoAEnZpD3St+sywaGg2ia9R7unAe4GXHVXbgFPGslmkZ68uVdAnmPGqdZtSrJMhte/+rETdiYg==" saltValue="oILmK/22R0mi5tTZYDxraw==" spinCount="100000" sheet="1" objects="1" scenarios="1"/>
  <mergeCells count="8">
    <mergeCell ref="A53:B53"/>
    <mergeCell ref="D51:E51"/>
    <mergeCell ref="A47:E47"/>
    <mergeCell ref="A48:B48"/>
    <mergeCell ref="D48:E48"/>
    <mergeCell ref="A49:B49"/>
    <mergeCell ref="D49:E49"/>
    <mergeCell ref="D50:E50"/>
  </mergeCells>
  <conditionalFormatting sqref="B45">
    <cfRule type="cellIs" dxfId="3" priority="4" operator="equal">
      <formula>"Met"</formula>
    </cfRule>
    <cfRule type="cellIs" dxfId="2" priority="6" operator="equal">
      <formula>"Not Met"</formula>
    </cfRule>
  </conditionalFormatting>
  <conditionalFormatting sqref="E45">
    <cfRule type="cellIs" dxfId="1" priority="1" operator="equal">
      <formula>"Met"</formula>
    </cfRule>
    <cfRule type="cellIs" dxfId="0" priority="2" operator="equal">
      <formula>"Not Met"</formula>
    </cfRule>
  </conditionalFormatting>
  <pageMargins left="0.2" right="0.2" top="0.72294117599999996" bottom="1.25" header="0.05" footer="0.3"/>
  <pageSetup scale="67" fitToHeight="0" orientation="portrait" r:id="rId1"/>
  <headerFooter scaleWithDoc="0">
    <oddHeader>&amp;C&amp;"-,Bold"&amp;16Excess Cost Worksheet - Base  2024-25 School Year
Due February 27, 2026</oddHeader>
    <oddFooter>&amp;L&amp;9 7/25/2024</oddFooter>
  </headerFooter>
  <rowBreaks count="1" manualBreakCount="1">
    <brk id="4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A5482-C259-41E1-8E28-7CF9775D138E}">
  <sheetPr>
    <tabColor theme="9" tint="0.59999389629810485"/>
  </sheetPr>
  <dimension ref="A1:AY322"/>
  <sheetViews>
    <sheetView topLeftCell="A301" workbookViewId="0">
      <selection activeCell="B322" sqref="B322"/>
    </sheetView>
  </sheetViews>
  <sheetFormatPr defaultRowHeight="15" x14ac:dyDescent="0.25"/>
  <cols>
    <col min="2" max="2" width="14.85546875" bestFit="1" customWidth="1"/>
    <col min="3" max="3" width="13.85546875" bestFit="1" customWidth="1"/>
    <col min="4" max="5" width="12.7109375" bestFit="1" customWidth="1"/>
    <col min="6" max="6" width="11.140625" bestFit="1" customWidth="1"/>
    <col min="7" max="7" width="10.140625" bestFit="1" customWidth="1"/>
    <col min="8" max="8" width="11.140625" bestFit="1" customWidth="1"/>
    <col min="9" max="10" width="10.140625" bestFit="1" customWidth="1"/>
    <col min="11" max="11" width="14.85546875" bestFit="1" customWidth="1"/>
    <col min="12" max="12" width="12.7109375" bestFit="1" customWidth="1"/>
    <col min="13" max="13" width="9.28515625" bestFit="1" customWidth="1"/>
    <col min="14" max="14" width="13.85546875" bestFit="1" customWidth="1"/>
    <col min="15" max="15" width="10.140625" bestFit="1" customWidth="1"/>
    <col min="16" max="17" width="12.7109375" bestFit="1" customWidth="1"/>
    <col min="18" max="18" width="13.85546875" bestFit="1" customWidth="1"/>
    <col min="19" max="19" width="12.7109375" bestFit="1" customWidth="1"/>
    <col min="20" max="21" width="11.140625" bestFit="1" customWidth="1"/>
    <col min="22" max="22" width="13.85546875" bestFit="1" customWidth="1"/>
    <col min="23" max="23" width="11.140625" bestFit="1" customWidth="1"/>
    <col min="24" max="24" width="13.85546875" bestFit="1" customWidth="1"/>
    <col min="25" max="26" width="12.7109375" bestFit="1" customWidth="1"/>
    <col min="27" max="27" width="13.85546875" bestFit="1" customWidth="1"/>
    <col min="28" max="28" width="12.7109375" bestFit="1" customWidth="1"/>
    <col min="29" max="29" width="11.140625" bestFit="1" customWidth="1"/>
    <col min="30" max="30" width="12.7109375" bestFit="1" customWidth="1"/>
    <col min="31" max="31" width="10.140625" bestFit="1" customWidth="1"/>
    <col min="32" max="32" width="12.7109375" bestFit="1" customWidth="1"/>
    <col min="33" max="33" width="11.140625" bestFit="1" customWidth="1"/>
    <col min="34" max="34" width="12.7109375" bestFit="1" customWidth="1"/>
    <col min="35" max="35" width="13.85546875" bestFit="1" customWidth="1"/>
    <col min="36" max="36" width="10.140625" bestFit="1" customWidth="1"/>
    <col min="37" max="37" width="11.140625" bestFit="1" customWidth="1"/>
    <col min="38" max="38" width="12.7109375" bestFit="1" customWidth="1"/>
    <col min="39" max="40" width="11.140625" bestFit="1" customWidth="1"/>
    <col min="41" max="41" width="12.7109375" bestFit="1" customWidth="1"/>
    <col min="42" max="43" width="11.140625" bestFit="1" customWidth="1"/>
    <col min="44" max="44" width="13.85546875" bestFit="1" customWidth="1"/>
    <col min="45" max="45" width="12.7109375" bestFit="1" customWidth="1"/>
    <col min="46" max="46" width="11.140625" bestFit="1" customWidth="1"/>
    <col min="47" max="47" width="13.85546875" bestFit="1" customWidth="1"/>
    <col min="48" max="48" width="12.7109375" bestFit="1" customWidth="1"/>
    <col min="49" max="49" width="14.85546875" bestFit="1" customWidth="1"/>
    <col min="50" max="51" width="13.85546875" bestFit="1" customWidth="1"/>
  </cols>
  <sheetData>
    <row r="1" spans="1:51" x14ac:dyDescent="0.25">
      <c r="A1">
        <v>1</v>
      </c>
      <c r="B1">
        <v>2</v>
      </c>
      <c r="C1">
        <v>3</v>
      </c>
      <c r="D1">
        <v>4</v>
      </c>
      <c r="E1">
        <v>5</v>
      </c>
      <c r="F1">
        <v>6</v>
      </c>
      <c r="G1">
        <v>7</v>
      </c>
      <c r="H1">
        <v>8</v>
      </c>
      <c r="I1">
        <v>9</v>
      </c>
      <c r="J1">
        <v>10</v>
      </c>
      <c r="K1">
        <v>11</v>
      </c>
      <c r="L1">
        <v>12</v>
      </c>
      <c r="M1">
        <v>13</v>
      </c>
      <c r="N1">
        <v>14</v>
      </c>
      <c r="O1">
        <v>15</v>
      </c>
      <c r="P1">
        <v>16</v>
      </c>
      <c r="Q1">
        <v>17</v>
      </c>
      <c r="R1">
        <v>18</v>
      </c>
      <c r="S1">
        <v>19</v>
      </c>
      <c r="T1">
        <v>20</v>
      </c>
      <c r="U1">
        <v>21</v>
      </c>
      <c r="V1">
        <v>22</v>
      </c>
      <c r="W1">
        <v>23</v>
      </c>
      <c r="X1">
        <v>24</v>
      </c>
      <c r="Y1">
        <v>25</v>
      </c>
      <c r="Z1">
        <v>26</v>
      </c>
      <c r="AA1">
        <v>27</v>
      </c>
      <c r="AB1">
        <v>28</v>
      </c>
      <c r="AC1">
        <v>29</v>
      </c>
      <c r="AD1">
        <v>30</v>
      </c>
      <c r="AE1">
        <v>31</v>
      </c>
      <c r="AF1">
        <v>32</v>
      </c>
      <c r="AG1">
        <v>33</v>
      </c>
      <c r="AH1">
        <v>34</v>
      </c>
      <c r="AI1">
        <v>35</v>
      </c>
      <c r="AJ1">
        <v>36</v>
      </c>
      <c r="AK1">
        <v>37</v>
      </c>
      <c r="AL1">
        <v>38</v>
      </c>
      <c r="AM1">
        <v>39</v>
      </c>
      <c r="AN1">
        <v>40</v>
      </c>
      <c r="AO1">
        <v>41</v>
      </c>
      <c r="AP1">
        <v>42</v>
      </c>
      <c r="AQ1">
        <v>43</v>
      </c>
      <c r="AR1">
        <v>44</v>
      </c>
      <c r="AS1">
        <v>45</v>
      </c>
      <c r="AT1">
        <v>46</v>
      </c>
      <c r="AU1">
        <v>47</v>
      </c>
      <c r="AV1">
        <v>48</v>
      </c>
      <c r="AW1">
        <v>49</v>
      </c>
      <c r="AX1">
        <v>50</v>
      </c>
      <c r="AY1">
        <v>51</v>
      </c>
    </row>
    <row r="3" spans="1:51" x14ac:dyDescent="0.25">
      <c r="A3" t="s">
        <v>613</v>
      </c>
      <c r="B3" t="s">
        <v>781</v>
      </c>
      <c r="C3" t="s">
        <v>782</v>
      </c>
      <c r="D3" t="s">
        <v>783</v>
      </c>
      <c r="E3" t="s">
        <v>784</v>
      </c>
      <c r="F3" t="s">
        <v>790</v>
      </c>
      <c r="G3" t="s">
        <v>791</v>
      </c>
      <c r="H3" t="s">
        <v>792</v>
      </c>
      <c r="I3" t="s">
        <v>793</v>
      </c>
      <c r="J3" t="s">
        <v>794</v>
      </c>
      <c r="K3" t="s">
        <v>795</v>
      </c>
      <c r="L3" t="s">
        <v>796</v>
      </c>
      <c r="M3" t="s">
        <v>797</v>
      </c>
      <c r="N3" t="s">
        <v>798</v>
      </c>
      <c r="O3" t="s">
        <v>799</v>
      </c>
      <c r="P3" t="s">
        <v>800</v>
      </c>
      <c r="Q3" t="s">
        <v>801</v>
      </c>
      <c r="R3" t="s">
        <v>802</v>
      </c>
      <c r="S3" t="s">
        <v>803</v>
      </c>
      <c r="T3" t="s">
        <v>804</v>
      </c>
      <c r="U3" t="s">
        <v>805</v>
      </c>
      <c r="V3" t="s">
        <v>806</v>
      </c>
      <c r="W3" t="s">
        <v>807</v>
      </c>
      <c r="X3" t="s">
        <v>808</v>
      </c>
      <c r="Y3" t="s">
        <v>809</v>
      </c>
      <c r="Z3" t="s">
        <v>810</v>
      </c>
      <c r="AA3" t="s">
        <v>811</v>
      </c>
      <c r="AB3" t="s">
        <v>812</v>
      </c>
      <c r="AC3" t="s">
        <v>813</v>
      </c>
      <c r="AD3" t="s">
        <v>814</v>
      </c>
      <c r="AE3" t="s">
        <v>815</v>
      </c>
      <c r="AF3" t="s">
        <v>816</v>
      </c>
      <c r="AG3" t="s">
        <v>817</v>
      </c>
      <c r="AH3" t="s">
        <v>818</v>
      </c>
      <c r="AI3" t="s">
        <v>819</v>
      </c>
      <c r="AJ3" t="s">
        <v>820</v>
      </c>
      <c r="AK3" t="s">
        <v>821</v>
      </c>
      <c r="AL3" t="s">
        <v>822</v>
      </c>
      <c r="AM3" t="s">
        <v>823</v>
      </c>
      <c r="AN3" t="s">
        <v>824</v>
      </c>
      <c r="AO3" t="s">
        <v>825</v>
      </c>
      <c r="AP3" t="s">
        <v>826</v>
      </c>
      <c r="AQ3" t="s">
        <v>827</v>
      </c>
      <c r="AR3" t="s">
        <v>828</v>
      </c>
      <c r="AS3" t="s">
        <v>829</v>
      </c>
      <c r="AT3" t="s">
        <v>830</v>
      </c>
      <c r="AU3" t="s">
        <v>831</v>
      </c>
      <c r="AV3" t="s">
        <v>832</v>
      </c>
      <c r="AW3" t="s">
        <v>833</v>
      </c>
      <c r="AX3" t="s">
        <v>834</v>
      </c>
      <c r="AY3" t="s">
        <v>835</v>
      </c>
    </row>
    <row r="4" spans="1:51" x14ac:dyDescent="0.25">
      <c r="A4" t="s">
        <v>29</v>
      </c>
      <c r="B4" s="42">
        <v>1455983.2699999998</v>
      </c>
      <c r="C4" s="42"/>
      <c r="D4" s="42"/>
      <c r="E4" s="42"/>
      <c r="F4" s="42"/>
      <c r="G4" s="42"/>
      <c r="H4" s="42"/>
      <c r="I4" s="42"/>
      <c r="J4" s="42"/>
      <c r="K4" s="42">
        <v>238287.74</v>
      </c>
      <c r="L4" s="42"/>
      <c r="M4" s="42"/>
      <c r="N4" s="42">
        <v>21111</v>
      </c>
      <c r="O4" s="42"/>
      <c r="P4" s="42"/>
      <c r="Q4" s="42"/>
      <c r="R4" s="42">
        <v>103741.38999999997</v>
      </c>
      <c r="S4" s="42">
        <v>20770.990000000002</v>
      </c>
      <c r="T4" s="42"/>
      <c r="U4" s="42"/>
      <c r="V4" s="42"/>
      <c r="W4" s="42"/>
      <c r="X4" s="42">
        <v>1968</v>
      </c>
      <c r="Y4" s="42">
        <v>9791.68</v>
      </c>
      <c r="Z4" s="42"/>
      <c r="AA4" s="42">
        <v>52587.079999999994</v>
      </c>
      <c r="AB4" s="42"/>
      <c r="AC4" s="42"/>
      <c r="AD4" s="42">
        <v>25586.12</v>
      </c>
      <c r="AE4" s="42"/>
      <c r="AF4" s="42"/>
      <c r="AG4" s="42"/>
      <c r="AH4" s="42"/>
      <c r="AI4" s="42"/>
      <c r="AJ4" s="42"/>
      <c r="AK4" s="42"/>
      <c r="AL4" s="42"/>
      <c r="AM4" s="42"/>
      <c r="AN4" s="42"/>
      <c r="AO4" s="42">
        <v>1721.23</v>
      </c>
      <c r="AP4" s="42"/>
      <c r="AQ4" s="42"/>
      <c r="AR4" s="42">
        <v>9161.1</v>
      </c>
      <c r="AS4" s="42"/>
      <c r="AT4" s="42"/>
      <c r="AU4" s="42">
        <v>35402.58</v>
      </c>
      <c r="AV4" s="42">
        <v>17334.43</v>
      </c>
      <c r="AW4" s="42">
        <v>699614.51</v>
      </c>
      <c r="AX4" s="42">
        <v>95336.79</v>
      </c>
      <c r="AY4" s="42">
        <v>152121.75</v>
      </c>
    </row>
    <row r="5" spans="1:51" x14ac:dyDescent="0.25">
      <c r="A5" t="s">
        <v>30</v>
      </c>
      <c r="B5" s="42">
        <v>247651.93999999997</v>
      </c>
      <c r="C5" s="42"/>
      <c r="D5" s="42"/>
      <c r="E5" s="42"/>
      <c r="F5" s="42"/>
      <c r="G5" s="42"/>
      <c r="H5" s="42"/>
      <c r="I5" s="42"/>
      <c r="J5" s="42"/>
      <c r="K5" s="42">
        <v>2735.64</v>
      </c>
      <c r="L5" s="42"/>
      <c r="M5" s="42"/>
      <c r="N5" s="42">
        <v>1089.83</v>
      </c>
      <c r="O5" s="42"/>
      <c r="P5" s="42"/>
      <c r="Q5" s="42"/>
      <c r="R5" s="42"/>
      <c r="S5" s="42"/>
      <c r="T5" s="42"/>
      <c r="U5" s="42"/>
      <c r="V5" s="42"/>
      <c r="W5" s="42"/>
      <c r="X5" s="42"/>
      <c r="Y5" s="42">
        <v>25321.599999999999</v>
      </c>
      <c r="Z5" s="42"/>
      <c r="AA5" s="42"/>
      <c r="AB5" s="42"/>
      <c r="AC5" s="42"/>
      <c r="AD5" s="42"/>
      <c r="AE5" s="42"/>
      <c r="AF5" s="42"/>
      <c r="AG5" s="42"/>
      <c r="AH5" s="42"/>
      <c r="AI5" s="42"/>
      <c r="AJ5" s="42"/>
      <c r="AK5" s="42"/>
      <c r="AL5" s="42"/>
      <c r="AM5" s="42"/>
      <c r="AN5" s="42"/>
      <c r="AO5" s="42"/>
      <c r="AP5" s="42"/>
      <c r="AQ5" s="42"/>
      <c r="AR5" s="42"/>
      <c r="AS5" s="42"/>
      <c r="AT5" s="42"/>
      <c r="AU5" s="42"/>
      <c r="AV5" s="42"/>
      <c r="AW5" s="42">
        <v>145330.12999999998</v>
      </c>
      <c r="AX5" s="42">
        <v>26145.49</v>
      </c>
      <c r="AY5" s="42">
        <v>111638.51999999999</v>
      </c>
    </row>
    <row r="6" spans="1:51" x14ac:dyDescent="0.25">
      <c r="A6" t="s">
        <v>248</v>
      </c>
      <c r="B6" s="42">
        <v>40249393.710000001</v>
      </c>
      <c r="C6" s="42">
        <v>478912.95</v>
      </c>
      <c r="D6" s="42">
        <v>225911.84</v>
      </c>
      <c r="E6" s="42">
        <v>869675.5</v>
      </c>
      <c r="F6" s="42"/>
      <c r="G6" s="42"/>
      <c r="H6" s="42">
        <v>19797.75</v>
      </c>
      <c r="I6" s="42"/>
      <c r="J6" s="42"/>
      <c r="K6" s="42">
        <v>7207757.8400000008</v>
      </c>
      <c r="L6" s="42"/>
      <c r="M6" s="42"/>
      <c r="N6" s="42">
        <v>918407.60000000009</v>
      </c>
      <c r="O6" s="42"/>
      <c r="P6" s="42"/>
      <c r="Q6" s="42"/>
      <c r="R6" s="42">
        <v>2744336.6600000006</v>
      </c>
      <c r="S6" s="42">
        <v>247028.87999999995</v>
      </c>
      <c r="T6" s="42">
        <v>35722.31</v>
      </c>
      <c r="U6" s="42"/>
      <c r="V6" s="42"/>
      <c r="W6" s="42"/>
      <c r="X6" s="42">
        <v>1843631.91</v>
      </c>
      <c r="Y6" s="42">
        <v>238196.13</v>
      </c>
      <c r="Z6" s="42">
        <v>900372.12000000011</v>
      </c>
      <c r="AA6" s="42">
        <v>3502014.8799999994</v>
      </c>
      <c r="AB6" s="42"/>
      <c r="AC6" s="42"/>
      <c r="AD6" s="42">
        <v>384729.50999999995</v>
      </c>
      <c r="AE6" s="42"/>
      <c r="AF6" s="42"/>
      <c r="AG6" s="42"/>
      <c r="AH6" s="42">
        <v>512471.60000000009</v>
      </c>
      <c r="AI6" s="42">
        <v>2868203.4600000004</v>
      </c>
      <c r="AJ6" s="42"/>
      <c r="AK6" s="42"/>
      <c r="AL6" s="42"/>
      <c r="AM6" s="42"/>
      <c r="AN6" s="42"/>
      <c r="AO6" s="42">
        <v>121520.07</v>
      </c>
      <c r="AP6" s="42"/>
      <c r="AQ6" s="42"/>
      <c r="AR6" s="42">
        <v>42972.99</v>
      </c>
      <c r="AS6" s="42"/>
      <c r="AT6" s="42"/>
      <c r="AU6" s="42">
        <v>265020.58999999997</v>
      </c>
      <c r="AV6" s="42">
        <v>40927.01999999999</v>
      </c>
      <c r="AW6" s="42">
        <v>11393131.290000001</v>
      </c>
      <c r="AX6" s="42">
        <v>3758999.58</v>
      </c>
      <c r="AY6" s="42">
        <v>2698786.4100000011</v>
      </c>
    </row>
    <row r="7" spans="1:51" x14ac:dyDescent="0.25">
      <c r="A7" t="s">
        <v>31</v>
      </c>
      <c r="B7" s="42">
        <v>2130861.2400000002</v>
      </c>
      <c r="C7" s="42"/>
      <c r="D7" s="42"/>
      <c r="E7" s="42">
        <v>76437.58</v>
      </c>
      <c r="F7" s="42"/>
      <c r="G7" s="42"/>
      <c r="H7" s="42"/>
      <c r="I7" s="42"/>
      <c r="J7" s="42"/>
      <c r="K7" s="42">
        <v>254783.33000000002</v>
      </c>
      <c r="L7" s="42"/>
      <c r="M7" s="42"/>
      <c r="N7" s="42">
        <v>40167</v>
      </c>
      <c r="O7" s="42"/>
      <c r="P7" s="42"/>
      <c r="Q7" s="42"/>
      <c r="R7" s="42">
        <v>137069.72999999998</v>
      </c>
      <c r="S7" s="42">
        <v>85393.279999999999</v>
      </c>
      <c r="T7" s="42">
        <v>37251.909999999996</v>
      </c>
      <c r="U7" s="42"/>
      <c r="V7" s="42"/>
      <c r="W7" s="42"/>
      <c r="X7" s="42">
        <v>146791.22999999998</v>
      </c>
      <c r="Y7" s="42">
        <v>77533.75</v>
      </c>
      <c r="Z7" s="42">
        <v>64061.920000000006</v>
      </c>
      <c r="AA7" s="42">
        <v>204296.94</v>
      </c>
      <c r="AB7" s="42"/>
      <c r="AC7" s="42"/>
      <c r="AD7" s="42">
        <v>78251.179999999993</v>
      </c>
      <c r="AE7" s="42"/>
      <c r="AF7" s="42"/>
      <c r="AG7" s="42"/>
      <c r="AH7" s="42"/>
      <c r="AI7" s="42">
        <v>57933.05</v>
      </c>
      <c r="AJ7" s="42"/>
      <c r="AK7" s="42"/>
      <c r="AL7" s="42"/>
      <c r="AM7" s="42"/>
      <c r="AN7" s="42"/>
      <c r="AO7" s="42">
        <v>408.94</v>
      </c>
      <c r="AP7" s="42"/>
      <c r="AQ7" s="42"/>
      <c r="AR7" s="42">
        <v>2847.17</v>
      </c>
      <c r="AS7" s="42"/>
      <c r="AT7" s="42"/>
      <c r="AU7" s="42">
        <v>79333.679999999993</v>
      </c>
      <c r="AV7" s="42"/>
      <c r="AW7" s="42">
        <v>946103.75999999989</v>
      </c>
      <c r="AX7" s="42">
        <v>226983.55</v>
      </c>
      <c r="AY7" s="42">
        <v>1205831.4100000001</v>
      </c>
    </row>
    <row r="8" spans="1:51" x14ac:dyDescent="0.25">
      <c r="A8" t="s">
        <v>32</v>
      </c>
      <c r="B8" s="42">
        <v>3035038.2599999988</v>
      </c>
      <c r="C8" s="42">
        <v>168110.27000000002</v>
      </c>
      <c r="D8" s="42"/>
      <c r="E8" s="42">
        <v>146144.37</v>
      </c>
      <c r="F8" s="42"/>
      <c r="G8" s="42"/>
      <c r="H8" s="42"/>
      <c r="I8" s="42"/>
      <c r="J8" s="42"/>
      <c r="K8" s="42">
        <v>534827.74</v>
      </c>
      <c r="L8" s="42"/>
      <c r="M8" s="42"/>
      <c r="N8" s="42">
        <v>107849.79999999999</v>
      </c>
      <c r="O8" s="42"/>
      <c r="P8" s="42"/>
      <c r="Q8" s="42"/>
      <c r="R8" s="42">
        <v>469701.66000000003</v>
      </c>
      <c r="S8" s="42"/>
      <c r="T8" s="42">
        <v>20061.73</v>
      </c>
      <c r="U8" s="42"/>
      <c r="V8" s="42"/>
      <c r="W8" s="42"/>
      <c r="X8" s="42">
        <v>96927.680000000008</v>
      </c>
      <c r="Y8" s="42">
        <v>69736.540000000008</v>
      </c>
      <c r="Z8" s="42"/>
      <c r="AA8" s="42">
        <v>191455.75</v>
      </c>
      <c r="AB8" s="42"/>
      <c r="AC8" s="42"/>
      <c r="AD8" s="42">
        <v>43447.659999999996</v>
      </c>
      <c r="AE8" s="42"/>
      <c r="AF8" s="42"/>
      <c r="AG8" s="42"/>
      <c r="AH8" s="42"/>
      <c r="AI8" s="42"/>
      <c r="AJ8" s="42"/>
      <c r="AK8" s="42"/>
      <c r="AL8" s="42"/>
      <c r="AM8" s="42"/>
      <c r="AN8" s="42"/>
      <c r="AO8" s="42">
        <v>11907.17</v>
      </c>
      <c r="AP8" s="42"/>
      <c r="AQ8" s="42"/>
      <c r="AR8" s="42">
        <v>2500</v>
      </c>
      <c r="AS8" s="42"/>
      <c r="AT8" s="42"/>
      <c r="AU8" s="42">
        <v>98159.64</v>
      </c>
      <c r="AV8" s="42"/>
      <c r="AW8" s="42">
        <v>1644461.4699999995</v>
      </c>
      <c r="AX8" s="42">
        <v>187614.90000000002</v>
      </c>
      <c r="AY8" s="42">
        <v>71325.63</v>
      </c>
    </row>
    <row r="9" spans="1:51" x14ac:dyDescent="0.25">
      <c r="A9" t="s">
        <v>249</v>
      </c>
      <c r="B9" s="42">
        <v>20028437.06000001</v>
      </c>
      <c r="C9" s="42">
        <v>1467481.0700000005</v>
      </c>
      <c r="D9" s="42">
        <v>200818.97</v>
      </c>
      <c r="E9" s="42">
        <v>377093.98</v>
      </c>
      <c r="F9" s="42"/>
      <c r="G9" s="42"/>
      <c r="H9" s="42"/>
      <c r="I9" s="42"/>
      <c r="J9" s="42"/>
      <c r="K9" s="42">
        <v>5799514.2299999995</v>
      </c>
      <c r="L9" s="42"/>
      <c r="M9" s="42"/>
      <c r="N9" s="42">
        <v>670650.17000000004</v>
      </c>
      <c r="O9" s="42"/>
      <c r="P9" s="42"/>
      <c r="Q9" s="42"/>
      <c r="R9" s="42">
        <v>1314543.2499999998</v>
      </c>
      <c r="S9" s="42">
        <v>222894.6</v>
      </c>
      <c r="T9" s="42">
        <v>64064.429999999993</v>
      </c>
      <c r="U9" s="42"/>
      <c r="V9" s="42"/>
      <c r="W9" s="42"/>
      <c r="X9" s="42">
        <v>1283056.98</v>
      </c>
      <c r="Y9" s="42">
        <v>208595.13</v>
      </c>
      <c r="Z9" s="42"/>
      <c r="AA9" s="42">
        <v>1366192.1199999996</v>
      </c>
      <c r="AB9" s="42"/>
      <c r="AC9" s="42"/>
      <c r="AD9" s="42">
        <v>507161.57999999996</v>
      </c>
      <c r="AE9" s="42"/>
      <c r="AF9" s="42"/>
      <c r="AG9" s="42"/>
      <c r="AH9" s="42"/>
      <c r="AI9" s="42">
        <v>59081.3</v>
      </c>
      <c r="AJ9" s="42"/>
      <c r="AK9" s="42"/>
      <c r="AL9" s="42"/>
      <c r="AM9" s="42"/>
      <c r="AN9" s="42"/>
      <c r="AO9" s="42">
        <v>109662.1</v>
      </c>
      <c r="AP9" s="42"/>
      <c r="AQ9" s="42"/>
      <c r="AR9" s="42">
        <v>92697.279999999999</v>
      </c>
      <c r="AS9" s="42"/>
      <c r="AT9" s="42"/>
      <c r="AU9" s="42"/>
      <c r="AV9" s="42"/>
      <c r="AW9" s="42">
        <v>7734489.3300000001</v>
      </c>
      <c r="AX9" s="42">
        <v>1901024.53</v>
      </c>
      <c r="AY9" s="42">
        <v>1366715.4699999997</v>
      </c>
    </row>
    <row r="10" spans="1:51" x14ac:dyDescent="0.25">
      <c r="A10" t="s">
        <v>250</v>
      </c>
      <c r="B10" s="42">
        <v>5774578.1499999985</v>
      </c>
      <c r="C10" s="42"/>
      <c r="D10" s="42"/>
      <c r="E10" s="42">
        <v>342521.55</v>
      </c>
      <c r="F10" s="42">
        <v>140.63</v>
      </c>
      <c r="G10" s="42"/>
      <c r="H10" s="42"/>
      <c r="I10" s="42"/>
      <c r="J10" s="42"/>
      <c r="K10" s="42">
        <v>1228558.3799999997</v>
      </c>
      <c r="L10" s="42"/>
      <c r="M10" s="42"/>
      <c r="N10" s="42">
        <v>167050</v>
      </c>
      <c r="O10" s="42"/>
      <c r="P10" s="42"/>
      <c r="Q10" s="42"/>
      <c r="R10" s="42">
        <v>556051.42000000004</v>
      </c>
      <c r="S10" s="42">
        <v>57018.069999999992</v>
      </c>
      <c r="T10" s="42">
        <v>3787.56</v>
      </c>
      <c r="U10" s="42"/>
      <c r="V10" s="42"/>
      <c r="W10" s="42"/>
      <c r="X10" s="42">
        <v>106399.26000000001</v>
      </c>
      <c r="Y10" s="42">
        <v>22209</v>
      </c>
      <c r="Z10" s="42"/>
      <c r="AA10" s="42">
        <v>130569.81000000001</v>
      </c>
      <c r="AB10" s="42"/>
      <c r="AC10" s="42"/>
      <c r="AD10" s="42">
        <v>37418.81</v>
      </c>
      <c r="AE10" s="42"/>
      <c r="AF10" s="42"/>
      <c r="AG10" s="42"/>
      <c r="AH10" s="42"/>
      <c r="AI10" s="42"/>
      <c r="AJ10" s="42"/>
      <c r="AK10" s="42"/>
      <c r="AL10" s="42"/>
      <c r="AM10" s="42"/>
      <c r="AN10" s="42"/>
      <c r="AO10" s="42">
        <v>18040.530000000002</v>
      </c>
      <c r="AP10" s="42"/>
      <c r="AQ10" s="42"/>
      <c r="AR10" s="42">
        <v>86850.13</v>
      </c>
      <c r="AS10" s="42"/>
      <c r="AT10" s="42"/>
      <c r="AU10" s="42"/>
      <c r="AV10" s="42"/>
      <c r="AW10" s="42">
        <v>2191335.41</v>
      </c>
      <c r="AX10" s="42">
        <v>332786.86000000004</v>
      </c>
      <c r="AY10" s="42">
        <v>404840.89999999997</v>
      </c>
    </row>
    <row r="11" spans="1:51" x14ac:dyDescent="0.25">
      <c r="A11" t="s">
        <v>251</v>
      </c>
      <c r="B11" s="42">
        <v>162113411.26999998</v>
      </c>
      <c r="C11" s="42">
        <v>3891650.6700000004</v>
      </c>
      <c r="D11" s="42">
        <v>1231367.1100000001</v>
      </c>
      <c r="E11" s="42">
        <v>280502.92</v>
      </c>
      <c r="F11" s="42"/>
      <c r="G11" s="42"/>
      <c r="H11" s="42"/>
      <c r="I11" s="42"/>
      <c r="J11" s="42"/>
      <c r="K11" s="42">
        <v>37303924.099999994</v>
      </c>
      <c r="L11" s="42"/>
      <c r="M11" s="42"/>
      <c r="N11" s="42">
        <v>4033873.88</v>
      </c>
      <c r="O11" s="42"/>
      <c r="P11" s="42"/>
      <c r="Q11" s="42">
        <v>4791.08</v>
      </c>
      <c r="R11" s="42">
        <v>9327922.9199999962</v>
      </c>
      <c r="S11" s="42">
        <v>1241940.1100000001</v>
      </c>
      <c r="T11" s="42">
        <v>163996.69999999998</v>
      </c>
      <c r="U11" s="42">
        <v>51450.640000000007</v>
      </c>
      <c r="V11" s="42">
        <v>6185228.9699999997</v>
      </c>
      <c r="W11" s="42">
        <v>91449</v>
      </c>
      <c r="X11" s="42">
        <v>6095055.9400000004</v>
      </c>
      <c r="Y11" s="42">
        <v>1207457.5899999999</v>
      </c>
      <c r="Z11" s="42">
        <v>2278139.5100000012</v>
      </c>
      <c r="AA11" s="42">
        <v>11454638.330000004</v>
      </c>
      <c r="AB11" s="42">
        <v>544617.39</v>
      </c>
      <c r="AC11" s="42"/>
      <c r="AD11" s="42">
        <v>1815363.2</v>
      </c>
      <c r="AE11" s="42"/>
      <c r="AF11" s="42"/>
      <c r="AG11" s="42"/>
      <c r="AH11" s="42">
        <v>461288.77</v>
      </c>
      <c r="AI11" s="42">
        <v>5455056.4699999988</v>
      </c>
      <c r="AJ11" s="42"/>
      <c r="AK11" s="42"/>
      <c r="AL11" s="42"/>
      <c r="AM11" s="42"/>
      <c r="AN11" s="42"/>
      <c r="AO11" s="42">
        <v>589330.49</v>
      </c>
      <c r="AP11" s="42"/>
      <c r="AQ11" s="42"/>
      <c r="AR11" s="42">
        <v>943922.63</v>
      </c>
      <c r="AS11" s="42"/>
      <c r="AT11" s="42">
        <v>11942.26</v>
      </c>
      <c r="AU11" s="42">
        <v>2869421.1899999995</v>
      </c>
      <c r="AV11" s="42">
        <v>66582.14</v>
      </c>
      <c r="AW11" s="42">
        <v>36621307.620000012</v>
      </c>
      <c r="AX11" s="42">
        <v>12762919.02</v>
      </c>
      <c r="AY11" s="42">
        <v>10911945.32</v>
      </c>
    </row>
    <row r="12" spans="1:51" x14ac:dyDescent="0.25">
      <c r="A12" t="s">
        <v>252</v>
      </c>
      <c r="B12" s="42">
        <v>1280623.8900000001</v>
      </c>
      <c r="C12" s="42"/>
      <c r="D12" s="42"/>
      <c r="E12" s="42"/>
      <c r="F12" s="42"/>
      <c r="G12" s="42"/>
      <c r="H12" s="42"/>
      <c r="I12" s="42"/>
      <c r="J12" s="42"/>
      <c r="K12" s="42">
        <v>231920.79</v>
      </c>
      <c r="L12" s="42"/>
      <c r="M12" s="42"/>
      <c r="N12" s="42">
        <v>27422</v>
      </c>
      <c r="O12" s="42"/>
      <c r="P12" s="42"/>
      <c r="Q12" s="42"/>
      <c r="R12" s="42"/>
      <c r="S12" s="42">
        <v>90759.48000000001</v>
      </c>
      <c r="T12" s="42"/>
      <c r="U12" s="42"/>
      <c r="V12" s="42"/>
      <c r="W12" s="42"/>
      <c r="X12" s="42">
        <v>45938.210000000006</v>
      </c>
      <c r="Y12" s="42">
        <v>64179.869999999995</v>
      </c>
      <c r="Z12" s="42">
        <v>47967.61</v>
      </c>
      <c r="AA12" s="42">
        <v>154528.65</v>
      </c>
      <c r="AB12" s="42"/>
      <c r="AC12" s="42"/>
      <c r="AD12" s="42"/>
      <c r="AE12" s="42"/>
      <c r="AF12" s="42"/>
      <c r="AG12" s="42"/>
      <c r="AH12" s="42"/>
      <c r="AI12" s="42">
        <v>40798.370000000003</v>
      </c>
      <c r="AJ12" s="42"/>
      <c r="AK12" s="42"/>
      <c r="AL12" s="42"/>
      <c r="AM12" s="42"/>
      <c r="AN12" s="42"/>
      <c r="AO12" s="42"/>
      <c r="AP12" s="42"/>
      <c r="AQ12" s="42"/>
      <c r="AR12" s="42"/>
      <c r="AS12" s="42"/>
      <c r="AT12" s="42"/>
      <c r="AU12" s="42"/>
      <c r="AV12" s="42"/>
      <c r="AW12" s="42">
        <v>575262.39</v>
      </c>
      <c r="AX12" s="42">
        <v>100958.89</v>
      </c>
      <c r="AY12" s="42">
        <v>342052.39000000007</v>
      </c>
    </row>
    <row r="13" spans="1:51" x14ac:dyDescent="0.25">
      <c r="A13" t="s">
        <v>253</v>
      </c>
      <c r="B13" s="42">
        <v>11676141.98</v>
      </c>
      <c r="C13" s="42"/>
      <c r="D13" s="42">
        <v>76916.070000000007</v>
      </c>
      <c r="E13" s="42">
        <v>84361.88</v>
      </c>
      <c r="F13" s="42"/>
      <c r="G13" s="42"/>
      <c r="H13" s="42"/>
      <c r="I13" s="42"/>
      <c r="J13" s="42"/>
      <c r="K13" s="42">
        <v>2530201.3800000013</v>
      </c>
      <c r="L13" s="42"/>
      <c r="M13" s="42"/>
      <c r="N13" s="42">
        <v>268693.53999999998</v>
      </c>
      <c r="O13" s="42"/>
      <c r="P13" s="42"/>
      <c r="Q13" s="42"/>
      <c r="R13" s="42">
        <v>875919.60000000009</v>
      </c>
      <c r="S13" s="42">
        <v>93076.79</v>
      </c>
      <c r="T13" s="42">
        <v>14259.19</v>
      </c>
      <c r="U13" s="42"/>
      <c r="V13" s="42"/>
      <c r="W13" s="42"/>
      <c r="X13" s="42">
        <v>381489.45</v>
      </c>
      <c r="Y13" s="42">
        <v>67720.52</v>
      </c>
      <c r="Z13" s="42">
        <v>273285.03000000003</v>
      </c>
      <c r="AA13" s="42">
        <v>1110672.0199999998</v>
      </c>
      <c r="AB13" s="42"/>
      <c r="AC13" s="42"/>
      <c r="AD13" s="42">
        <v>203109.8</v>
      </c>
      <c r="AE13" s="42"/>
      <c r="AF13" s="42"/>
      <c r="AG13" s="42"/>
      <c r="AH13" s="42">
        <v>57529.839999999989</v>
      </c>
      <c r="AI13" s="42">
        <v>573173.65</v>
      </c>
      <c r="AJ13" s="42"/>
      <c r="AK13" s="42"/>
      <c r="AL13" s="42"/>
      <c r="AM13" s="42"/>
      <c r="AN13" s="42"/>
      <c r="AO13" s="42">
        <v>1302.2</v>
      </c>
      <c r="AP13" s="42"/>
      <c r="AQ13" s="42"/>
      <c r="AR13" s="42">
        <v>64552.630000000012</v>
      </c>
      <c r="AS13" s="42"/>
      <c r="AT13" s="42"/>
      <c r="AU13" s="42">
        <v>487470.31999999995</v>
      </c>
      <c r="AV13" s="42"/>
      <c r="AW13" s="42">
        <v>4258909.54</v>
      </c>
      <c r="AX13" s="42">
        <v>986433.56</v>
      </c>
      <c r="AY13" s="42">
        <v>781291.65000000014</v>
      </c>
    </row>
    <row r="14" spans="1:51" x14ac:dyDescent="0.25">
      <c r="A14" t="s">
        <v>254</v>
      </c>
      <c r="B14" s="42">
        <v>7431240.0699999984</v>
      </c>
      <c r="C14" s="42"/>
      <c r="D14" s="42"/>
      <c r="E14" s="42"/>
      <c r="F14" s="42"/>
      <c r="G14" s="42"/>
      <c r="H14" s="42"/>
      <c r="I14" s="42"/>
      <c r="J14" s="42"/>
      <c r="K14" s="42">
        <v>1414692.2299999997</v>
      </c>
      <c r="L14" s="42"/>
      <c r="M14" s="42"/>
      <c r="N14" s="42">
        <v>218556.86</v>
      </c>
      <c r="O14" s="42"/>
      <c r="P14" s="42"/>
      <c r="Q14" s="42"/>
      <c r="R14" s="42">
        <v>736144.78</v>
      </c>
      <c r="S14" s="42">
        <v>52455.960000000006</v>
      </c>
      <c r="T14" s="42">
        <v>10979</v>
      </c>
      <c r="U14" s="42"/>
      <c r="V14" s="42"/>
      <c r="W14" s="42"/>
      <c r="X14" s="42">
        <v>299012.57</v>
      </c>
      <c r="Y14" s="42">
        <v>52843.66</v>
      </c>
      <c r="Z14" s="42"/>
      <c r="AA14" s="42">
        <v>660997.9800000001</v>
      </c>
      <c r="AB14" s="42"/>
      <c r="AC14" s="42"/>
      <c r="AD14" s="42">
        <v>107151.55000000002</v>
      </c>
      <c r="AE14" s="42"/>
      <c r="AF14" s="42"/>
      <c r="AG14" s="42"/>
      <c r="AH14" s="42">
        <v>22097.759999999998</v>
      </c>
      <c r="AI14" s="42">
        <v>260581.6</v>
      </c>
      <c r="AJ14" s="42"/>
      <c r="AK14" s="42"/>
      <c r="AL14" s="42"/>
      <c r="AM14" s="42"/>
      <c r="AN14" s="42"/>
      <c r="AO14" s="42">
        <v>22509.56</v>
      </c>
      <c r="AP14" s="42"/>
      <c r="AQ14" s="42"/>
      <c r="AR14" s="42">
        <v>61492.07</v>
      </c>
      <c r="AS14" s="42"/>
      <c r="AT14" s="42"/>
      <c r="AU14" s="42"/>
      <c r="AV14" s="42"/>
      <c r="AW14" s="42">
        <v>2488306.39</v>
      </c>
      <c r="AX14" s="42">
        <v>870743.36999999988</v>
      </c>
      <c r="AY14" s="42">
        <v>798355</v>
      </c>
    </row>
    <row r="15" spans="1:51" x14ac:dyDescent="0.25">
      <c r="A15" t="s">
        <v>255</v>
      </c>
      <c r="B15" s="42">
        <v>21356877.240000006</v>
      </c>
      <c r="C15" s="42">
        <v>178714.23</v>
      </c>
      <c r="D15" s="42">
        <v>448773.14</v>
      </c>
      <c r="E15" s="42">
        <v>243959.82</v>
      </c>
      <c r="F15" s="42"/>
      <c r="G15" s="42"/>
      <c r="H15" s="42"/>
      <c r="I15" s="42"/>
      <c r="J15" s="42"/>
      <c r="K15" s="42">
        <v>4906430.1300000008</v>
      </c>
      <c r="L15" s="42"/>
      <c r="M15" s="42"/>
      <c r="N15" s="42">
        <v>629269.00999999989</v>
      </c>
      <c r="O15" s="42"/>
      <c r="P15" s="42"/>
      <c r="Q15" s="42"/>
      <c r="R15" s="42">
        <v>1993134.1500000001</v>
      </c>
      <c r="S15" s="42">
        <v>193789.15</v>
      </c>
      <c r="T15" s="42">
        <v>21810.23</v>
      </c>
      <c r="U15" s="42"/>
      <c r="V15" s="42"/>
      <c r="W15" s="42"/>
      <c r="X15" s="42">
        <v>721944.32</v>
      </c>
      <c r="Y15" s="42">
        <v>120116.68</v>
      </c>
      <c r="Z15" s="42">
        <v>801897.10000000021</v>
      </c>
      <c r="AA15" s="42">
        <v>1946361.1600000001</v>
      </c>
      <c r="AB15" s="42"/>
      <c r="AC15" s="42"/>
      <c r="AD15" s="42">
        <v>399767.53000000009</v>
      </c>
      <c r="AE15" s="42"/>
      <c r="AF15" s="42"/>
      <c r="AG15" s="42"/>
      <c r="AH15" s="42">
        <v>137766.03</v>
      </c>
      <c r="AI15" s="42">
        <v>1322540.0899999999</v>
      </c>
      <c r="AJ15" s="42"/>
      <c r="AK15" s="42"/>
      <c r="AL15" s="42"/>
      <c r="AM15" s="42">
        <v>47706.55</v>
      </c>
      <c r="AN15" s="42"/>
      <c r="AO15" s="42">
        <v>193231.34999999998</v>
      </c>
      <c r="AP15" s="42"/>
      <c r="AQ15" s="42"/>
      <c r="AR15" s="42">
        <v>73515.5</v>
      </c>
      <c r="AS15" s="42"/>
      <c r="AT15" s="42"/>
      <c r="AU15" s="42"/>
      <c r="AV15" s="42"/>
      <c r="AW15" s="42">
        <v>7187369.7200000007</v>
      </c>
      <c r="AX15" s="42">
        <v>2068198.1100000003</v>
      </c>
      <c r="AY15" s="42">
        <v>1917598.02</v>
      </c>
    </row>
    <row r="16" spans="1:51" x14ac:dyDescent="0.25">
      <c r="A16" t="s">
        <v>256</v>
      </c>
      <c r="B16" s="42">
        <v>121330272.63</v>
      </c>
      <c r="C16" s="42">
        <v>9882138.2099999972</v>
      </c>
      <c r="D16" s="42"/>
      <c r="E16" s="42"/>
      <c r="F16" s="42"/>
      <c r="G16" s="42"/>
      <c r="H16" s="42"/>
      <c r="I16" s="42"/>
      <c r="J16" s="42"/>
      <c r="K16" s="42">
        <v>33702982.549999997</v>
      </c>
      <c r="L16" s="42"/>
      <c r="M16" s="42"/>
      <c r="N16" s="42">
        <v>2768390.56</v>
      </c>
      <c r="O16" s="42"/>
      <c r="P16" s="42"/>
      <c r="Q16" s="42"/>
      <c r="R16" s="42">
        <v>7866063.8799999999</v>
      </c>
      <c r="S16" s="42">
        <v>1351587.9400000002</v>
      </c>
      <c r="T16" s="42">
        <v>89783.73</v>
      </c>
      <c r="U16" s="42"/>
      <c r="V16" s="42"/>
      <c r="W16" s="42"/>
      <c r="X16" s="42">
        <v>2822598.5</v>
      </c>
      <c r="Y16" s="42">
        <v>492994.99000000005</v>
      </c>
      <c r="Z16" s="42"/>
      <c r="AA16" s="42">
        <v>4833821.8600000013</v>
      </c>
      <c r="AB16" s="42">
        <v>54573.97</v>
      </c>
      <c r="AC16" s="42"/>
      <c r="AD16" s="42">
        <v>1774406.6200000003</v>
      </c>
      <c r="AE16" s="42"/>
      <c r="AF16" s="42"/>
      <c r="AG16" s="42"/>
      <c r="AH16" s="42">
        <v>142267.15000000002</v>
      </c>
      <c r="AI16" s="42">
        <v>1504782.0999999999</v>
      </c>
      <c r="AJ16" s="42"/>
      <c r="AK16" s="42"/>
      <c r="AL16" s="42"/>
      <c r="AM16" s="42"/>
      <c r="AN16" s="42">
        <v>83750.350000000006</v>
      </c>
      <c r="AO16" s="42">
        <v>411967.85</v>
      </c>
      <c r="AP16" s="42"/>
      <c r="AQ16" s="42"/>
      <c r="AR16" s="42">
        <v>53095.700000000004</v>
      </c>
      <c r="AS16" s="42"/>
      <c r="AT16" s="42"/>
      <c r="AU16" s="42">
        <v>2852525.6900000004</v>
      </c>
      <c r="AV16" s="42">
        <v>467456.7300000001</v>
      </c>
      <c r="AW16" s="42">
        <v>29446898.040000014</v>
      </c>
      <c r="AX16" s="42">
        <v>6876374.5199999996</v>
      </c>
      <c r="AY16" s="42">
        <v>5604947.1599999992</v>
      </c>
    </row>
    <row r="17" spans="1:51" x14ac:dyDescent="0.25">
      <c r="A17" t="s">
        <v>271</v>
      </c>
      <c r="B17" s="42">
        <v>6180024.2700000005</v>
      </c>
      <c r="C17" s="42"/>
      <c r="D17" s="42"/>
      <c r="E17" s="42">
        <v>187070.02999999997</v>
      </c>
      <c r="F17" s="42"/>
      <c r="G17" s="42"/>
      <c r="H17" s="42"/>
      <c r="I17" s="42"/>
      <c r="J17" s="42"/>
      <c r="K17" s="42">
        <v>1204022.6100000001</v>
      </c>
      <c r="L17" s="42"/>
      <c r="M17" s="42"/>
      <c r="N17" s="42"/>
      <c r="O17" s="42"/>
      <c r="P17" s="42"/>
      <c r="Q17" s="42"/>
      <c r="R17" s="42">
        <v>520876.76000000007</v>
      </c>
      <c r="S17" s="42">
        <v>52299.69</v>
      </c>
      <c r="T17" s="42">
        <v>16833</v>
      </c>
      <c r="U17" s="42"/>
      <c r="V17" s="42"/>
      <c r="W17" s="42"/>
      <c r="X17" s="42">
        <v>302129.87</v>
      </c>
      <c r="Y17" s="42">
        <v>41047.9</v>
      </c>
      <c r="Z17" s="42">
        <v>92230.61</v>
      </c>
      <c r="AA17" s="42">
        <v>483831.72</v>
      </c>
      <c r="AB17" s="42"/>
      <c r="AC17" s="42"/>
      <c r="AD17" s="42">
        <v>256844.3</v>
      </c>
      <c r="AE17" s="42"/>
      <c r="AF17" s="42"/>
      <c r="AG17" s="42"/>
      <c r="AH17" s="42">
        <v>31868.07</v>
      </c>
      <c r="AI17" s="42">
        <v>322432.88</v>
      </c>
      <c r="AJ17" s="42"/>
      <c r="AK17" s="42"/>
      <c r="AL17" s="42"/>
      <c r="AM17" s="42"/>
      <c r="AN17" s="42"/>
      <c r="AO17" s="42">
        <v>16066.19</v>
      </c>
      <c r="AP17" s="42"/>
      <c r="AQ17" s="42"/>
      <c r="AR17" s="42">
        <v>116962.23000000001</v>
      </c>
      <c r="AS17" s="42"/>
      <c r="AT17" s="42"/>
      <c r="AU17" s="42">
        <v>462628.75999999995</v>
      </c>
      <c r="AV17" s="42">
        <v>23.79</v>
      </c>
      <c r="AW17" s="42">
        <v>1993929.3199999998</v>
      </c>
      <c r="AX17" s="42">
        <v>542321.06000000006</v>
      </c>
      <c r="AY17" s="42">
        <v>488988.21</v>
      </c>
    </row>
    <row r="18" spans="1:51" x14ac:dyDescent="0.25">
      <c r="A18" t="s">
        <v>349</v>
      </c>
      <c r="B18" s="42">
        <v>228856.25</v>
      </c>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v>136092.87</v>
      </c>
      <c r="AX18" s="42"/>
      <c r="AY18" s="42"/>
    </row>
    <row r="19" spans="1:51" x14ac:dyDescent="0.25">
      <c r="A19" t="s">
        <v>272</v>
      </c>
      <c r="B19" s="42">
        <v>4684639.97</v>
      </c>
      <c r="C19" s="42"/>
      <c r="D19" s="42"/>
      <c r="E19" s="42"/>
      <c r="F19" s="42"/>
      <c r="G19" s="42"/>
      <c r="H19" s="42"/>
      <c r="I19" s="42"/>
      <c r="J19" s="42"/>
      <c r="K19" s="42">
        <v>581015.68999999994</v>
      </c>
      <c r="L19" s="42"/>
      <c r="M19" s="42"/>
      <c r="N19" s="42"/>
      <c r="O19" s="42"/>
      <c r="P19" s="42"/>
      <c r="Q19" s="42"/>
      <c r="R19" s="42">
        <v>167570.26</v>
      </c>
      <c r="S19" s="42">
        <v>134774.41</v>
      </c>
      <c r="T19" s="42"/>
      <c r="U19" s="42"/>
      <c r="V19" s="42"/>
      <c r="W19" s="42"/>
      <c r="X19" s="42">
        <v>125253.00000000001</v>
      </c>
      <c r="Y19" s="42">
        <v>54600.799999999988</v>
      </c>
      <c r="Z19" s="42">
        <v>5737</v>
      </c>
      <c r="AA19" s="42">
        <v>306797.55</v>
      </c>
      <c r="AB19" s="42"/>
      <c r="AC19" s="42"/>
      <c r="AD19" s="42">
        <v>70702.790000000008</v>
      </c>
      <c r="AE19" s="42"/>
      <c r="AF19" s="42"/>
      <c r="AG19" s="42"/>
      <c r="AH19" s="42">
        <v>15556.000000000002</v>
      </c>
      <c r="AI19" s="42">
        <v>195895.5</v>
      </c>
      <c r="AJ19" s="42"/>
      <c r="AK19" s="42"/>
      <c r="AL19" s="42"/>
      <c r="AM19" s="42"/>
      <c r="AN19" s="42"/>
      <c r="AO19" s="42">
        <v>10803.109999999999</v>
      </c>
      <c r="AP19" s="42"/>
      <c r="AQ19" s="42"/>
      <c r="AR19" s="42">
        <v>61014.189999999995</v>
      </c>
      <c r="AS19" s="42"/>
      <c r="AT19" s="42"/>
      <c r="AU19" s="42"/>
      <c r="AV19" s="42"/>
      <c r="AW19" s="42">
        <v>1354196.69</v>
      </c>
      <c r="AX19" s="42">
        <v>414527.17</v>
      </c>
      <c r="AY19" s="42">
        <v>256545.66000000003</v>
      </c>
    </row>
    <row r="20" spans="1:51" x14ac:dyDescent="0.25">
      <c r="A20" t="s">
        <v>273</v>
      </c>
      <c r="B20" s="42">
        <v>11750226.010000002</v>
      </c>
      <c r="C20" s="42"/>
      <c r="D20" s="42"/>
      <c r="E20" s="42"/>
      <c r="F20" s="42"/>
      <c r="G20" s="42"/>
      <c r="H20" s="42"/>
      <c r="I20" s="42"/>
      <c r="J20" s="42"/>
      <c r="K20" s="42">
        <v>2042769.85</v>
      </c>
      <c r="L20" s="42"/>
      <c r="M20" s="42"/>
      <c r="N20" s="42">
        <v>311215.35999999999</v>
      </c>
      <c r="O20" s="42"/>
      <c r="P20" s="42"/>
      <c r="Q20" s="42"/>
      <c r="R20" s="42">
        <v>1331204.28</v>
      </c>
      <c r="S20" s="42">
        <v>105013.81</v>
      </c>
      <c r="T20" s="42">
        <v>19068.39</v>
      </c>
      <c r="U20" s="42"/>
      <c r="V20" s="42"/>
      <c r="W20" s="42"/>
      <c r="X20" s="42">
        <v>258669.98</v>
      </c>
      <c r="Y20" s="42">
        <v>38965.57</v>
      </c>
      <c r="Z20" s="42">
        <v>125957.56999999999</v>
      </c>
      <c r="AA20" s="42">
        <v>864302.68000000017</v>
      </c>
      <c r="AB20" s="42"/>
      <c r="AC20" s="42"/>
      <c r="AD20" s="42">
        <v>319939.12999999995</v>
      </c>
      <c r="AE20" s="42"/>
      <c r="AF20" s="42"/>
      <c r="AG20" s="42"/>
      <c r="AH20" s="42">
        <v>42396.31</v>
      </c>
      <c r="AI20" s="42">
        <v>532370.65</v>
      </c>
      <c r="AJ20" s="42"/>
      <c r="AK20" s="42"/>
      <c r="AL20" s="42"/>
      <c r="AM20" s="42"/>
      <c r="AN20" s="42"/>
      <c r="AO20" s="42">
        <v>32955</v>
      </c>
      <c r="AP20" s="42"/>
      <c r="AQ20" s="42"/>
      <c r="AR20" s="42">
        <v>146858.96</v>
      </c>
      <c r="AS20" s="42"/>
      <c r="AT20" s="42"/>
      <c r="AU20" s="42">
        <v>278780.77999999997</v>
      </c>
      <c r="AV20" s="42">
        <v>8860.24</v>
      </c>
      <c r="AW20" s="42">
        <v>3623874.6299999985</v>
      </c>
      <c r="AX20" s="42">
        <v>1080841.01</v>
      </c>
      <c r="AY20" s="42">
        <v>916705.50000000012</v>
      </c>
    </row>
    <row r="21" spans="1:51" x14ac:dyDescent="0.25">
      <c r="A21" t="s">
        <v>274</v>
      </c>
      <c r="B21" s="42">
        <v>14419292.520000001</v>
      </c>
      <c r="C21" s="42"/>
      <c r="D21" s="42"/>
      <c r="E21" s="42"/>
      <c r="F21" s="42"/>
      <c r="G21" s="42"/>
      <c r="H21" s="42"/>
      <c r="I21" s="42"/>
      <c r="J21" s="42"/>
      <c r="K21" s="42">
        <v>2845450.3799999994</v>
      </c>
      <c r="L21" s="42"/>
      <c r="M21" s="42"/>
      <c r="N21" s="42">
        <v>347662.56</v>
      </c>
      <c r="O21" s="42"/>
      <c r="P21" s="42"/>
      <c r="Q21" s="42"/>
      <c r="R21" s="42">
        <v>1361940.35</v>
      </c>
      <c r="S21" s="42">
        <v>468122.86</v>
      </c>
      <c r="T21" s="42">
        <v>11220</v>
      </c>
      <c r="U21" s="42"/>
      <c r="V21" s="42"/>
      <c r="W21" s="42"/>
      <c r="X21" s="42">
        <v>342100.06</v>
      </c>
      <c r="Y21" s="42">
        <v>63426.239999999998</v>
      </c>
      <c r="Z21" s="42">
        <v>187932.29</v>
      </c>
      <c r="AA21" s="42">
        <v>644585.32999999996</v>
      </c>
      <c r="AB21" s="42"/>
      <c r="AC21" s="42"/>
      <c r="AD21" s="42">
        <v>261262.32</v>
      </c>
      <c r="AE21" s="42"/>
      <c r="AF21" s="42"/>
      <c r="AG21" s="42"/>
      <c r="AH21" s="42">
        <v>26886.800000000003</v>
      </c>
      <c r="AI21" s="42">
        <v>285101.13000000006</v>
      </c>
      <c r="AJ21" s="42"/>
      <c r="AK21" s="42"/>
      <c r="AL21" s="42"/>
      <c r="AM21" s="42">
        <v>44924.91</v>
      </c>
      <c r="AN21" s="42"/>
      <c r="AO21" s="42">
        <v>55349.23</v>
      </c>
      <c r="AP21" s="42"/>
      <c r="AQ21" s="42"/>
      <c r="AR21" s="42">
        <v>75062.149999999994</v>
      </c>
      <c r="AS21" s="42"/>
      <c r="AT21" s="42"/>
      <c r="AU21" s="42">
        <v>182855.63999999998</v>
      </c>
      <c r="AV21" s="42"/>
      <c r="AW21" s="42">
        <v>3848036.23</v>
      </c>
      <c r="AX21" s="42">
        <v>807981.1399999999</v>
      </c>
      <c r="AY21" s="42">
        <v>568404.18000000017</v>
      </c>
    </row>
    <row r="22" spans="1:51" x14ac:dyDescent="0.25">
      <c r="A22" t="s">
        <v>275</v>
      </c>
      <c r="B22" s="42">
        <v>12948528.730000002</v>
      </c>
      <c r="C22" s="42">
        <v>312063.57</v>
      </c>
      <c r="D22" s="42"/>
      <c r="E22" s="42">
        <v>203244.43999999997</v>
      </c>
      <c r="F22" s="42"/>
      <c r="G22" s="42"/>
      <c r="H22" s="42"/>
      <c r="I22" s="42"/>
      <c r="J22" s="42"/>
      <c r="K22" s="42"/>
      <c r="L22" s="42"/>
      <c r="M22" s="42"/>
      <c r="N22" s="42"/>
      <c r="O22" s="42"/>
      <c r="P22" s="42"/>
      <c r="Q22" s="42"/>
      <c r="R22" s="42">
        <v>1275873.8499999999</v>
      </c>
      <c r="S22" s="42">
        <v>475586.82000000007</v>
      </c>
      <c r="T22" s="42">
        <v>19807</v>
      </c>
      <c r="U22" s="42"/>
      <c r="V22" s="42"/>
      <c r="W22" s="42"/>
      <c r="X22" s="42">
        <v>343683.99999999994</v>
      </c>
      <c r="Y22" s="42">
        <v>79731.199999999997</v>
      </c>
      <c r="Z22" s="42">
        <v>27823.8</v>
      </c>
      <c r="AA22" s="42">
        <v>457258.01</v>
      </c>
      <c r="AB22" s="42"/>
      <c r="AC22" s="42"/>
      <c r="AD22" s="42">
        <v>293890.59999999998</v>
      </c>
      <c r="AE22" s="42"/>
      <c r="AF22" s="42"/>
      <c r="AG22" s="42"/>
      <c r="AH22" s="42">
        <v>36028.140000000007</v>
      </c>
      <c r="AI22" s="42">
        <v>230083.12000000005</v>
      </c>
      <c r="AJ22" s="42"/>
      <c r="AK22" s="42"/>
      <c r="AL22" s="42"/>
      <c r="AM22" s="42"/>
      <c r="AN22" s="42"/>
      <c r="AO22" s="42">
        <v>37153.519999999997</v>
      </c>
      <c r="AP22" s="42"/>
      <c r="AQ22" s="42"/>
      <c r="AR22" s="42">
        <v>114567.63000000002</v>
      </c>
      <c r="AS22" s="42"/>
      <c r="AT22" s="42"/>
      <c r="AU22" s="42">
        <v>970</v>
      </c>
      <c r="AV22" s="42">
        <v>14848.54</v>
      </c>
      <c r="AW22" s="42">
        <v>3188276.7700000009</v>
      </c>
      <c r="AX22" s="42">
        <v>604088.34</v>
      </c>
      <c r="AY22" s="42">
        <v>968122.05999999982</v>
      </c>
    </row>
    <row r="23" spans="1:51" x14ac:dyDescent="0.25">
      <c r="A23" t="s">
        <v>276</v>
      </c>
      <c r="B23" s="42">
        <v>54032508.859999999</v>
      </c>
      <c r="C23" s="42">
        <v>2017830.53</v>
      </c>
      <c r="D23" s="42">
        <v>757068.9</v>
      </c>
      <c r="E23" s="42">
        <v>668997.30000000005</v>
      </c>
      <c r="F23" s="42"/>
      <c r="G23" s="42"/>
      <c r="H23" s="42"/>
      <c r="I23" s="42"/>
      <c r="J23" s="42"/>
      <c r="K23" s="42">
        <v>18122021.799999997</v>
      </c>
      <c r="L23" s="42"/>
      <c r="M23" s="42"/>
      <c r="N23" s="42">
        <v>1630957.3899999997</v>
      </c>
      <c r="O23" s="42"/>
      <c r="P23" s="42"/>
      <c r="Q23" s="42"/>
      <c r="R23" s="42">
        <v>6924770.5300000003</v>
      </c>
      <c r="S23" s="42">
        <v>2767781.6199999996</v>
      </c>
      <c r="T23" s="42">
        <v>97164.920000000013</v>
      </c>
      <c r="U23" s="42"/>
      <c r="V23" s="42">
        <v>2403878.7600000002</v>
      </c>
      <c r="W23" s="42">
        <v>15759</v>
      </c>
      <c r="X23" s="42">
        <v>2605724.73</v>
      </c>
      <c r="Y23" s="42">
        <v>1442009.6599999997</v>
      </c>
      <c r="Z23" s="42">
        <v>1764380.77</v>
      </c>
      <c r="AA23" s="42">
        <v>4757277.6400000015</v>
      </c>
      <c r="AB23" s="42">
        <v>200858.75999999998</v>
      </c>
      <c r="AC23" s="42"/>
      <c r="AD23" s="42">
        <v>1281567.76</v>
      </c>
      <c r="AE23" s="42"/>
      <c r="AF23" s="42"/>
      <c r="AG23" s="42"/>
      <c r="AH23" s="42">
        <v>195864.86</v>
      </c>
      <c r="AI23" s="42">
        <v>2564219.34</v>
      </c>
      <c r="AJ23" s="42"/>
      <c r="AK23" s="42"/>
      <c r="AL23" s="42"/>
      <c r="AM23" s="42"/>
      <c r="AN23" s="42"/>
      <c r="AO23" s="42">
        <v>518502.81</v>
      </c>
      <c r="AP23" s="42"/>
      <c r="AQ23" s="42">
        <v>90608.84</v>
      </c>
      <c r="AR23" s="42">
        <v>1151150.8799999997</v>
      </c>
      <c r="AS23" s="42"/>
      <c r="AT23" s="42"/>
      <c r="AU23" s="42"/>
      <c r="AV23" s="42">
        <v>17909.810000000001</v>
      </c>
      <c r="AW23" s="42">
        <v>15877012.430000003</v>
      </c>
      <c r="AX23" s="42">
        <v>3726605.6899999995</v>
      </c>
      <c r="AY23" s="42">
        <v>2969559.6400000006</v>
      </c>
    </row>
    <row r="24" spans="1:51" x14ac:dyDescent="0.25">
      <c r="A24" t="s">
        <v>708</v>
      </c>
      <c r="B24" s="42">
        <v>2201945.8300000005</v>
      </c>
      <c r="C24" s="42"/>
      <c r="D24" s="42"/>
      <c r="E24" s="42"/>
      <c r="F24" s="42"/>
      <c r="G24" s="42"/>
      <c r="H24" s="42"/>
      <c r="I24" s="42"/>
      <c r="J24" s="42"/>
      <c r="K24" s="42">
        <v>428712.53999999992</v>
      </c>
      <c r="L24" s="42"/>
      <c r="M24" s="42"/>
      <c r="N24" s="42">
        <v>40932.71</v>
      </c>
      <c r="O24" s="42"/>
      <c r="P24" s="42"/>
      <c r="Q24" s="42"/>
      <c r="R24" s="42"/>
      <c r="S24" s="42"/>
      <c r="T24" s="42"/>
      <c r="U24" s="42"/>
      <c r="V24" s="42"/>
      <c r="W24" s="42"/>
      <c r="X24" s="42">
        <v>50910.65</v>
      </c>
      <c r="Y24" s="42">
        <v>41770.82</v>
      </c>
      <c r="Z24" s="42"/>
      <c r="AA24" s="42">
        <v>80872.460000000006</v>
      </c>
      <c r="AB24" s="42"/>
      <c r="AC24" s="42"/>
      <c r="AD24" s="42">
        <v>123007.22</v>
      </c>
      <c r="AE24" s="42"/>
      <c r="AF24" s="42"/>
      <c r="AG24" s="42"/>
      <c r="AH24" s="42"/>
      <c r="AI24" s="42">
        <v>53907.26</v>
      </c>
      <c r="AJ24" s="42"/>
      <c r="AK24" s="42"/>
      <c r="AL24" s="42"/>
      <c r="AM24" s="42"/>
      <c r="AN24" s="42"/>
      <c r="AO24" s="42">
        <v>6830.43</v>
      </c>
      <c r="AP24" s="42"/>
      <c r="AQ24" s="42"/>
      <c r="AR24" s="42">
        <v>6262.65</v>
      </c>
      <c r="AS24" s="42"/>
      <c r="AT24" s="42"/>
      <c r="AU24" s="42"/>
      <c r="AV24" s="42"/>
      <c r="AW24" s="42">
        <v>1333953.0899999999</v>
      </c>
      <c r="AX24" s="42">
        <v>211232.75</v>
      </c>
      <c r="AY24" s="42">
        <v>171702.23</v>
      </c>
    </row>
    <row r="25" spans="1:51" x14ac:dyDescent="0.25">
      <c r="A25" t="s">
        <v>189</v>
      </c>
      <c r="B25" s="42">
        <v>26842332.540000003</v>
      </c>
      <c r="C25" s="42">
        <v>1856024.25</v>
      </c>
      <c r="D25" s="42"/>
      <c r="E25" s="42">
        <v>340374.89999999997</v>
      </c>
      <c r="F25" s="42"/>
      <c r="G25" s="42"/>
      <c r="H25" s="42">
        <v>18009.949999999997</v>
      </c>
      <c r="I25" s="42"/>
      <c r="J25" s="42"/>
      <c r="K25" s="42">
        <v>8952733.4900000002</v>
      </c>
      <c r="L25" s="42"/>
      <c r="M25" s="42"/>
      <c r="N25" s="42">
        <v>985419.96000000008</v>
      </c>
      <c r="O25" s="42"/>
      <c r="P25" s="42"/>
      <c r="Q25" s="42">
        <v>16136.48</v>
      </c>
      <c r="R25" s="42">
        <v>2274427.8900000006</v>
      </c>
      <c r="S25" s="42">
        <v>710130.89000000013</v>
      </c>
      <c r="T25" s="42">
        <v>41151.050000000003</v>
      </c>
      <c r="U25" s="42">
        <v>88423.41</v>
      </c>
      <c r="V25" s="42"/>
      <c r="W25" s="42"/>
      <c r="X25" s="42">
        <v>1296148.9499999997</v>
      </c>
      <c r="Y25" s="42">
        <v>495103.47000000003</v>
      </c>
      <c r="Z25" s="42"/>
      <c r="AA25" s="42">
        <v>2394574.66</v>
      </c>
      <c r="AB25" s="42"/>
      <c r="AC25" s="42"/>
      <c r="AD25" s="42">
        <v>426846.87</v>
      </c>
      <c r="AE25" s="42"/>
      <c r="AF25" s="42"/>
      <c r="AG25" s="42"/>
      <c r="AH25" s="42"/>
      <c r="AI25" s="42">
        <v>148804.21</v>
      </c>
      <c r="AJ25" s="42"/>
      <c r="AK25" s="42"/>
      <c r="AL25" s="42">
        <v>167405.02000000002</v>
      </c>
      <c r="AM25" s="42"/>
      <c r="AN25" s="42"/>
      <c r="AO25" s="42">
        <v>265048.80000000005</v>
      </c>
      <c r="AP25" s="42"/>
      <c r="AQ25" s="42"/>
      <c r="AR25" s="42">
        <v>407776.41</v>
      </c>
      <c r="AS25" s="42"/>
      <c r="AT25" s="42"/>
      <c r="AU25" s="42"/>
      <c r="AV25" s="42">
        <v>67437.149999999994</v>
      </c>
      <c r="AW25" s="42">
        <v>8091360.8900000006</v>
      </c>
      <c r="AX25" s="42">
        <v>1807112.4400000002</v>
      </c>
      <c r="AY25" s="42">
        <v>2126153.21</v>
      </c>
    </row>
    <row r="26" spans="1:51" x14ac:dyDescent="0.25">
      <c r="A26" t="s">
        <v>190</v>
      </c>
      <c r="B26" s="42">
        <v>3266588.3000000007</v>
      </c>
      <c r="C26" s="42">
        <v>1043724.7699999999</v>
      </c>
      <c r="D26" s="42"/>
      <c r="E26" s="42"/>
      <c r="F26" s="42"/>
      <c r="G26" s="42"/>
      <c r="H26" s="42"/>
      <c r="I26" s="42"/>
      <c r="J26" s="42"/>
      <c r="K26" s="42">
        <v>720557.03</v>
      </c>
      <c r="L26" s="42"/>
      <c r="M26" s="42"/>
      <c r="N26" s="42">
        <v>72096.23</v>
      </c>
      <c r="O26" s="42"/>
      <c r="P26" s="42"/>
      <c r="Q26" s="42"/>
      <c r="R26" s="42">
        <v>93315.010000000009</v>
      </c>
      <c r="S26" s="42"/>
      <c r="T26" s="42"/>
      <c r="U26" s="42"/>
      <c r="V26" s="42"/>
      <c r="W26" s="42"/>
      <c r="X26" s="42">
        <v>113938.18</v>
      </c>
      <c r="Y26" s="42">
        <v>55044.84</v>
      </c>
      <c r="Z26" s="42"/>
      <c r="AA26" s="42">
        <v>229633.22</v>
      </c>
      <c r="AB26" s="42"/>
      <c r="AC26" s="42"/>
      <c r="AD26" s="42">
        <v>176071.06</v>
      </c>
      <c r="AE26" s="42"/>
      <c r="AF26" s="42"/>
      <c r="AG26" s="42"/>
      <c r="AH26" s="42"/>
      <c r="AI26" s="42"/>
      <c r="AJ26" s="42"/>
      <c r="AK26" s="42">
        <v>6995.3</v>
      </c>
      <c r="AL26" s="42"/>
      <c r="AM26" s="42"/>
      <c r="AN26" s="42">
        <v>11060.550000000001</v>
      </c>
      <c r="AO26" s="42">
        <v>12218.26</v>
      </c>
      <c r="AP26" s="42"/>
      <c r="AQ26" s="42"/>
      <c r="AR26" s="42"/>
      <c r="AS26" s="42"/>
      <c r="AT26" s="42"/>
      <c r="AU26" s="42"/>
      <c r="AV26" s="42"/>
      <c r="AW26" s="42">
        <v>1421049.2999999998</v>
      </c>
      <c r="AX26" s="42">
        <v>228721.88999999996</v>
      </c>
      <c r="AY26" s="42">
        <v>134991.84999999998</v>
      </c>
    </row>
    <row r="27" spans="1:51" x14ac:dyDescent="0.25">
      <c r="A27" t="s">
        <v>191</v>
      </c>
      <c r="B27" s="42">
        <v>20897894.140000001</v>
      </c>
      <c r="C27" s="42">
        <v>1915211.5200000003</v>
      </c>
      <c r="D27" s="42"/>
      <c r="E27" s="42"/>
      <c r="F27" s="42"/>
      <c r="G27" s="42"/>
      <c r="H27" s="42"/>
      <c r="I27" s="42"/>
      <c r="J27" s="42"/>
      <c r="K27" s="42">
        <v>6913230.2000000002</v>
      </c>
      <c r="L27" s="42"/>
      <c r="M27" s="42"/>
      <c r="N27" s="42">
        <v>560742</v>
      </c>
      <c r="O27" s="42"/>
      <c r="P27" s="42"/>
      <c r="Q27" s="42"/>
      <c r="R27" s="42">
        <v>2457565.8199999998</v>
      </c>
      <c r="S27" s="42">
        <v>656305.74000000011</v>
      </c>
      <c r="T27" s="42">
        <v>55730</v>
      </c>
      <c r="U27" s="42"/>
      <c r="V27" s="42"/>
      <c r="W27" s="42"/>
      <c r="X27" s="42">
        <v>975333.23999999987</v>
      </c>
      <c r="Y27" s="42">
        <v>129806.12</v>
      </c>
      <c r="Z27" s="42"/>
      <c r="AA27" s="42">
        <v>1136726.4600000002</v>
      </c>
      <c r="AB27" s="42"/>
      <c r="AC27" s="42"/>
      <c r="AD27" s="42">
        <v>392804.84</v>
      </c>
      <c r="AE27" s="42"/>
      <c r="AF27" s="42"/>
      <c r="AG27" s="42"/>
      <c r="AH27" s="42"/>
      <c r="AI27" s="42">
        <v>85566.03</v>
      </c>
      <c r="AJ27" s="42"/>
      <c r="AK27" s="42">
        <v>25224</v>
      </c>
      <c r="AL27" s="42"/>
      <c r="AM27" s="42"/>
      <c r="AN27" s="42">
        <v>1072.1000000000001</v>
      </c>
      <c r="AO27" s="42">
        <v>108776.26999999999</v>
      </c>
      <c r="AP27" s="42"/>
      <c r="AQ27" s="42"/>
      <c r="AR27" s="42"/>
      <c r="AS27" s="42"/>
      <c r="AT27" s="42"/>
      <c r="AU27" s="42"/>
      <c r="AV27" s="42">
        <v>166.2</v>
      </c>
      <c r="AW27" s="42">
        <v>7346610.3599999975</v>
      </c>
      <c r="AX27" s="42">
        <v>1146609.55</v>
      </c>
      <c r="AY27" s="42">
        <v>2019322.27</v>
      </c>
    </row>
    <row r="28" spans="1:51" x14ac:dyDescent="0.25">
      <c r="A28" t="s">
        <v>192</v>
      </c>
      <c r="B28" s="42">
        <v>7305888.2699999996</v>
      </c>
      <c r="C28" s="42"/>
      <c r="D28" s="42"/>
      <c r="E28" s="42"/>
      <c r="F28" s="42"/>
      <c r="G28" s="42"/>
      <c r="H28" s="42"/>
      <c r="I28" s="42"/>
      <c r="J28" s="42"/>
      <c r="K28" s="42">
        <v>1802818.81</v>
      </c>
      <c r="L28" s="42"/>
      <c r="M28" s="42"/>
      <c r="N28" s="42">
        <v>124506</v>
      </c>
      <c r="O28" s="42"/>
      <c r="P28" s="42"/>
      <c r="Q28" s="42">
        <v>66344.010000000009</v>
      </c>
      <c r="R28" s="42">
        <v>164230.21999999997</v>
      </c>
      <c r="S28" s="42"/>
      <c r="T28" s="42"/>
      <c r="U28" s="42"/>
      <c r="V28" s="42"/>
      <c r="W28" s="42"/>
      <c r="X28" s="42">
        <v>236986</v>
      </c>
      <c r="Y28" s="42">
        <v>91210.450000000012</v>
      </c>
      <c r="Z28" s="42"/>
      <c r="AA28" s="42">
        <v>488227.81000000006</v>
      </c>
      <c r="AB28" s="42"/>
      <c r="AC28" s="42"/>
      <c r="AD28" s="42">
        <v>168210.73</v>
      </c>
      <c r="AE28" s="42"/>
      <c r="AF28" s="42"/>
      <c r="AG28" s="42"/>
      <c r="AH28" s="42"/>
      <c r="AI28" s="42"/>
      <c r="AJ28" s="42"/>
      <c r="AK28" s="42">
        <v>123804</v>
      </c>
      <c r="AL28" s="42"/>
      <c r="AM28" s="42"/>
      <c r="AN28" s="42"/>
      <c r="AO28" s="42">
        <v>12000</v>
      </c>
      <c r="AP28" s="42"/>
      <c r="AQ28" s="42"/>
      <c r="AR28" s="42">
        <v>33558.39</v>
      </c>
      <c r="AS28" s="42"/>
      <c r="AT28" s="42"/>
      <c r="AU28" s="42"/>
      <c r="AV28" s="42"/>
      <c r="AW28" s="42">
        <v>2749070.3500000006</v>
      </c>
      <c r="AX28" s="42">
        <v>741163.31</v>
      </c>
      <c r="AY28" s="42">
        <v>439260.35000000003</v>
      </c>
    </row>
    <row r="29" spans="1:51" x14ac:dyDescent="0.25">
      <c r="A29" t="s">
        <v>193</v>
      </c>
      <c r="B29" s="42">
        <v>9579520.6700000018</v>
      </c>
      <c r="C29" s="42">
        <v>28390177.220000003</v>
      </c>
      <c r="D29" s="42">
        <v>60259.92</v>
      </c>
      <c r="E29" s="42">
        <v>150832.51</v>
      </c>
      <c r="F29" s="42"/>
      <c r="G29" s="42"/>
      <c r="H29" s="42"/>
      <c r="I29" s="42"/>
      <c r="J29" s="42"/>
      <c r="K29" s="42">
        <v>7937507.4200000009</v>
      </c>
      <c r="L29" s="42"/>
      <c r="M29" s="42"/>
      <c r="N29" s="42">
        <v>686069</v>
      </c>
      <c r="O29" s="42"/>
      <c r="P29" s="42"/>
      <c r="Q29" s="42"/>
      <c r="R29" s="42">
        <v>464248.02999999997</v>
      </c>
      <c r="S29" s="42">
        <v>116368.82</v>
      </c>
      <c r="T29" s="42"/>
      <c r="U29" s="42"/>
      <c r="V29" s="42"/>
      <c r="W29" s="42"/>
      <c r="X29" s="42">
        <v>857144.41999999993</v>
      </c>
      <c r="Y29" s="42">
        <v>295032.78000000003</v>
      </c>
      <c r="Z29" s="42">
        <v>67782.38</v>
      </c>
      <c r="AA29" s="42">
        <v>2731479.3799999994</v>
      </c>
      <c r="AB29" s="42"/>
      <c r="AC29" s="42"/>
      <c r="AD29" s="42">
        <v>357678.38</v>
      </c>
      <c r="AE29" s="42"/>
      <c r="AF29" s="42"/>
      <c r="AG29" s="42"/>
      <c r="AH29" s="42">
        <v>57069.929999999986</v>
      </c>
      <c r="AI29" s="42">
        <v>655022.1</v>
      </c>
      <c r="AJ29" s="42"/>
      <c r="AK29" s="42">
        <v>49228.959999999999</v>
      </c>
      <c r="AL29" s="42"/>
      <c r="AM29" s="42"/>
      <c r="AN29" s="42"/>
      <c r="AO29" s="42">
        <v>122421.23999999999</v>
      </c>
      <c r="AP29" s="42"/>
      <c r="AQ29" s="42"/>
      <c r="AR29" s="42">
        <v>150370.97</v>
      </c>
      <c r="AS29" s="42"/>
      <c r="AT29" s="42"/>
      <c r="AU29" s="42">
        <v>527623</v>
      </c>
      <c r="AV29" s="42">
        <v>59045.16</v>
      </c>
      <c r="AW29" s="42">
        <v>5140629.4800000023</v>
      </c>
      <c r="AX29" s="42">
        <v>1111266.1600000001</v>
      </c>
      <c r="AY29" s="42">
        <v>866156.50999999989</v>
      </c>
    </row>
    <row r="30" spans="1:51" x14ac:dyDescent="0.25">
      <c r="A30" t="s">
        <v>332</v>
      </c>
      <c r="B30" s="42">
        <v>1793099.9400000002</v>
      </c>
      <c r="C30" s="42"/>
      <c r="D30" s="42"/>
      <c r="E30" s="42"/>
      <c r="F30" s="42"/>
      <c r="G30" s="42"/>
      <c r="H30" s="42"/>
      <c r="I30" s="42"/>
      <c r="J30" s="42"/>
      <c r="K30" s="42">
        <v>238511.07</v>
      </c>
      <c r="L30" s="42"/>
      <c r="M30" s="42"/>
      <c r="N30" s="42"/>
      <c r="O30" s="42"/>
      <c r="P30" s="42"/>
      <c r="Q30" s="42"/>
      <c r="R30" s="42">
        <v>39192.93</v>
      </c>
      <c r="S30" s="42">
        <v>51778.28</v>
      </c>
      <c r="T30" s="42"/>
      <c r="U30" s="42"/>
      <c r="V30" s="42"/>
      <c r="W30" s="42"/>
      <c r="X30" s="42"/>
      <c r="Y30" s="42"/>
      <c r="Z30" s="42"/>
      <c r="AA30" s="42">
        <v>73371.539999999994</v>
      </c>
      <c r="AB30" s="42"/>
      <c r="AC30" s="42"/>
      <c r="AD30" s="42"/>
      <c r="AE30" s="42"/>
      <c r="AF30" s="42"/>
      <c r="AG30" s="42"/>
      <c r="AH30" s="42"/>
      <c r="AI30" s="42"/>
      <c r="AJ30" s="42"/>
      <c r="AK30" s="42"/>
      <c r="AL30" s="42"/>
      <c r="AM30" s="42"/>
      <c r="AN30" s="42"/>
      <c r="AO30" s="42"/>
      <c r="AP30" s="42"/>
      <c r="AQ30" s="42"/>
      <c r="AR30" s="42"/>
      <c r="AS30" s="42"/>
      <c r="AT30" s="42"/>
      <c r="AU30" s="42"/>
      <c r="AV30" s="42"/>
      <c r="AW30" s="42"/>
      <c r="AX30" s="42">
        <v>150377.53</v>
      </c>
      <c r="AY30" s="42">
        <v>527477.15</v>
      </c>
    </row>
    <row r="31" spans="1:51" x14ac:dyDescent="0.25">
      <c r="A31" t="s">
        <v>133</v>
      </c>
      <c r="B31" s="42">
        <v>194382769.33000004</v>
      </c>
      <c r="C31" s="42">
        <v>6170551.8600000003</v>
      </c>
      <c r="D31" s="42">
        <v>1084414.25</v>
      </c>
      <c r="E31" s="42">
        <v>3005529.1600000006</v>
      </c>
      <c r="F31" s="42"/>
      <c r="G31" s="42"/>
      <c r="H31" s="42"/>
      <c r="I31" s="42"/>
      <c r="J31" s="42"/>
      <c r="K31" s="42">
        <v>80432582.520000011</v>
      </c>
      <c r="L31" s="42"/>
      <c r="M31" s="42"/>
      <c r="N31" s="42">
        <v>5123609.0000000009</v>
      </c>
      <c r="O31" s="42"/>
      <c r="P31" s="42"/>
      <c r="Q31" s="42"/>
      <c r="R31" s="42">
        <v>16883270.100000001</v>
      </c>
      <c r="S31" s="42">
        <v>3198981.56</v>
      </c>
      <c r="T31" s="42">
        <v>207404.50999999998</v>
      </c>
      <c r="U31" s="42"/>
      <c r="V31" s="42"/>
      <c r="W31" s="42"/>
      <c r="X31" s="42">
        <v>7066181.1300000008</v>
      </c>
      <c r="Y31" s="42">
        <v>3539281.81</v>
      </c>
      <c r="Z31" s="42">
        <v>78082.05</v>
      </c>
      <c r="AA31" s="42">
        <v>10536449.659999998</v>
      </c>
      <c r="AB31" s="42"/>
      <c r="AC31" s="42"/>
      <c r="AD31" s="42">
        <v>2592506.86</v>
      </c>
      <c r="AE31" s="42"/>
      <c r="AF31" s="42"/>
      <c r="AG31" s="42"/>
      <c r="AH31" s="42">
        <v>366706.04000000004</v>
      </c>
      <c r="AI31" s="42">
        <v>5800555.7899999991</v>
      </c>
      <c r="AJ31" s="42"/>
      <c r="AK31" s="42"/>
      <c r="AL31" s="42"/>
      <c r="AM31" s="42"/>
      <c r="AN31" s="42"/>
      <c r="AO31" s="42">
        <v>592850.61</v>
      </c>
      <c r="AP31" s="42"/>
      <c r="AQ31" s="42"/>
      <c r="AR31" s="42">
        <v>2143767.1499999994</v>
      </c>
      <c r="AS31" s="42"/>
      <c r="AT31" s="42"/>
      <c r="AU31" s="42"/>
      <c r="AV31" s="42">
        <v>1256422.8500000001</v>
      </c>
      <c r="AW31" s="42">
        <v>56540080.400000013</v>
      </c>
      <c r="AX31" s="42">
        <v>11879724.379999999</v>
      </c>
      <c r="AY31" s="42">
        <v>15221799.799999999</v>
      </c>
    </row>
    <row r="32" spans="1:51" x14ac:dyDescent="0.25">
      <c r="A32" t="s">
        <v>134</v>
      </c>
      <c r="B32" s="42">
        <v>18596685.209999993</v>
      </c>
      <c r="C32" s="42">
        <v>82658.5</v>
      </c>
      <c r="D32" s="42">
        <v>14123.32</v>
      </c>
      <c r="E32" s="42">
        <v>749703.18</v>
      </c>
      <c r="F32" s="42"/>
      <c r="G32" s="42"/>
      <c r="H32" s="42"/>
      <c r="I32" s="42">
        <v>1910.07</v>
      </c>
      <c r="J32" s="42"/>
      <c r="K32" s="42">
        <v>4604726.9300000006</v>
      </c>
      <c r="L32" s="42"/>
      <c r="M32" s="42"/>
      <c r="N32" s="42">
        <v>553425</v>
      </c>
      <c r="O32" s="42"/>
      <c r="P32" s="42"/>
      <c r="Q32" s="42"/>
      <c r="R32" s="42">
        <v>814726.94</v>
      </c>
      <c r="S32" s="42">
        <v>162231.09</v>
      </c>
      <c r="T32" s="42"/>
      <c r="U32" s="42"/>
      <c r="V32" s="42"/>
      <c r="W32" s="42"/>
      <c r="X32" s="42">
        <v>157448.46</v>
      </c>
      <c r="Y32" s="42">
        <v>51608.24</v>
      </c>
      <c r="Z32" s="42"/>
      <c r="AA32" s="42">
        <v>346180.52</v>
      </c>
      <c r="AB32" s="42"/>
      <c r="AC32" s="42"/>
      <c r="AD32" s="42">
        <v>178805.77</v>
      </c>
      <c r="AE32" s="42"/>
      <c r="AF32" s="42"/>
      <c r="AG32" s="42"/>
      <c r="AH32" s="42">
        <v>12356</v>
      </c>
      <c r="AI32" s="42">
        <v>169060.16</v>
      </c>
      <c r="AJ32" s="42"/>
      <c r="AK32" s="42"/>
      <c r="AL32" s="42"/>
      <c r="AM32" s="42"/>
      <c r="AN32" s="42"/>
      <c r="AO32" s="42">
        <v>71619.8</v>
      </c>
      <c r="AP32" s="42"/>
      <c r="AQ32" s="42"/>
      <c r="AR32" s="42"/>
      <c r="AS32" s="42"/>
      <c r="AT32" s="42"/>
      <c r="AU32" s="42">
        <v>175000.97999999998</v>
      </c>
      <c r="AV32" s="42">
        <v>150100.60999999999</v>
      </c>
      <c r="AW32" s="42">
        <v>5532257.1000000006</v>
      </c>
      <c r="AX32" s="42">
        <v>830817.91</v>
      </c>
      <c r="AY32" s="42">
        <v>1782781.8399999999</v>
      </c>
    </row>
    <row r="33" spans="1:51" x14ac:dyDescent="0.25">
      <c r="A33" t="s">
        <v>135</v>
      </c>
      <c r="B33" s="42">
        <v>15184158.330000002</v>
      </c>
      <c r="C33" s="42">
        <v>304205.04000000004</v>
      </c>
      <c r="D33" s="42">
        <v>58169.599999999999</v>
      </c>
      <c r="E33" s="42"/>
      <c r="F33" s="42"/>
      <c r="G33" s="42"/>
      <c r="H33" s="42"/>
      <c r="I33" s="42"/>
      <c r="J33" s="42"/>
      <c r="K33" s="42">
        <v>4621475.1100000003</v>
      </c>
      <c r="L33" s="42"/>
      <c r="M33" s="42"/>
      <c r="N33" s="42">
        <v>379730.85</v>
      </c>
      <c r="O33" s="42"/>
      <c r="P33" s="42"/>
      <c r="Q33" s="42"/>
      <c r="R33" s="42">
        <v>1303264.7</v>
      </c>
      <c r="S33" s="42">
        <v>109967.75000000001</v>
      </c>
      <c r="T33" s="42"/>
      <c r="U33" s="42"/>
      <c r="V33" s="42"/>
      <c r="W33" s="42"/>
      <c r="X33" s="42">
        <v>202873.95</v>
      </c>
      <c r="Y33" s="42">
        <v>82312.89</v>
      </c>
      <c r="Z33" s="42">
        <v>6647</v>
      </c>
      <c r="AA33" s="42">
        <v>378414.57</v>
      </c>
      <c r="AB33" s="42"/>
      <c r="AC33" s="42"/>
      <c r="AD33" s="42">
        <v>178074.47</v>
      </c>
      <c r="AE33" s="42"/>
      <c r="AF33" s="42"/>
      <c r="AG33" s="42"/>
      <c r="AH33" s="42"/>
      <c r="AI33" s="42">
        <v>100078.75000000001</v>
      </c>
      <c r="AJ33" s="42"/>
      <c r="AK33" s="42"/>
      <c r="AL33" s="42"/>
      <c r="AM33" s="42"/>
      <c r="AN33" s="42"/>
      <c r="AO33" s="42">
        <v>60417.86</v>
      </c>
      <c r="AP33" s="42"/>
      <c r="AQ33" s="42"/>
      <c r="AR33" s="42">
        <v>25123.05</v>
      </c>
      <c r="AS33" s="42"/>
      <c r="AT33" s="42">
        <v>111926.64</v>
      </c>
      <c r="AU33" s="42">
        <v>18344.87</v>
      </c>
      <c r="AV33" s="42">
        <v>6103.06</v>
      </c>
      <c r="AW33" s="42">
        <v>4876435.59</v>
      </c>
      <c r="AX33" s="42">
        <v>678619.3899999999</v>
      </c>
      <c r="AY33" s="42">
        <v>2144615</v>
      </c>
    </row>
    <row r="34" spans="1:51" x14ac:dyDescent="0.25">
      <c r="A34" t="s">
        <v>115</v>
      </c>
      <c r="B34" s="42">
        <v>1789967.6099999999</v>
      </c>
      <c r="C34" s="42"/>
      <c r="D34" s="42"/>
      <c r="E34" s="42"/>
      <c r="F34" s="42"/>
      <c r="G34" s="42"/>
      <c r="H34" s="42"/>
      <c r="I34" s="42"/>
      <c r="J34" s="42"/>
      <c r="K34" s="42">
        <v>217683.04</v>
      </c>
      <c r="L34" s="42"/>
      <c r="M34" s="42"/>
      <c r="N34" s="42"/>
      <c r="O34" s="42"/>
      <c r="P34" s="42"/>
      <c r="Q34" s="42"/>
      <c r="R34" s="42"/>
      <c r="S34" s="42"/>
      <c r="T34" s="42"/>
      <c r="U34" s="42"/>
      <c r="V34" s="42"/>
      <c r="W34" s="42"/>
      <c r="X34" s="42">
        <v>26029.14</v>
      </c>
      <c r="Y34" s="42">
        <v>33351.240000000005</v>
      </c>
      <c r="Z34" s="42"/>
      <c r="AA34" s="42">
        <v>35290.1</v>
      </c>
      <c r="AB34" s="42"/>
      <c r="AC34" s="42"/>
      <c r="AD34" s="42">
        <v>3067.48</v>
      </c>
      <c r="AE34" s="42"/>
      <c r="AF34" s="42"/>
      <c r="AG34" s="42"/>
      <c r="AH34" s="42"/>
      <c r="AI34" s="42"/>
      <c r="AJ34" s="42"/>
      <c r="AK34" s="42"/>
      <c r="AL34" s="42"/>
      <c r="AM34" s="42"/>
      <c r="AN34" s="42"/>
      <c r="AO34" s="42">
        <v>4359.0600000000004</v>
      </c>
      <c r="AP34" s="42"/>
      <c r="AQ34" s="42"/>
      <c r="AR34" s="42"/>
      <c r="AS34" s="42"/>
      <c r="AT34" s="42"/>
      <c r="AU34" s="42"/>
      <c r="AV34" s="42">
        <v>2004.1000000000001</v>
      </c>
      <c r="AW34" s="42">
        <v>708755.1399999999</v>
      </c>
      <c r="AX34" s="42">
        <v>158803.82</v>
      </c>
      <c r="AY34" s="42">
        <v>171188.37</v>
      </c>
    </row>
    <row r="35" spans="1:51" x14ac:dyDescent="0.25">
      <c r="A35" t="s">
        <v>136</v>
      </c>
      <c r="B35" s="42">
        <v>23034740.350000001</v>
      </c>
      <c r="C35" s="42">
        <v>181380.94</v>
      </c>
      <c r="D35" s="42">
        <v>136896.88</v>
      </c>
      <c r="E35" s="42">
        <v>987257.34</v>
      </c>
      <c r="F35" s="42"/>
      <c r="G35" s="42"/>
      <c r="H35" s="42">
        <v>480.32</v>
      </c>
      <c r="I35" s="42"/>
      <c r="J35" s="42"/>
      <c r="K35" s="42">
        <v>7855260.8499999996</v>
      </c>
      <c r="L35" s="42"/>
      <c r="M35" s="42"/>
      <c r="N35" s="42">
        <v>665652</v>
      </c>
      <c r="O35" s="42"/>
      <c r="P35" s="42"/>
      <c r="Q35" s="42"/>
      <c r="R35" s="42">
        <v>2004948.4800000002</v>
      </c>
      <c r="S35" s="42">
        <v>432432.46</v>
      </c>
      <c r="T35" s="42">
        <v>49581</v>
      </c>
      <c r="U35" s="42"/>
      <c r="V35" s="42"/>
      <c r="W35" s="42"/>
      <c r="X35" s="42">
        <v>653194.32000000007</v>
      </c>
      <c r="Y35" s="42"/>
      <c r="Z35" s="42"/>
      <c r="AA35" s="42">
        <v>825969.14000000013</v>
      </c>
      <c r="AB35" s="42"/>
      <c r="AC35" s="42"/>
      <c r="AD35" s="42">
        <v>159296.67999999996</v>
      </c>
      <c r="AE35" s="42"/>
      <c r="AF35" s="42"/>
      <c r="AG35" s="42"/>
      <c r="AH35" s="42">
        <v>16404</v>
      </c>
      <c r="AI35" s="42">
        <v>184375.69</v>
      </c>
      <c r="AJ35" s="42"/>
      <c r="AK35" s="42"/>
      <c r="AL35" s="42"/>
      <c r="AM35" s="42"/>
      <c r="AN35" s="42"/>
      <c r="AO35" s="42">
        <v>81209.61</v>
      </c>
      <c r="AP35" s="42"/>
      <c r="AQ35" s="42"/>
      <c r="AR35" s="42">
        <v>208532.78999999998</v>
      </c>
      <c r="AS35" s="42"/>
      <c r="AT35" s="42"/>
      <c r="AU35" s="42"/>
      <c r="AV35" s="42">
        <v>260376.81000000003</v>
      </c>
      <c r="AW35" s="42">
        <v>7563613.2899999991</v>
      </c>
      <c r="AX35" s="42">
        <v>1501677.3299999998</v>
      </c>
      <c r="AY35" s="42">
        <v>2421337.7899999996</v>
      </c>
    </row>
    <row r="36" spans="1:51" x14ac:dyDescent="0.25">
      <c r="A36" t="s">
        <v>137</v>
      </c>
      <c r="B36" s="42">
        <v>202333942.92000008</v>
      </c>
      <c r="C36" s="42">
        <v>3771033.1799999992</v>
      </c>
      <c r="D36" s="42">
        <v>1246771.2799999998</v>
      </c>
      <c r="E36" s="42">
        <v>1065570.3800000001</v>
      </c>
      <c r="F36" s="42"/>
      <c r="G36" s="42"/>
      <c r="H36" s="42"/>
      <c r="I36" s="42"/>
      <c r="J36" s="42"/>
      <c r="K36" s="42">
        <v>72327787.630000025</v>
      </c>
      <c r="L36" s="42"/>
      <c r="M36" s="42"/>
      <c r="N36" s="42">
        <v>4666813.7699999996</v>
      </c>
      <c r="O36" s="42"/>
      <c r="P36" s="42"/>
      <c r="Q36" s="42"/>
      <c r="R36" s="42">
        <v>20717983.240000002</v>
      </c>
      <c r="S36" s="42">
        <v>1950626.0999999999</v>
      </c>
      <c r="T36" s="42">
        <v>204953.83</v>
      </c>
      <c r="U36" s="42"/>
      <c r="V36" s="42">
        <v>11042507.679999998</v>
      </c>
      <c r="W36" s="42">
        <v>67204.160000000003</v>
      </c>
      <c r="X36" s="42">
        <v>6987959.290000001</v>
      </c>
      <c r="Y36" s="42">
        <v>1671999.6</v>
      </c>
      <c r="Z36" s="42"/>
      <c r="AA36" s="42">
        <v>13322451.390000001</v>
      </c>
      <c r="AB36" s="42"/>
      <c r="AC36" s="42"/>
      <c r="AD36" s="42">
        <v>2976322.55</v>
      </c>
      <c r="AE36" s="42"/>
      <c r="AF36" s="42"/>
      <c r="AG36" s="42"/>
      <c r="AH36" s="42">
        <v>808620.92999999993</v>
      </c>
      <c r="AI36" s="42">
        <v>6510413.1699999999</v>
      </c>
      <c r="AJ36" s="42"/>
      <c r="AK36" s="42"/>
      <c r="AL36" s="42"/>
      <c r="AM36" s="42"/>
      <c r="AN36" s="42">
        <v>3834.3700000000003</v>
      </c>
      <c r="AO36" s="42">
        <v>5602563.9900000012</v>
      </c>
      <c r="AP36" s="42"/>
      <c r="AQ36" s="42"/>
      <c r="AR36" s="42">
        <v>705262.67999999993</v>
      </c>
      <c r="AS36" s="42"/>
      <c r="AT36" s="42"/>
      <c r="AU36" s="42"/>
      <c r="AV36" s="42">
        <v>109584.35</v>
      </c>
      <c r="AW36" s="42">
        <v>49480346.24000001</v>
      </c>
      <c r="AX36" s="42">
        <v>13826681.800000001</v>
      </c>
      <c r="AY36" s="42">
        <v>18812413.340000004</v>
      </c>
    </row>
    <row r="37" spans="1:51" x14ac:dyDescent="0.25">
      <c r="A37" t="s">
        <v>138</v>
      </c>
      <c r="B37" s="42">
        <v>72633467.040000007</v>
      </c>
      <c r="C37" s="42"/>
      <c r="D37" s="42"/>
      <c r="E37" s="42">
        <v>181256.34</v>
      </c>
      <c r="F37" s="42"/>
      <c r="G37" s="42"/>
      <c r="H37" s="42"/>
      <c r="I37" s="42"/>
      <c r="J37" s="42"/>
      <c r="K37" s="42">
        <v>18607874.920000002</v>
      </c>
      <c r="L37" s="42"/>
      <c r="M37" s="42"/>
      <c r="N37" s="42">
        <v>1577845.91</v>
      </c>
      <c r="O37" s="42"/>
      <c r="P37" s="42"/>
      <c r="Q37" s="42"/>
      <c r="R37" s="42">
        <v>4150879.7199999997</v>
      </c>
      <c r="S37" s="42">
        <v>318320.33999999997</v>
      </c>
      <c r="T37" s="42"/>
      <c r="U37" s="42"/>
      <c r="V37" s="42"/>
      <c r="W37" s="42"/>
      <c r="X37" s="42">
        <v>328892.90000000002</v>
      </c>
      <c r="Y37" s="42">
        <v>118839.09</v>
      </c>
      <c r="Z37" s="42"/>
      <c r="AA37" s="42">
        <v>924652.45000000007</v>
      </c>
      <c r="AB37" s="42"/>
      <c r="AC37" s="42"/>
      <c r="AD37" s="42">
        <v>577858.53</v>
      </c>
      <c r="AE37" s="42"/>
      <c r="AF37" s="42"/>
      <c r="AG37" s="42"/>
      <c r="AH37" s="42"/>
      <c r="AI37" s="42">
        <v>539575.03</v>
      </c>
      <c r="AJ37" s="42"/>
      <c r="AK37" s="42"/>
      <c r="AL37" s="42"/>
      <c r="AM37" s="42"/>
      <c r="AN37" s="42">
        <v>28518.05</v>
      </c>
      <c r="AO37" s="42">
        <v>209917.89</v>
      </c>
      <c r="AP37" s="42"/>
      <c r="AQ37" s="42"/>
      <c r="AR37" s="42">
        <v>257788.59</v>
      </c>
      <c r="AS37" s="42"/>
      <c r="AT37" s="42"/>
      <c r="AU37" s="42"/>
      <c r="AV37" s="42">
        <v>2971851.09</v>
      </c>
      <c r="AW37" s="42">
        <v>15015782.730000002</v>
      </c>
      <c r="AX37" s="42">
        <v>3802819.8300000005</v>
      </c>
      <c r="AY37" s="42">
        <v>5341603.8000000007</v>
      </c>
    </row>
    <row r="38" spans="1:51" x14ac:dyDescent="0.25">
      <c r="A38" t="s">
        <v>139</v>
      </c>
      <c r="B38" s="42">
        <v>103626994.95000003</v>
      </c>
      <c r="C38" s="42">
        <v>18107984.190000001</v>
      </c>
      <c r="D38" s="42">
        <v>91701.639999999985</v>
      </c>
      <c r="E38" s="42">
        <v>1511324.98</v>
      </c>
      <c r="F38" s="42"/>
      <c r="G38" s="42"/>
      <c r="H38" s="42"/>
      <c r="I38" s="42"/>
      <c r="J38" s="42"/>
      <c r="K38" s="42">
        <v>32503072.84</v>
      </c>
      <c r="L38" s="42"/>
      <c r="M38" s="42"/>
      <c r="N38" s="42">
        <v>2927651.31</v>
      </c>
      <c r="O38" s="42"/>
      <c r="P38" s="42"/>
      <c r="Q38" s="42"/>
      <c r="R38" s="42">
        <v>10470805.640000001</v>
      </c>
      <c r="S38" s="42">
        <v>716410.17999999993</v>
      </c>
      <c r="T38" s="42">
        <v>243694.79</v>
      </c>
      <c r="U38" s="42"/>
      <c r="V38" s="42"/>
      <c r="W38" s="42"/>
      <c r="X38" s="42">
        <v>1705179.5000000002</v>
      </c>
      <c r="Y38" s="42">
        <v>286556.00999999995</v>
      </c>
      <c r="Z38" s="42"/>
      <c r="AA38" s="42">
        <v>3829122.9600000004</v>
      </c>
      <c r="AB38" s="42"/>
      <c r="AC38" s="42"/>
      <c r="AD38" s="42">
        <v>804496.23999999987</v>
      </c>
      <c r="AE38" s="42"/>
      <c r="AF38" s="42"/>
      <c r="AG38" s="42"/>
      <c r="AH38" s="42">
        <v>153359.02000000002</v>
      </c>
      <c r="AI38" s="42">
        <v>2384616.41</v>
      </c>
      <c r="AJ38" s="42"/>
      <c r="AK38" s="42"/>
      <c r="AL38" s="42"/>
      <c r="AM38" s="42"/>
      <c r="AN38" s="42"/>
      <c r="AO38" s="42">
        <v>395606.80000000005</v>
      </c>
      <c r="AP38" s="42"/>
      <c r="AQ38" s="42"/>
      <c r="AR38" s="42">
        <v>1836598.18</v>
      </c>
      <c r="AS38" s="42"/>
      <c r="AT38" s="42"/>
      <c r="AU38" s="42">
        <v>153203.64000000001</v>
      </c>
      <c r="AV38" s="42">
        <v>242476.03999999998</v>
      </c>
      <c r="AW38" s="42">
        <v>29968279.279999994</v>
      </c>
      <c r="AX38" s="42">
        <v>4300650.67</v>
      </c>
      <c r="AY38" s="42">
        <v>14509257.5</v>
      </c>
    </row>
    <row r="39" spans="1:51" x14ac:dyDescent="0.25">
      <c r="A39" t="s">
        <v>140</v>
      </c>
      <c r="B39" s="42">
        <v>35754381.50999999</v>
      </c>
      <c r="C39" s="42">
        <v>1289270.25</v>
      </c>
      <c r="D39" s="42">
        <v>68659.199999999997</v>
      </c>
      <c r="E39" s="42"/>
      <c r="F39" s="42"/>
      <c r="G39" s="42"/>
      <c r="H39" s="42"/>
      <c r="I39" s="42"/>
      <c r="J39" s="42"/>
      <c r="K39" s="42">
        <v>9482183.4299999997</v>
      </c>
      <c r="L39" s="42"/>
      <c r="M39" s="42"/>
      <c r="N39" s="42">
        <v>704774.33000000007</v>
      </c>
      <c r="O39" s="42"/>
      <c r="P39" s="42"/>
      <c r="Q39" s="42"/>
      <c r="R39" s="42">
        <v>2148875.73</v>
      </c>
      <c r="S39" s="42">
        <v>874821.04</v>
      </c>
      <c r="T39" s="42"/>
      <c r="U39" s="42"/>
      <c r="V39" s="42"/>
      <c r="W39" s="42"/>
      <c r="X39" s="42">
        <v>309070.86</v>
      </c>
      <c r="Y39" s="42">
        <v>1624.05</v>
      </c>
      <c r="Z39" s="42">
        <v>11388.83</v>
      </c>
      <c r="AA39" s="42">
        <v>687511.22000000009</v>
      </c>
      <c r="AB39" s="42"/>
      <c r="AC39" s="42"/>
      <c r="AD39" s="42">
        <v>396967.88</v>
      </c>
      <c r="AE39" s="42"/>
      <c r="AF39" s="42"/>
      <c r="AG39" s="42"/>
      <c r="AH39" s="42">
        <v>18068.55</v>
      </c>
      <c r="AI39" s="42">
        <v>309679.06000000006</v>
      </c>
      <c r="AJ39" s="42"/>
      <c r="AK39" s="42"/>
      <c r="AL39" s="42"/>
      <c r="AM39" s="42"/>
      <c r="AN39" s="42">
        <v>12110.64</v>
      </c>
      <c r="AO39" s="42">
        <v>107462.12000000001</v>
      </c>
      <c r="AP39" s="42"/>
      <c r="AQ39" s="42"/>
      <c r="AR39" s="42">
        <v>231601.46</v>
      </c>
      <c r="AS39" s="42"/>
      <c r="AT39" s="42">
        <v>409379.19</v>
      </c>
      <c r="AU39" s="42">
        <v>572771.67000000004</v>
      </c>
      <c r="AV39" s="42">
        <v>311581.45</v>
      </c>
      <c r="AW39" s="42">
        <v>9759064.25</v>
      </c>
      <c r="AX39" s="42">
        <v>1438057.32</v>
      </c>
      <c r="AY39" s="42">
        <v>3336876.38</v>
      </c>
    </row>
    <row r="40" spans="1:51" x14ac:dyDescent="0.25">
      <c r="A40" t="s">
        <v>742</v>
      </c>
      <c r="B40" s="42">
        <v>703315.91999999993</v>
      </c>
      <c r="C40" s="42"/>
      <c r="D40" s="42"/>
      <c r="E40" s="42"/>
      <c r="F40" s="42"/>
      <c r="G40" s="42"/>
      <c r="H40" s="42"/>
      <c r="I40" s="42"/>
      <c r="J40" s="42"/>
      <c r="K40" s="42">
        <v>279911.24</v>
      </c>
      <c r="L40" s="42"/>
      <c r="M40" s="42"/>
      <c r="N40" s="42">
        <v>7502.4500000000007</v>
      </c>
      <c r="O40" s="42"/>
      <c r="P40" s="42"/>
      <c r="Q40" s="42"/>
      <c r="R40" s="42"/>
      <c r="S40" s="42"/>
      <c r="T40" s="42"/>
      <c r="U40" s="42"/>
      <c r="V40" s="42"/>
      <c r="W40" s="42"/>
      <c r="X40" s="42">
        <v>36652.429999999993</v>
      </c>
      <c r="Y40" s="42"/>
      <c r="Z40" s="42"/>
      <c r="AA40" s="42">
        <v>19155.37</v>
      </c>
      <c r="AB40" s="42"/>
      <c r="AC40" s="42"/>
      <c r="AD40" s="42"/>
      <c r="AE40" s="42"/>
      <c r="AF40" s="42"/>
      <c r="AG40" s="42"/>
      <c r="AH40" s="42"/>
      <c r="AI40" s="42">
        <v>6662.01</v>
      </c>
      <c r="AJ40" s="42"/>
      <c r="AK40" s="42"/>
      <c r="AL40" s="42"/>
      <c r="AM40" s="42"/>
      <c r="AN40" s="42"/>
      <c r="AO40" s="42">
        <v>7700.19</v>
      </c>
      <c r="AP40" s="42"/>
      <c r="AQ40" s="42"/>
      <c r="AR40" s="42">
        <v>264511.39</v>
      </c>
      <c r="AS40" s="42"/>
      <c r="AT40" s="42"/>
      <c r="AU40" s="42"/>
      <c r="AV40" s="42"/>
      <c r="AW40" s="42">
        <v>765122.33999999985</v>
      </c>
      <c r="AX40" s="42">
        <v>13380.59</v>
      </c>
      <c r="AY40" s="42">
        <v>2094.66</v>
      </c>
    </row>
    <row r="41" spans="1:51" x14ac:dyDescent="0.25">
      <c r="A41" t="s">
        <v>245</v>
      </c>
      <c r="B41" s="42">
        <v>3896653.8499999996</v>
      </c>
      <c r="C41" s="42"/>
      <c r="D41" s="42">
        <v>118507.52</v>
      </c>
      <c r="E41" s="42"/>
      <c r="F41" s="42"/>
      <c r="G41" s="42"/>
      <c r="H41" s="42"/>
      <c r="I41" s="42"/>
      <c r="J41" s="42"/>
      <c r="K41" s="42">
        <v>621968.35</v>
      </c>
      <c r="L41" s="42"/>
      <c r="M41" s="42"/>
      <c r="N41" s="42"/>
      <c r="O41" s="42"/>
      <c r="P41" s="42"/>
      <c r="Q41" s="42"/>
      <c r="R41" s="42">
        <v>251383.01</v>
      </c>
      <c r="S41" s="42">
        <v>65139.89</v>
      </c>
      <c r="T41" s="42">
        <v>13337.979999999998</v>
      </c>
      <c r="U41" s="42">
        <v>46238.31</v>
      </c>
      <c r="V41" s="42"/>
      <c r="W41" s="42"/>
      <c r="X41" s="42">
        <v>171752.97</v>
      </c>
      <c r="Y41" s="42">
        <v>60190.279999999992</v>
      </c>
      <c r="Z41" s="42"/>
      <c r="AA41" s="42">
        <v>243275.1</v>
      </c>
      <c r="AB41" s="42"/>
      <c r="AC41" s="42"/>
      <c r="AD41" s="42">
        <v>40657.71</v>
      </c>
      <c r="AE41" s="42"/>
      <c r="AF41" s="42"/>
      <c r="AG41" s="42"/>
      <c r="AH41" s="42"/>
      <c r="AI41" s="42">
        <v>1433.87</v>
      </c>
      <c r="AJ41" s="42"/>
      <c r="AK41" s="42"/>
      <c r="AL41" s="42"/>
      <c r="AM41" s="42"/>
      <c r="AN41" s="42"/>
      <c r="AO41" s="42">
        <v>11317.720000000001</v>
      </c>
      <c r="AP41" s="42"/>
      <c r="AQ41" s="42"/>
      <c r="AR41" s="42">
        <v>264606.74</v>
      </c>
      <c r="AS41" s="42"/>
      <c r="AT41" s="42"/>
      <c r="AU41" s="42"/>
      <c r="AV41" s="42"/>
      <c r="AW41" s="42">
        <v>1539280.2899999998</v>
      </c>
      <c r="AX41" s="42">
        <v>318136.37</v>
      </c>
      <c r="AY41" s="42">
        <v>401211.91000000009</v>
      </c>
    </row>
    <row r="42" spans="1:51" x14ac:dyDescent="0.25">
      <c r="A42" t="s">
        <v>257</v>
      </c>
      <c r="B42" s="42">
        <v>383876.77999999991</v>
      </c>
      <c r="C42" s="42">
        <v>6499650.2999999998</v>
      </c>
      <c r="D42" s="42"/>
      <c r="E42" s="42">
        <v>56681.58</v>
      </c>
      <c r="F42" s="42"/>
      <c r="G42" s="42"/>
      <c r="H42" s="42"/>
      <c r="I42" s="42"/>
      <c r="J42" s="42"/>
      <c r="K42" s="42">
        <v>1599966</v>
      </c>
      <c r="L42" s="42"/>
      <c r="M42" s="42"/>
      <c r="N42" s="42">
        <v>326.25</v>
      </c>
      <c r="O42" s="42"/>
      <c r="P42" s="42"/>
      <c r="Q42" s="42"/>
      <c r="R42" s="42"/>
      <c r="S42" s="42"/>
      <c r="T42" s="42"/>
      <c r="U42" s="42"/>
      <c r="V42" s="42"/>
      <c r="W42" s="42"/>
      <c r="X42" s="42">
        <v>41628</v>
      </c>
      <c r="Y42" s="42">
        <v>3065</v>
      </c>
      <c r="Z42" s="42"/>
      <c r="AA42" s="42">
        <v>402574.13</v>
      </c>
      <c r="AB42" s="42"/>
      <c r="AC42" s="42"/>
      <c r="AD42" s="42">
        <v>8672.33</v>
      </c>
      <c r="AE42" s="42"/>
      <c r="AF42" s="42"/>
      <c r="AG42" s="42"/>
      <c r="AH42" s="42"/>
      <c r="AI42" s="42"/>
      <c r="AJ42" s="42"/>
      <c r="AK42" s="42"/>
      <c r="AL42" s="42"/>
      <c r="AM42" s="42"/>
      <c r="AN42" s="42"/>
      <c r="AO42" s="42"/>
      <c r="AP42" s="42"/>
      <c r="AQ42" s="42"/>
      <c r="AR42" s="42"/>
      <c r="AS42" s="42"/>
      <c r="AT42" s="42"/>
      <c r="AU42" s="42"/>
      <c r="AV42" s="42"/>
      <c r="AW42" s="42">
        <v>328796.47000000003</v>
      </c>
      <c r="AX42" s="42">
        <v>77526.740000000005</v>
      </c>
      <c r="AY42" s="42">
        <v>75168.86</v>
      </c>
    </row>
    <row r="43" spans="1:51" x14ac:dyDescent="0.25">
      <c r="A43" t="s">
        <v>141</v>
      </c>
      <c r="B43" s="42">
        <v>56124660.719999984</v>
      </c>
      <c r="C43" s="42">
        <v>435566.88999999996</v>
      </c>
      <c r="D43" s="42">
        <v>337965.05</v>
      </c>
      <c r="E43" s="42">
        <v>1533717.95</v>
      </c>
      <c r="F43" s="42"/>
      <c r="G43" s="42"/>
      <c r="H43" s="42"/>
      <c r="I43" s="42"/>
      <c r="J43" s="42"/>
      <c r="K43" s="42">
        <v>18642122.709999997</v>
      </c>
      <c r="L43" s="42"/>
      <c r="M43" s="42"/>
      <c r="N43" s="42">
        <v>1746440.3</v>
      </c>
      <c r="O43" s="42"/>
      <c r="P43" s="42"/>
      <c r="Q43" s="42"/>
      <c r="R43" s="42">
        <v>3306940.69</v>
      </c>
      <c r="S43" s="42">
        <v>452988.10000000003</v>
      </c>
      <c r="T43" s="42">
        <v>84715.249999999985</v>
      </c>
      <c r="U43" s="42"/>
      <c r="V43" s="42"/>
      <c r="W43" s="42"/>
      <c r="X43" s="42">
        <v>2742829.4699999993</v>
      </c>
      <c r="Y43" s="42">
        <v>597287.26</v>
      </c>
      <c r="Z43" s="42"/>
      <c r="AA43" s="42">
        <v>4387316.47</v>
      </c>
      <c r="AB43" s="42"/>
      <c r="AC43" s="42"/>
      <c r="AD43" s="42">
        <v>849542.79</v>
      </c>
      <c r="AE43" s="42"/>
      <c r="AF43" s="42"/>
      <c r="AG43" s="42"/>
      <c r="AH43" s="42">
        <v>392.12</v>
      </c>
      <c r="AI43" s="42">
        <v>798824.81</v>
      </c>
      <c r="AJ43" s="42"/>
      <c r="AK43" s="42"/>
      <c r="AL43" s="42">
        <v>390</v>
      </c>
      <c r="AM43" s="42"/>
      <c r="AN43" s="42"/>
      <c r="AO43" s="42">
        <v>167277.37000000002</v>
      </c>
      <c r="AP43" s="42"/>
      <c r="AQ43" s="42"/>
      <c r="AR43" s="42">
        <v>53859.81</v>
      </c>
      <c r="AS43" s="42"/>
      <c r="AT43" s="42"/>
      <c r="AU43" s="42">
        <v>3829.22</v>
      </c>
      <c r="AV43" s="42">
        <v>2139.7399999999998</v>
      </c>
      <c r="AW43" s="42">
        <v>16917336.109999999</v>
      </c>
      <c r="AX43" s="42">
        <v>3973216.1000000006</v>
      </c>
      <c r="AY43" s="42">
        <v>3745595.31</v>
      </c>
    </row>
    <row r="44" spans="1:51" x14ac:dyDescent="0.25">
      <c r="A44" t="s">
        <v>116</v>
      </c>
      <c r="B44" s="42">
        <v>6954482.5999999996</v>
      </c>
      <c r="C44" s="42"/>
      <c r="D44" s="42"/>
      <c r="E44" s="42"/>
      <c r="F44" s="42"/>
      <c r="G44" s="42"/>
      <c r="H44" s="42"/>
      <c r="I44" s="42"/>
      <c r="J44" s="42"/>
      <c r="K44" s="42">
        <v>1250867.8</v>
      </c>
      <c r="L44" s="42"/>
      <c r="M44" s="42"/>
      <c r="N44" s="42"/>
      <c r="O44" s="42"/>
      <c r="P44" s="42"/>
      <c r="Q44" s="42"/>
      <c r="R44" s="42">
        <v>326586.82999999996</v>
      </c>
      <c r="S44" s="42">
        <v>156315.54</v>
      </c>
      <c r="T44" s="42">
        <v>6535.23</v>
      </c>
      <c r="U44" s="42"/>
      <c r="V44" s="42"/>
      <c r="W44" s="42"/>
      <c r="X44" s="42">
        <v>189981.28</v>
      </c>
      <c r="Y44" s="42">
        <v>15465.859999999999</v>
      </c>
      <c r="Z44" s="42"/>
      <c r="AA44" s="42">
        <v>222189.24000000002</v>
      </c>
      <c r="AB44" s="42"/>
      <c r="AC44" s="42"/>
      <c r="AD44" s="42"/>
      <c r="AE44" s="42"/>
      <c r="AF44" s="42"/>
      <c r="AG44" s="42"/>
      <c r="AH44" s="42"/>
      <c r="AI44" s="42"/>
      <c r="AJ44" s="42"/>
      <c r="AK44" s="42"/>
      <c r="AL44" s="42"/>
      <c r="AM44" s="42"/>
      <c r="AN44" s="42"/>
      <c r="AO44" s="42">
        <v>19824</v>
      </c>
      <c r="AP44" s="42"/>
      <c r="AQ44" s="42"/>
      <c r="AR44" s="42"/>
      <c r="AS44" s="42"/>
      <c r="AT44" s="42"/>
      <c r="AU44" s="42">
        <v>84661.53</v>
      </c>
      <c r="AV44" s="42"/>
      <c r="AW44" s="42">
        <v>1854563.1600000001</v>
      </c>
      <c r="AX44" s="42">
        <v>553864.47</v>
      </c>
      <c r="AY44" s="42">
        <v>592428.05000000005</v>
      </c>
    </row>
    <row r="45" spans="1:51" x14ac:dyDescent="0.25">
      <c r="A45" t="s">
        <v>142</v>
      </c>
      <c r="B45" s="42">
        <v>12152464.08</v>
      </c>
      <c r="C45" s="42">
        <v>22968.26</v>
      </c>
      <c r="D45" s="42"/>
      <c r="E45" s="42"/>
      <c r="F45" s="42"/>
      <c r="G45" s="42">
        <v>0</v>
      </c>
      <c r="H45" s="42"/>
      <c r="I45" s="42"/>
      <c r="J45" s="42"/>
      <c r="K45" s="42">
        <v>3440232.4500000007</v>
      </c>
      <c r="L45" s="42"/>
      <c r="M45" s="42"/>
      <c r="N45" s="42">
        <v>323160.27</v>
      </c>
      <c r="O45" s="42"/>
      <c r="P45" s="42"/>
      <c r="Q45" s="42"/>
      <c r="R45" s="42">
        <v>893642.51000000024</v>
      </c>
      <c r="S45" s="42">
        <v>104702.25000000001</v>
      </c>
      <c r="T45" s="42">
        <v>12966.62</v>
      </c>
      <c r="U45" s="42"/>
      <c r="V45" s="42"/>
      <c r="W45" s="42"/>
      <c r="X45" s="42">
        <v>344341.42</v>
      </c>
      <c r="Y45" s="42">
        <v>36576.080000000002</v>
      </c>
      <c r="Z45" s="42"/>
      <c r="AA45" s="42">
        <v>834093.33999999985</v>
      </c>
      <c r="AB45" s="42"/>
      <c r="AC45" s="42"/>
      <c r="AD45" s="42">
        <v>130890.66</v>
      </c>
      <c r="AE45" s="42"/>
      <c r="AF45" s="42"/>
      <c r="AG45" s="42"/>
      <c r="AH45" s="42"/>
      <c r="AI45" s="42">
        <v>40088.619999999995</v>
      </c>
      <c r="AJ45" s="42"/>
      <c r="AK45" s="42"/>
      <c r="AL45" s="42"/>
      <c r="AM45" s="42"/>
      <c r="AN45" s="42"/>
      <c r="AO45" s="42">
        <v>44302.59</v>
      </c>
      <c r="AP45" s="42"/>
      <c r="AQ45" s="42"/>
      <c r="AR45" s="42">
        <v>8110</v>
      </c>
      <c r="AS45" s="42"/>
      <c r="AT45" s="42"/>
      <c r="AU45" s="42">
        <v>2556.4499999999998</v>
      </c>
      <c r="AV45" s="42"/>
      <c r="AW45" s="42">
        <v>3620324.7799999993</v>
      </c>
      <c r="AX45" s="42">
        <v>1055626.21</v>
      </c>
      <c r="AY45" s="42">
        <v>1029724.2700000001</v>
      </c>
    </row>
    <row r="46" spans="1:51" x14ac:dyDescent="0.25">
      <c r="A46" t="s">
        <v>117</v>
      </c>
      <c r="B46" s="42">
        <v>10254737.09</v>
      </c>
      <c r="C46" s="42">
        <v>293073.56</v>
      </c>
      <c r="D46" s="42">
        <v>17633.080000000002</v>
      </c>
      <c r="E46" s="42">
        <v>443482.92999999993</v>
      </c>
      <c r="F46" s="42"/>
      <c r="G46" s="42"/>
      <c r="H46" s="42"/>
      <c r="I46" s="42"/>
      <c r="J46" s="42"/>
      <c r="K46" s="42">
        <v>2427452.4700000002</v>
      </c>
      <c r="L46" s="42"/>
      <c r="M46" s="42"/>
      <c r="N46" s="42"/>
      <c r="O46" s="42"/>
      <c r="P46" s="42"/>
      <c r="Q46" s="42"/>
      <c r="R46" s="42">
        <v>435009.95</v>
      </c>
      <c r="S46" s="42">
        <v>218724.69</v>
      </c>
      <c r="T46" s="42">
        <v>8000</v>
      </c>
      <c r="U46" s="42"/>
      <c r="V46" s="42"/>
      <c r="W46" s="42"/>
      <c r="X46" s="42">
        <v>149428.43</v>
      </c>
      <c r="Y46" s="42"/>
      <c r="Z46" s="42"/>
      <c r="AA46" s="42">
        <v>271645.75</v>
      </c>
      <c r="AB46" s="42"/>
      <c r="AC46" s="42"/>
      <c r="AD46" s="42">
        <v>121167.12</v>
      </c>
      <c r="AE46" s="42"/>
      <c r="AF46" s="42"/>
      <c r="AG46" s="42"/>
      <c r="AH46" s="42"/>
      <c r="AI46" s="42">
        <v>64829</v>
      </c>
      <c r="AJ46" s="42"/>
      <c r="AK46" s="42"/>
      <c r="AL46" s="42"/>
      <c r="AM46" s="42"/>
      <c r="AN46" s="42"/>
      <c r="AO46" s="42">
        <v>11466.37</v>
      </c>
      <c r="AP46" s="42"/>
      <c r="AQ46" s="42"/>
      <c r="AR46" s="42">
        <v>16729.32</v>
      </c>
      <c r="AS46" s="42"/>
      <c r="AT46" s="42"/>
      <c r="AU46" s="42">
        <v>108922.31999999999</v>
      </c>
      <c r="AV46" s="42"/>
      <c r="AW46" s="42">
        <v>3332099.7600000002</v>
      </c>
      <c r="AX46" s="42">
        <v>679605.25000000012</v>
      </c>
      <c r="AY46" s="42">
        <v>1034568</v>
      </c>
    </row>
    <row r="47" spans="1:51" x14ac:dyDescent="0.25">
      <c r="A47" t="s">
        <v>143</v>
      </c>
      <c r="B47" s="42">
        <v>19883600.929999996</v>
      </c>
      <c r="C47" s="42">
        <v>852045.74999999988</v>
      </c>
      <c r="D47" s="42">
        <v>140615.24</v>
      </c>
      <c r="E47" s="42"/>
      <c r="F47" s="42"/>
      <c r="G47" s="42"/>
      <c r="H47" s="42"/>
      <c r="I47" s="42"/>
      <c r="J47" s="42"/>
      <c r="K47" s="42">
        <v>6581291.7499999981</v>
      </c>
      <c r="L47" s="42"/>
      <c r="M47" s="42"/>
      <c r="N47" s="42">
        <v>508191.64</v>
      </c>
      <c r="O47" s="42"/>
      <c r="P47" s="42"/>
      <c r="Q47" s="42"/>
      <c r="R47" s="42">
        <v>694545.59</v>
      </c>
      <c r="S47" s="42"/>
      <c r="T47" s="42">
        <v>13131</v>
      </c>
      <c r="U47" s="42"/>
      <c r="V47" s="42"/>
      <c r="W47" s="42"/>
      <c r="X47" s="42">
        <v>484300.77</v>
      </c>
      <c r="Y47" s="42">
        <v>94441.1</v>
      </c>
      <c r="Z47" s="42">
        <v>8373.99</v>
      </c>
      <c r="AA47" s="42">
        <v>863707.55999999994</v>
      </c>
      <c r="AB47" s="42"/>
      <c r="AC47" s="42"/>
      <c r="AD47" s="42">
        <v>163801.12999999998</v>
      </c>
      <c r="AE47" s="42"/>
      <c r="AF47" s="42"/>
      <c r="AG47" s="42"/>
      <c r="AH47" s="42">
        <v>23807.91</v>
      </c>
      <c r="AI47" s="42">
        <v>339308.45999999996</v>
      </c>
      <c r="AJ47" s="42"/>
      <c r="AK47" s="42"/>
      <c r="AL47" s="42">
        <v>33551.410000000003</v>
      </c>
      <c r="AM47" s="42"/>
      <c r="AN47" s="42"/>
      <c r="AO47" s="42">
        <v>67375.069999999992</v>
      </c>
      <c r="AP47" s="42"/>
      <c r="AQ47" s="42"/>
      <c r="AR47" s="42">
        <v>163343.48000000001</v>
      </c>
      <c r="AS47" s="42"/>
      <c r="AT47" s="42"/>
      <c r="AU47" s="42">
        <v>357138.85</v>
      </c>
      <c r="AV47" s="42">
        <v>363398.29000000004</v>
      </c>
      <c r="AW47" s="42">
        <v>5760065.4499999983</v>
      </c>
      <c r="AX47" s="42">
        <v>1381457.6199999999</v>
      </c>
      <c r="AY47" s="42">
        <v>9046851.9499999993</v>
      </c>
    </row>
    <row r="48" spans="1:51" x14ac:dyDescent="0.25">
      <c r="A48" t="s">
        <v>144</v>
      </c>
      <c r="B48" s="42">
        <v>40973679.599999994</v>
      </c>
      <c r="C48" s="42">
        <v>1292093.9000000001</v>
      </c>
      <c r="D48" s="42">
        <v>140240.55000000002</v>
      </c>
      <c r="E48" s="42">
        <v>1904565.68</v>
      </c>
      <c r="F48" s="42"/>
      <c r="G48" s="42"/>
      <c r="H48" s="42">
        <v>221.82</v>
      </c>
      <c r="I48" s="42"/>
      <c r="J48" s="42"/>
      <c r="K48" s="42">
        <v>12519546.699999994</v>
      </c>
      <c r="L48" s="42"/>
      <c r="M48" s="42"/>
      <c r="N48" s="42">
        <v>1173735.5899999999</v>
      </c>
      <c r="O48" s="42"/>
      <c r="P48" s="42"/>
      <c r="Q48" s="42"/>
      <c r="R48" s="42">
        <v>4028794.6500000008</v>
      </c>
      <c r="S48" s="42">
        <v>639961.02999999991</v>
      </c>
      <c r="T48" s="42">
        <v>58487</v>
      </c>
      <c r="U48" s="42"/>
      <c r="V48" s="42"/>
      <c r="W48" s="42"/>
      <c r="X48" s="42">
        <v>1638207.33</v>
      </c>
      <c r="Y48" s="42">
        <v>354239.92</v>
      </c>
      <c r="Z48" s="42"/>
      <c r="AA48" s="42">
        <v>3459363.85</v>
      </c>
      <c r="AB48" s="42"/>
      <c r="AC48" s="42"/>
      <c r="AD48" s="42">
        <v>581331.54000000015</v>
      </c>
      <c r="AE48" s="42"/>
      <c r="AF48" s="42"/>
      <c r="AG48" s="42"/>
      <c r="AH48" s="42">
        <v>57711.200000000004</v>
      </c>
      <c r="AI48" s="42">
        <v>497025.57</v>
      </c>
      <c r="AJ48" s="42"/>
      <c r="AK48" s="42">
        <v>22277</v>
      </c>
      <c r="AL48" s="42">
        <v>19981.830000000002</v>
      </c>
      <c r="AM48" s="42"/>
      <c r="AN48" s="42"/>
      <c r="AO48" s="42">
        <v>162999.35</v>
      </c>
      <c r="AP48" s="42"/>
      <c r="AQ48" s="42"/>
      <c r="AR48" s="42">
        <v>857384.09</v>
      </c>
      <c r="AS48" s="42"/>
      <c r="AT48" s="42"/>
      <c r="AU48" s="42"/>
      <c r="AV48" s="42">
        <v>258110.65999999997</v>
      </c>
      <c r="AW48" s="42">
        <v>12861011.059999991</v>
      </c>
      <c r="AX48" s="42">
        <v>4112841.7499999995</v>
      </c>
      <c r="AY48" s="42">
        <v>2844716.78</v>
      </c>
    </row>
    <row r="49" spans="1:51" x14ac:dyDescent="0.25">
      <c r="A49" t="s">
        <v>268</v>
      </c>
      <c r="B49" s="42">
        <v>1528825.98</v>
      </c>
      <c r="C49" s="42"/>
      <c r="D49" s="42"/>
      <c r="E49" s="42"/>
      <c r="F49" s="42"/>
      <c r="G49" s="42"/>
      <c r="H49" s="42"/>
      <c r="I49" s="42"/>
      <c r="J49" s="42"/>
      <c r="K49" s="42">
        <v>214911.89</v>
      </c>
      <c r="L49" s="42"/>
      <c r="M49" s="42"/>
      <c r="N49" s="42"/>
      <c r="O49" s="42"/>
      <c r="P49" s="42"/>
      <c r="Q49" s="42"/>
      <c r="R49" s="42"/>
      <c r="S49" s="42">
        <v>29561.64</v>
      </c>
      <c r="T49" s="42"/>
      <c r="U49" s="42"/>
      <c r="V49" s="42"/>
      <c r="W49" s="42"/>
      <c r="X49" s="42">
        <v>131837.6</v>
      </c>
      <c r="Y49" s="42">
        <v>341881.89999999997</v>
      </c>
      <c r="Z49" s="42">
        <v>60061.000000000007</v>
      </c>
      <c r="AA49" s="42">
        <v>88263.62999999999</v>
      </c>
      <c r="AB49" s="42"/>
      <c r="AC49" s="42"/>
      <c r="AD49" s="42">
        <v>129992.92</v>
      </c>
      <c r="AE49" s="42"/>
      <c r="AF49" s="42"/>
      <c r="AG49" s="42"/>
      <c r="AH49" s="42">
        <v>10162</v>
      </c>
      <c r="AI49" s="42">
        <v>72232.44</v>
      </c>
      <c r="AJ49" s="42"/>
      <c r="AK49" s="42"/>
      <c r="AL49" s="42"/>
      <c r="AM49" s="42"/>
      <c r="AN49" s="42"/>
      <c r="AO49" s="42">
        <v>2658.6400000000003</v>
      </c>
      <c r="AP49" s="42"/>
      <c r="AQ49" s="42"/>
      <c r="AR49" s="42"/>
      <c r="AS49" s="42"/>
      <c r="AT49" s="42">
        <v>531.75</v>
      </c>
      <c r="AU49" s="42">
        <v>183270.22999999998</v>
      </c>
      <c r="AV49" s="42">
        <v>333.41</v>
      </c>
      <c r="AW49" s="42">
        <v>791645.44</v>
      </c>
      <c r="AX49" s="42">
        <v>172029.17000000004</v>
      </c>
      <c r="AY49" s="42">
        <v>307284.17</v>
      </c>
    </row>
    <row r="50" spans="1:51" x14ac:dyDescent="0.25">
      <c r="A50" t="s">
        <v>277</v>
      </c>
      <c r="B50" s="42">
        <v>5712635.9900000012</v>
      </c>
      <c r="C50" s="42"/>
      <c r="D50" s="42"/>
      <c r="E50" s="42">
        <v>328880.19999999995</v>
      </c>
      <c r="F50" s="42"/>
      <c r="G50" s="42"/>
      <c r="H50" s="42"/>
      <c r="I50" s="42"/>
      <c r="J50" s="42"/>
      <c r="K50" s="42">
        <v>1135404.23</v>
      </c>
      <c r="L50" s="42"/>
      <c r="M50" s="42"/>
      <c r="N50" s="42">
        <v>186178.09999999998</v>
      </c>
      <c r="O50" s="42"/>
      <c r="P50" s="42"/>
      <c r="Q50" s="42"/>
      <c r="R50" s="42">
        <v>315527.24</v>
      </c>
      <c r="S50" s="42">
        <v>60162.179999999993</v>
      </c>
      <c r="T50" s="42"/>
      <c r="U50" s="42"/>
      <c r="V50" s="42"/>
      <c r="W50" s="42"/>
      <c r="X50" s="42">
        <v>522003.19</v>
      </c>
      <c r="Y50" s="42">
        <v>122071.25</v>
      </c>
      <c r="Z50" s="42">
        <v>121968.59999999998</v>
      </c>
      <c r="AA50" s="42">
        <v>676522.93</v>
      </c>
      <c r="AB50" s="42"/>
      <c r="AC50" s="42"/>
      <c r="AD50" s="42">
        <v>337534.49</v>
      </c>
      <c r="AE50" s="42"/>
      <c r="AF50" s="42"/>
      <c r="AG50" s="42"/>
      <c r="AH50" s="42">
        <v>54369.069999999992</v>
      </c>
      <c r="AI50" s="42">
        <v>621840.42000000004</v>
      </c>
      <c r="AJ50" s="42"/>
      <c r="AK50" s="42"/>
      <c r="AL50" s="42"/>
      <c r="AM50" s="42"/>
      <c r="AN50" s="42"/>
      <c r="AO50" s="42">
        <v>19902.47</v>
      </c>
      <c r="AP50" s="42"/>
      <c r="AQ50" s="42"/>
      <c r="AR50" s="42"/>
      <c r="AS50" s="42"/>
      <c r="AT50" s="42"/>
      <c r="AU50" s="42"/>
      <c r="AV50" s="42">
        <v>296</v>
      </c>
      <c r="AW50" s="42">
        <v>2739879.3499999996</v>
      </c>
      <c r="AX50" s="42">
        <v>717281.54</v>
      </c>
      <c r="AY50" s="42">
        <v>216232.99</v>
      </c>
    </row>
    <row r="51" spans="1:51" x14ac:dyDescent="0.25">
      <c r="A51" t="s">
        <v>278</v>
      </c>
      <c r="B51" s="42">
        <v>328966.45</v>
      </c>
      <c r="C51" s="42"/>
      <c r="D51" s="42"/>
      <c r="E51" s="42">
        <v>8923.92</v>
      </c>
      <c r="F51" s="42"/>
      <c r="G51" s="42"/>
      <c r="H51" s="42"/>
      <c r="I51" s="42"/>
      <c r="J51" s="42"/>
      <c r="K51" s="42">
        <v>37658.65</v>
      </c>
      <c r="L51" s="42"/>
      <c r="M51" s="42"/>
      <c r="N51" s="42">
        <v>4523.6099999999997</v>
      </c>
      <c r="O51" s="42"/>
      <c r="P51" s="42"/>
      <c r="Q51" s="42"/>
      <c r="R51" s="42"/>
      <c r="S51" s="42"/>
      <c r="T51" s="42"/>
      <c r="U51" s="42"/>
      <c r="V51" s="42"/>
      <c r="W51" s="42"/>
      <c r="X51" s="42">
        <v>23556</v>
      </c>
      <c r="Y51" s="42">
        <v>58261.83</v>
      </c>
      <c r="Z51" s="42"/>
      <c r="AA51" s="42">
        <v>24992.600000000002</v>
      </c>
      <c r="AB51" s="42"/>
      <c r="AC51" s="42"/>
      <c r="AD51" s="42">
        <v>26058.54</v>
      </c>
      <c r="AE51" s="42"/>
      <c r="AF51" s="42"/>
      <c r="AG51" s="42"/>
      <c r="AH51" s="42"/>
      <c r="AI51" s="42">
        <v>11652.810000000001</v>
      </c>
      <c r="AJ51" s="42"/>
      <c r="AK51" s="42"/>
      <c r="AL51" s="42"/>
      <c r="AM51" s="42"/>
      <c r="AN51" s="42"/>
      <c r="AO51" s="42">
        <v>784.1</v>
      </c>
      <c r="AP51" s="42"/>
      <c r="AQ51" s="42"/>
      <c r="AR51" s="42">
        <v>2580.0100000000002</v>
      </c>
      <c r="AS51" s="42"/>
      <c r="AT51" s="42"/>
      <c r="AU51" s="42"/>
      <c r="AV51" s="42"/>
      <c r="AW51" s="42">
        <v>358379.49999999994</v>
      </c>
      <c r="AX51" s="42">
        <v>41701.519999999997</v>
      </c>
      <c r="AY51" s="42">
        <v>76871.999999999985</v>
      </c>
    </row>
    <row r="52" spans="1:51" x14ac:dyDescent="0.25">
      <c r="A52" t="s">
        <v>279</v>
      </c>
      <c r="B52" s="42">
        <v>53628237.589999996</v>
      </c>
      <c r="C52" s="42">
        <v>1057525.5100000005</v>
      </c>
      <c r="D52" s="42"/>
      <c r="E52" s="42">
        <v>840575.73</v>
      </c>
      <c r="F52" s="42"/>
      <c r="G52" s="42"/>
      <c r="H52" s="42"/>
      <c r="I52" s="42"/>
      <c r="J52" s="42"/>
      <c r="K52" s="42">
        <v>11534137.960000003</v>
      </c>
      <c r="L52" s="42"/>
      <c r="M52" s="42"/>
      <c r="N52" s="42">
        <v>1286357.28</v>
      </c>
      <c r="O52" s="42"/>
      <c r="P52" s="42"/>
      <c r="Q52" s="42"/>
      <c r="R52" s="42">
        <v>3731592.6499999994</v>
      </c>
      <c r="S52" s="42">
        <v>1196194.4100000001</v>
      </c>
      <c r="T52" s="42">
        <v>66029.929999999993</v>
      </c>
      <c r="U52" s="42"/>
      <c r="V52" s="42"/>
      <c r="W52" s="42"/>
      <c r="X52" s="42">
        <v>1350665.9300000002</v>
      </c>
      <c r="Y52" s="42">
        <v>213269.23</v>
      </c>
      <c r="Z52" s="42">
        <v>822122.4600000002</v>
      </c>
      <c r="AA52" s="42">
        <v>4402825.8100000005</v>
      </c>
      <c r="AB52" s="42">
        <v>180105.01</v>
      </c>
      <c r="AC52" s="42">
        <v>43122.200000000004</v>
      </c>
      <c r="AD52" s="42">
        <v>767083.27999999991</v>
      </c>
      <c r="AE52" s="42"/>
      <c r="AF52" s="42"/>
      <c r="AG52" s="42"/>
      <c r="AH52" s="42">
        <v>194356.64000000004</v>
      </c>
      <c r="AI52" s="42">
        <v>1936150.3000000003</v>
      </c>
      <c r="AJ52" s="42"/>
      <c r="AK52" s="42"/>
      <c r="AL52" s="42"/>
      <c r="AM52" s="42"/>
      <c r="AN52" s="42"/>
      <c r="AO52" s="42">
        <v>176869.63000000003</v>
      </c>
      <c r="AP52" s="42"/>
      <c r="AQ52" s="42"/>
      <c r="AR52" s="42"/>
      <c r="AS52" s="42"/>
      <c r="AT52" s="42"/>
      <c r="AU52" s="42">
        <v>494441.69</v>
      </c>
      <c r="AV52" s="42">
        <v>65654.91</v>
      </c>
      <c r="AW52" s="42">
        <v>12735880.800000001</v>
      </c>
      <c r="AX52" s="42">
        <v>3645372.49</v>
      </c>
      <c r="AY52" s="42">
        <v>2531680.9299999992</v>
      </c>
    </row>
    <row r="53" spans="1:51" x14ac:dyDescent="0.25">
      <c r="A53" t="s">
        <v>280</v>
      </c>
      <c r="B53" s="42">
        <v>1714006.28</v>
      </c>
      <c r="C53" s="42"/>
      <c r="D53" s="42"/>
      <c r="E53" s="42"/>
      <c r="F53" s="42"/>
      <c r="G53" s="42"/>
      <c r="H53" s="42"/>
      <c r="I53" s="42"/>
      <c r="J53" s="42"/>
      <c r="K53" s="42">
        <v>163909.78</v>
      </c>
      <c r="L53" s="42"/>
      <c r="M53" s="42"/>
      <c r="N53" s="42"/>
      <c r="O53" s="42"/>
      <c r="P53" s="42"/>
      <c r="Q53" s="42"/>
      <c r="R53" s="42">
        <v>126658.40000000001</v>
      </c>
      <c r="S53" s="42">
        <v>61719.89</v>
      </c>
      <c r="T53" s="42">
        <v>30985</v>
      </c>
      <c r="U53" s="42"/>
      <c r="V53" s="42"/>
      <c r="W53" s="42"/>
      <c r="X53" s="42">
        <v>57280.55</v>
      </c>
      <c r="Y53" s="42">
        <v>46957.22</v>
      </c>
      <c r="Z53" s="42"/>
      <c r="AA53" s="42">
        <v>70131.939999999988</v>
      </c>
      <c r="AB53" s="42"/>
      <c r="AC53" s="42"/>
      <c r="AD53" s="42">
        <v>58008.38</v>
      </c>
      <c r="AE53" s="42"/>
      <c r="AF53" s="42"/>
      <c r="AG53" s="42"/>
      <c r="AH53" s="42"/>
      <c r="AI53" s="42">
        <v>5751.54</v>
      </c>
      <c r="AJ53" s="42"/>
      <c r="AK53" s="42"/>
      <c r="AL53" s="42"/>
      <c r="AM53" s="42"/>
      <c r="AN53" s="42"/>
      <c r="AO53" s="42"/>
      <c r="AP53" s="42"/>
      <c r="AQ53" s="42"/>
      <c r="AR53" s="42">
        <v>6583.93</v>
      </c>
      <c r="AS53" s="42"/>
      <c r="AT53" s="42"/>
      <c r="AU53" s="42"/>
      <c r="AV53" s="42"/>
      <c r="AW53" s="42">
        <v>820820.27</v>
      </c>
      <c r="AX53" s="42">
        <v>141552.47</v>
      </c>
      <c r="AY53" s="42">
        <v>134133.12</v>
      </c>
    </row>
    <row r="54" spans="1:51" x14ac:dyDescent="0.25">
      <c r="A54" t="s">
        <v>269</v>
      </c>
      <c r="B54" s="42">
        <v>2513966.8800000004</v>
      </c>
      <c r="C54" s="42"/>
      <c r="D54" s="42"/>
      <c r="E54" s="42">
        <v>149803.89000000001</v>
      </c>
      <c r="F54" s="42"/>
      <c r="G54" s="42"/>
      <c r="H54" s="42"/>
      <c r="I54" s="42"/>
      <c r="J54" s="42"/>
      <c r="K54" s="42">
        <v>603134.02</v>
      </c>
      <c r="L54" s="42"/>
      <c r="M54" s="42"/>
      <c r="N54" s="42">
        <v>5112</v>
      </c>
      <c r="O54" s="42"/>
      <c r="P54" s="42"/>
      <c r="Q54" s="42"/>
      <c r="R54" s="42">
        <v>208716.45</v>
      </c>
      <c r="S54" s="42">
        <v>124827.68999999999</v>
      </c>
      <c r="T54" s="42">
        <v>31092</v>
      </c>
      <c r="U54" s="42"/>
      <c r="V54" s="42"/>
      <c r="W54" s="42"/>
      <c r="X54" s="42">
        <v>80754</v>
      </c>
      <c r="Y54" s="42">
        <v>46355.86</v>
      </c>
      <c r="Z54" s="42"/>
      <c r="AA54" s="42">
        <v>171951.39</v>
      </c>
      <c r="AB54" s="42"/>
      <c r="AC54" s="42"/>
      <c r="AD54" s="42">
        <v>55585.21</v>
      </c>
      <c r="AE54" s="42"/>
      <c r="AF54" s="42"/>
      <c r="AG54" s="42"/>
      <c r="AH54" s="42"/>
      <c r="AI54" s="42">
        <v>42103.95</v>
      </c>
      <c r="AJ54" s="42"/>
      <c r="AK54" s="42"/>
      <c r="AL54" s="42"/>
      <c r="AM54" s="42"/>
      <c r="AN54" s="42"/>
      <c r="AO54" s="42">
        <v>7776.65</v>
      </c>
      <c r="AP54" s="42">
        <v>59986.32</v>
      </c>
      <c r="AQ54" s="42"/>
      <c r="AR54" s="42"/>
      <c r="AS54" s="42"/>
      <c r="AT54" s="42"/>
      <c r="AU54" s="42"/>
      <c r="AV54" s="42"/>
      <c r="AW54" s="42">
        <v>1272603.2999999996</v>
      </c>
      <c r="AX54" s="42">
        <v>333332.87999999995</v>
      </c>
      <c r="AY54" s="42">
        <v>317757.82999999996</v>
      </c>
    </row>
    <row r="55" spans="1:51" x14ac:dyDescent="0.25">
      <c r="A55" t="s">
        <v>33</v>
      </c>
      <c r="B55" s="42">
        <v>637732.5299999998</v>
      </c>
      <c r="C55" s="42"/>
      <c r="D55" s="42"/>
      <c r="E55" s="42"/>
      <c r="F55" s="42"/>
      <c r="G55" s="42"/>
      <c r="H55" s="42"/>
      <c r="I55" s="42"/>
      <c r="J55" s="42"/>
      <c r="K55" s="42">
        <v>56725.279999999999</v>
      </c>
      <c r="L55" s="42"/>
      <c r="M55" s="42"/>
      <c r="N55" s="42">
        <v>12180</v>
      </c>
      <c r="O55" s="42"/>
      <c r="P55" s="42"/>
      <c r="Q55" s="42">
        <v>7962.02</v>
      </c>
      <c r="R55" s="42"/>
      <c r="S55" s="42"/>
      <c r="T55" s="42"/>
      <c r="U55" s="42"/>
      <c r="V55" s="42"/>
      <c r="W55" s="42"/>
      <c r="X55" s="42">
        <v>79031.62999999999</v>
      </c>
      <c r="Y55" s="42">
        <v>36293.960000000006</v>
      </c>
      <c r="Z55" s="42"/>
      <c r="AA55" s="42">
        <v>40881.760000000002</v>
      </c>
      <c r="AB55" s="42"/>
      <c r="AC55" s="42"/>
      <c r="AD55" s="42">
        <v>156809.76999999999</v>
      </c>
      <c r="AE55" s="42"/>
      <c r="AF55" s="42"/>
      <c r="AG55" s="42"/>
      <c r="AH55" s="42"/>
      <c r="AI55" s="42"/>
      <c r="AJ55" s="42">
        <v>9107.1200000000008</v>
      </c>
      <c r="AK55" s="42">
        <v>5884.87</v>
      </c>
      <c r="AL55" s="42"/>
      <c r="AM55" s="42"/>
      <c r="AN55" s="42"/>
      <c r="AO55" s="42"/>
      <c r="AP55" s="42"/>
      <c r="AQ55" s="42"/>
      <c r="AR55" s="42"/>
      <c r="AS55" s="42"/>
      <c r="AT55" s="42"/>
      <c r="AU55" s="42"/>
      <c r="AV55" s="42"/>
      <c r="AW55" s="42">
        <v>423445.44999999995</v>
      </c>
      <c r="AX55" s="42">
        <v>83186.16</v>
      </c>
      <c r="AY55" s="42">
        <v>250092.80999999994</v>
      </c>
    </row>
    <row r="56" spans="1:51" x14ac:dyDescent="0.25">
      <c r="A56" t="s">
        <v>34</v>
      </c>
      <c r="B56" s="42">
        <v>2308967.58</v>
      </c>
      <c r="C56" s="42">
        <v>224550.31</v>
      </c>
      <c r="D56" s="42">
        <v>277311.15000000002</v>
      </c>
      <c r="E56" s="42"/>
      <c r="F56" s="42"/>
      <c r="G56" s="42"/>
      <c r="H56" s="42"/>
      <c r="I56" s="42"/>
      <c r="J56" s="42"/>
      <c r="K56" s="42">
        <v>422752.93</v>
      </c>
      <c r="L56" s="42"/>
      <c r="M56" s="42"/>
      <c r="N56" s="42">
        <v>47595</v>
      </c>
      <c r="O56" s="42"/>
      <c r="P56" s="42"/>
      <c r="Q56" s="42"/>
      <c r="R56" s="42"/>
      <c r="S56" s="42"/>
      <c r="T56" s="42"/>
      <c r="U56" s="42"/>
      <c r="V56" s="42"/>
      <c r="W56" s="42"/>
      <c r="X56" s="42">
        <v>186917.96000000002</v>
      </c>
      <c r="Y56" s="42">
        <v>89471.209999999992</v>
      </c>
      <c r="Z56" s="42"/>
      <c r="AA56" s="42">
        <v>167769.04</v>
      </c>
      <c r="AB56" s="42"/>
      <c r="AC56" s="42"/>
      <c r="AD56" s="42"/>
      <c r="AE56" s="42"/>
      <c r="AF56" s="42"/>
      <c r="AG56" s="42"/>
      <c r="AH56" s="42"/>
      <c r="AI56" s="42"/>
      <c r="AJ56" s="42"/>
      <c r="AK56" s="42"/>
      <c r="AL56" s="42"/>
      <c r="AM56" s="42"/>
      <c r="AN56" s="42"/>
      <c r="AO56" s="42"/>
      <c r="AP56" s="42"/>
      <c r="AQ56" s="42"/>
      <c r="AR56" s="42"/>
      <c r="AS56" s="42"/>
      <c r="AT56" s="42"/>
      <c r="AU56" s="42"/>
      <c r="AV56" s="42"/>
      <c r="AW56" s="42">
        <v>1448944.4100000001</v>
      </c>
      <c r="AX56" s="42">
        <v>253848.37000000002</v>
      </c>
      <c r="AY56" s="42">
        <v>273496.42000000004</v>
      </c>
    </row>
    <row r="57" spans="1:51" x14ac:dyDescent="0.25">
      <c r="A57" t="s">
        <v>35</v>
      </c>
      <c r="B57" s="42">
        <v>449684.35</v>
      </c>
      <c r="C57" s="42"/>
      <c r="D57" s="42"/>
      <c r="E57" s="42"/>
      <c r="F57" s="42"/>
      <c r="G57" s="42"/>
      <c r="H57" s="42"/>
      <c r="I57" s="42"/>
      <c r="J57" s="42"/>
      <c r="K57" s="42">
        <v>78547.919999999984</v>
      </c>
      <c r="L57" s="42"/>
      <c r="M57" s="42"/>
      <c r="N57" s="42">
        <v>11920</v>
      </c>
      <c r="O57" s="42"/>
      <c r="P57" s="42"/>
      <c r="Q57" s="42"/>
      <c r="R57" s="42"/>
      <c r="S57" s="42"/>
      <c r="T57" s="42"/>
      <c r="U57" s="42"/>
      <c r="V57" s="42"/>
      <c r="W57" s="42"/>
      <c r="X57" s="42">
        <v>76292.06</v>
      </c>
      <c r="Y57" s="42">
        <v>22700</v>
      </c>
      <c r="Z57" s="42"/>
      <c r="AA57" s="42">
        <v>30893.539999999997</v>
      </c>
      <c r="AB57" s="42"/>
      <c r="AC57" s="42"/>
      <c r="AD57" s="42">
        <v>29256.12</v>
      </c>
      <c r="AE57" s="42"/>
      <c r="AF57" s="42"/>
      <c r="AG57" s="42"/>
      <c r="AH57" s="42"/>
      <c r="AI57" s="42"/>
      <c r="AJ57" s="42"/>
      <c r="AK57" s="42"/>
      <c r="AL57" s="42"/>
      <c r="AM57" s="42"/>
      <c r="AN57" s="42"/>
      <c r="AO57" s="42">
        <v>1164.3</v>
      </c>
      <c r="AP57" s="42"/>
      <c r="AQ57" s="42"/>
      <c r="AR57" s="42">
        <v>668.65</v>
      </c>
      <c r="AS57" s="42"/>
      <c r="AT57" s="42"/>
      <c r="AU57" s="42"/>
      <c r="AV57" s="42"/>
      <c r="AW57" s="42">
        <v>299612.11</v>
      </c>
      <c r="AX57" s="42">
        <v>83186.14</v>
      </c>
      <c r="AY57" s="42">
        <v>308052.83</v>
      </c>
    </row>
    <row r="58" spans="1:51" x14ac:dyDescent="0.25">
      <c r="A58" t="s">
        <v>36</v>
      </c>
      <c r="B58" s="42">
        <v>3408022.76</v>
      </c>
      <c r="C58" s="42"/>
      <c r="D58" s="42"/>
      <c r="E58" s="42"/>
      <c r="F58" s="42"/>
      <c r="G58" s="42"/>
      <c r="H58" s="42"/>
      <c r="I58" s="42"/>
      <c r="J58" s="42"/>
      <c r="K58" s="42">
        <v>512695.28</v>
      </c>
      <c r="L58" s="42"/>
      <c r="M58" s="42"/>
      <c r="N58" s="42">
        <v>58754</v>
      </c>
      <c r="O58" s="42"/>
      <c r="P58" s="42"/>
      <c r="Q58" s="42">
        <v>20590</v>
      </c>
      <c r="R58" s="42">
        <v>79636.28</v>
      </c>
      <c r="S58" s="42">
        <v>31063.14</v>
      </c>
      <c r="T58" s="42"/>
      <c r="U58" s="42"/>
      <c r="V58" s="42"/>
      <c r="W58" s="42"/>
      <c r="X58" s="42">
        <v>161323.56</v>
      </c>
      <c r="Y58" s="42">
        <v>58925.22</v>
      </c>
      <c r="Z58" s="42">
        <v>13618</v>
      </c>
      <c r="AA58" s="42">
        <v>165664.71</v>
      </c>
      <c r="AB58" s="42"/>
      <c r="AC58" s="42"/>
      <c r="AD58" s="42">
        <v>125141.83</v>
      </c>
      <c r="AE58" s="42"/>
      <c r="AF58" s="42"/>
      <c r="AG58" s="42"/>
      <c r="AH58" s="42"/>
      <c r="AI58" s="42"/>
      <c r="AJ58" s="42">
        <v>16939.580000000002</v>
      </c>
      <c r="AK58" s="42">
        <v>48818</v>
      </c>
      <c r="AL58" s="42">
        <v>63446.55</v>
      </c>
      <c r="AM58" s="42"/>
      <c r="AN58" s="42">
        <v>23654.13</v>
      </c>
      <c r="AO58" s="42"/>
      <c r="AP58" s="42"/>
      <c r="AQ58" s="42"/>
      <c r="AR58" s="42">
        <v>5319.81</v>
      </c>
      <c r="AS58" s="42"/>
      <c r="AT58" s="42"/>
      <c r="AU58" s="42"/>
      <c r="AV58" s="42"/>
      <c r="AW58" s="42">
        <v>2387377.8599999994</v>
      </c>
      <c r="AX58" s="42">
        <v>289546.52</v>
      </c>
      <c r="AY58" s="42"/>
    </row>
    <row r="59" spans="1:51" x14ac:dyDescent="0.25">
      <c r="A59" t="s">
        <v>37</v>
      </c>
      <c r="B59" s="42">
        <v>3398657.3400000003</v>
      </c>
      <c r="C59" s="42">
        <v>1354478.6300000001</v>
      </c>
      <c r="D59" s="42"/>
      <c r="E59" s="42"/>
      <c r="F59" s="42"/>
      <c r="G59" s="42"/>
      <c r="H59" s="42"/>
      <c r="I59" s="42"/>
      <c r="J59" s="42"/>
      <c r="K59" s="42">
        <v>887824.04999999993</v>
      </c>
      <c r="L59" s="42"/>
      <c r="M59" s="42"/>
      <c r="N59" s="42">
        <v>103598.65</v>
      </c>
      <c r="O59" s="42"/>
      <c r="P59" s="42"/>
      <c r="Q59" s="42"/>
      <c r="R59" s="42">
        <v>159899.35999999999</v>
      </c>
      <c r="S59" s="42"/>
      <c r="T59" s="42"/>
      <c r="U59" s="42"/>
      <c r="V59" s="42"/>
      <c r="W59" s="42"/>
      <c r="X59" s="42">
        <v>277303.46999999997</v>
      </c>
      <c r="Y59" s="42">
        <v>46823.56</v>
      </c>
      <c r="Z59" s="42"/>
      <c r="AA59" s="42">
        <v>269773.57</v>
      </c>
      <c r="AB59" s="42"/>
      <c r="AC59" s="42"/>
      <c r="AD59" s="42">
        <v>140214.51999999999</v>
      </c>
      <c r="AE59" s="42"/>
      <c r="AF59" s="42"/>
      <c r="AG59" s="42"/>
      <c r="AH59" s="42"/>
      <c r="AI59" s="42"/>
      <c r="AJ59" s="42"/>
      <c r="AK59" s="42"/>
      <c r="AL59" s="42"/>
      <c r="AM59" s="42"/>
      <c r="AN59" s="42"/>
      <c r="AO59" s="42">
        <v>14749</v>
      </c>
      <c r="AP59" s="42"/>
      <c r="AQ59" s="42"/>
      <c r="AR59" s="42">
        <v>45792</v>
      </c>
      <c r="AS59" s="42"/>
      <c r="AT59" s="42"/>
      <c r="AU59" s="42"/>
      <c r="AV59" s="42"/>
      <c r="AW59" s="42">
        <v>3216521.32</v>
      </c>
      <c r="AX59" s="42">
        <v>425088.44999999995</v>
      </c>
      <c r="AY59" s="42">
        <v>808567.34</v>
      </c>
    </row>
    <row r="60" spans="1:51" x14ac:dyDescent="0.25">
      <c r="A60" t="s">
        <v>258</v>
      </c>
      <c r="B60" s="42">
        <v>171072909.50999999</v>
      </c>
      <c r="C60" s="42">
        <v>2745942.0199999996</v>
      </c>
      <c r="D60" s="42">
        <v>538749.65</v>
      </c>
      <c r="E60" s="42">
        <v>1002837.1200000001</v>
      </c>
      <c r="F60" s="42"/>
      <c r="G60" s="42">
        <v>185.01999999999998</v>
      </c>
      <c r="H60" s="42">
        <v>88236.56</v>
      </c>
      <c r="I60" s="42">
        <v>345.38</v>
      </c>
      <c r="J60" s="42"/>
      <c r="K60" s="42">
        <v>39080543.179999992</v>
      </c>
      <c r="L60" s="42"/>
      <c r="M60" s="42"/>
      <c r="N60" s="42">
        <v>4241337.8899999997</v>
      </c>
      <c r="O60" s="42"/>
      <c r="P60" s="42"/>
      <c r="Q60" s="42"/>
      <c r="R60" s="42">
        <v>12078526.020000001</v>
      </c>
      <c r="S60" s="42">
        <v>1990455.28</v>
      </c>
      <c r="T60" s="42">
        <v>160867.94999999998</v>
      </c>
      <c r="U60" s="42"/>
      <c r="V60" s="42"/>
      <c r="W60" s="42"/>
      <c r="X60" s="42">
        <v>7308520.8600000003</v>
      </c>
      <c r="Y60" s="42">
        <v>1539535.9400000004</v>
      </c>
      <c r="Z60" s="42">
        <v>1381062.1099999999</v>
      </c>
      <c r="AA60" s="42">
        <v>14009543.549999997</v>
      </c>
      <c r="AB60" s="42"/>
      <c r="AC60" s="42"/>
      <c r="AD60" s="42">
        <v>2158832.7599999998</v>
      </c>
      <c r="AE60" s="42"/>
      <c r="AF60" s="42"/>
      <c r="AG60" s="42"/>
      <c r="AH60" s="42">
        <v>1865080.2900000003</v>
      </c>
      <c r="AI60" s="42">
        <v>11162422.68</v>
      </c>
      <c r="AJ60" s="42"/>
      <c r="AK60" s="42"/>
      <c r="AL60" s="42"/>
      <c r="AM60" s="42"/>
      <c r="AN60" s="42">
        <v>7603.32</v>
      </c>
      <c r="AO60" s="42">
        <v>530068.84</v>
      </c>
      <c r="AP60" s="42"/>
      <c r="AQ60" s="42">
        <v>466796.21</v>
      </c>
      <c r="AR60" s="42">
        <v>586354.67000000004</v>
      </c>
      <c r="AS60" s="42"/>
      <c r="AT60" s="42"/>
      <c r="AU60" s="42"/>
      <c r="AV60" s="42">
        <v>324406.20000000007</v>
      </c>
      <c r="AW60" s="42">
        <v>35679178.490000017</v>
      </c>
      <c r="AX60" s="42">
        <v>13339163.699999997</v>
      </c>
      <c r="AY60" s="42">
        <v>11720960.709999995</v>
      </c>
    </row>
    <row r="61" spans="1:51" x14ac:dyDescent="0.25">
      <c r="A61" t="s">
        <v>259</v>
      </c>
      <c r="B61" s="42">
        <v>17782198.289999992</v>
      </c>
      <c r="C61" s="42">
        <v>222166.45</v>
      </c>
      <c r="D61" s="42">
        <v>78151.8</v>
      </c>
      <c r="E61" s="42">
        <v>150755.01</v>
      </c>
      <c r="F61" s="42"/>
      <c r="G61" s="42"/>
      <c r="H61" s="42"/>
      <c r="I61" s="42"/>
      <c r="J61" s="42"/>
      <c r="K61" s="42">
        <v>4201828</v>
      </c>
      <c r="L61" s="42"/>
      <c r="M61" s="42"/>
      <c r="N61" s="42">
        <v>465195.11000000004</v>
      </c>
      <c r="O61" s="42"/>
      <c r="P61" s="42"/>
      <c r="Q61" s="42"/>
      <c r="R61" s="42">
        <v>1138187.4899999998</v>
      </c>
      <c r="S61" s="42">
        <v>221389.78000000003</v>
      </c>
      <c r="T61" s="42">
        <v>34722.93</v>
      </c>
      <c r="U61" s="42"/>
      <c r="V61" s="42"/>
      <c r="W61" s="42"/>
      <c r="X61" s="42">
        <v>761687.59000000008</v>
      </c>
      <c r="Y61" s="42">
        <v>83951.300000000017</v>
      </c>
      <c r="Z61" s="42">
        <v>479856.03000000009</v>
      </c>
      <c r="AA61" s="42">
        <v>1436834.06</v>
      </c>
      <c r="AB61" s="42"/>
      <c r="AC61" s="42"/>
      <c r="AD61" s="42">
        <v>207937.73</v>
      </c>
      <c r="AE61" s="42"/>
      <c r="AF61" s="42"/>
      <c r="AG61" s="42"/>
      <c r="AH61" s="42">
        <v>121116.24999999999</v>
      </c>
      <c r="AI61" s="42">
        <v>1129454.27</v>
      </c>
      <c r="AJ61" s="42"/>
      <c r="AK61" s="42"/>
      <c r="AL61" s="42"/>
      <c r="AM61" s="42"/>
      <c r="AN61" s="42"/>
      <c r="AO61" s="42">
        <v>55320.789999999994</v>
      </c>
      <c r="AP61" s="42"/>
      <c r="AQ61" s="42"/>
      <c r="AR61" s="42">
        <v>28694.25</v>
      </c>
      <c r="AS61" s="42"/>
      <c r="AT61" s="42"/>
      <c r="AU61" s="42"/>
      <c r="AV61" s="42">
        <v>4791.2</v>
      </c>
      <c r="AW61" s="42">
        <v>5032762.99</v>
      </c>
      <c r="AX61" s="42">
        <v>1507927.16</v>
      </c>
      <c r="AY61" s="42">
        <v>1915328.54</v>
      </c>
    </row>
    <row r="62" spans="1:51" x14ac:dyDescent="0.25">
      <c r="A62" t="s">
        <v>260</v>
      </c>
      <c r="B62" s="42">
        <v>254997</v>
      </c>
      <c r="C62" s="42"/>
      <c r="D62" s="42"/>
      <c r="E62" s="42"/>
      <c r="F62" s="42"/>
      <c r="G62" s="42"/>
      <c r="H62" s="42">
        <v>26997.51</v>
      </c>
      <c r="I62" s="42"/>
      <c r="J62" s="42"/>
      <c r="K62" s="42">
        <v>40823.53</v>
      </c>
      <c r="L62" s="42"/>
      <c r="M62" s="42"/>
      <c r="N62" s="42"/>
      <c r="O62" s="42"/>
      <c r="P62" s="42"/>
      <c r="Q62" s="42"/>
      <c r="R62" s="42"/>
      <c r="S62" s="42"/>
      <c r="T62" s="42"/>
      <c r="U62" s="42"/>
      <c r="V62" s="42"/>
      <c r="W62" s="42"/>
      <c r="X62" s="42"/>
      <c r="Y62" s="42">
        <v>5012.68</v>
      </c>
      <c r="Z62" s="42"/>
      <c r="AA62" s="42"/>
      <c r="AB62" s="42"/>
      <c r="AC62" s="42"/>
      <c r="AD62" s="42">
        <v>1065</v>
      </c>
      <c r="AE62" s="42"/>
      <c r="AF62" s="42"/>
      <c r="AG62" s="42"/>
      <c r="AH62" s="42"/>
      <c r="AI62" s="42"/>
      <c r="AJ62" s="42"/>
      <c r="AK62" s="42"/>
      <c r="AL62" s="42"/>
      <c r="AM62" s="42"/>
      <c r="AN62" s="42"/>
      <c r="AO62" s="42"/>
      <c r="AP62" s="42"/>
      <c r="AQ62" s="42"/>
      <c r="AR62" s="42"/>
      <c r="AS62" s="42"/>
      <c r="AT62" s="42"/>
      <c r="AU62" s="42"/>
      <c r="AV62" s="42"/>
      <c r="AW62" s="42">
        <v>133957.49</v>
      </c>
      <c r="AX62" s="42"/>
      <c r="AY62" s="42">
        <v>153789.85999999999</v>
      </c>
    </row>
    <row r="63" spans="1:51" x14ac:dyDescent="0.25">
      <c r="A63" t="s">
        <v>246</v>
      </c>
      <c r="B63" s="42">
        <v>1431869.0200000003</v>
      </c>
      <c r="C63" s="42"/>
      <c r="D63" s="42"/>
      <c r="E63" s="42"/>
      <c r="F63" s="42"/>
      <c r="G63" s="42"/>
      <c r="H63" s="42"/>
      <c r="I63" s="42"/>
      <c r="J63" s="42"/>
      <c r="K63" s="42">
        <v>136672.93</v>
      </c>
      <c r="L63" s="42"/>
      <c r="M63" s="42"/>
      <c r="N63" s="42"/>
      <c r="O63" s="42"/>
      <c r="P63" s="42"/>
      <c r="Q63" s="42"/>
      <c r="R63" s="42">
        <v>235812.06000000003</v>
      </c>
      <c r="S63" s="42">
        <v>22031.07</v>
      </c>
      <c r="T63" s="42"/>
      <c r="U63" s="42"/>
      <c r="V63" s="42"/>
      <c r="W63" s="42"/>
      <c r="X63" s="42">
        <v>62958.38</v>
      </c>
      <c r="Y63" s="42">
        <v>16950.04</v>
      </c>
      <c r="Z63" s="42"/>
      <c r="AA63" s="42">
        <v>83668.540000000008</v>
      </c>
      <c r="AB63" s="42"/>
      <c r="AC63" s="42"/>
      <c r="AD63" s="42">
        <v>2450</v>
      </c>
      <c r="AE63" s="42"/>
      <c r="AF63" s="42"/>
      <c r="AG63" s="42"/>
      <c r="AH63" s="42"/>
      <c r="AI63" s="42"/>
      <c r="AJ63" s="42"/>
      <c r="AK63" s="42"/>
      <c r="AL63" s="42"/>
      <c r="AM63" s="42"/>
      <c r="AN63" s="42"/>
      <c r="AO63" s="42"/>
      <c r="AP63" s="42"/>
      <c r="AQ63" s="42"/>
      <c r="AR63" s="42"/>
      <c r="AS63" s="42"/>
      <c r="AT63" s="42"/>
      <c r="AU63" s="42"/>
      <c r="AV63" s="42">
        <v>29476.92</v>
      </c>
      <c r="AW63" s="42">
        <v>710324.89000000013</v>
      </c>
      <c r="AX63" s="42">
        <v>141181.18</v>
      </c>
      <c r="AY63" s="42">
        <v>81855.579999999987</v>
      </c>
    </row>
    <row r="64" spans="1:51" x14ac:dyDescent="0.25">
      <c r="A64" t="s">
        <v>261</v>
      </c>
      <c r="B64" s="42">
        <v>3066893.9099999997</v>
      </c>
      <c r="C64" s="42"/>
      <c r="D64" s="42"/>
      <c r="E64" s="42">
        <v>172670.36</v>
      </c>
      <c r="F64" s="42"/>
      <c r="G64" s="42"/>
      <c r="H64" s="42"/>
      <c r="I64" s="42"/>
      <c r="J64" s="42"/>
      <c r="K64" s="42">
        <v>672819.87000000011</v>
      </c>
      <c r="L64" s="42"/>
      <c r="M64" s="42"/>
      <c r="N64" s="42">
        <v>84427.98</v>
      </c>
      <c r="O64" s="42"/>
      <c r="P64" s="42"/>
      <c r="Q64" s="42"/>
      <c r="R64" s="42">
        <v>355968.47000000003</v>
      </c>
      <c r="S64" s="42">
        <v>131240.06</v>
      </c>
      <c r="T64" s="42">
        <v>4536.6899999999996</v>
      </c>
      <c r="U64" s="42"/>
      <c r="V64" s="42"/>
      <c r="W64" s="42"/>
      <c r="X64" s="42">
        <v>114877.38</v>
      </c>
      <c r="Y64" s="42">
        <v>68599.23000000001</v>
      </c>
      <c r="Z64" s="42"/>
      <c r="AA64" s="42">
        <v>163588.72999999998</v>
      </c>
      <c r="AB64" s="42"/>
      <c r="AC64" s="42"/>
      <c r="AD64" s="42">
        <v>74328.66</v>
      </c>
      <c r="AE64" s="42"/>
      <c r="AF64" s="42"/>
      <c r="AG64" s="42"/>
      <c r="AH64" s="42"/>
      <c r="AI64" s="42"/>
      <c r="AJ64" s="42"/>
      <c r="AK64" s="42"/>
      <c r="AL64" s="42"/>
      <c r="AM64" s="42"/>
      <c r="AN64" s="42"/>
      <c r="AO64" s="42">
        <v>13039.61</v>
      </c>
      <c r="AP64" s="42">
        <v>1500</v>
      </c>
      <c r="AQ64" s="42"/>
      <c r="AR64" s="42"/>
      <c r="AS64" s="42"/>
      <c r="AT64" s="42"/>
      <c r="AU64" s="42"/>
      <c r="AV64" s="42"/>
      <c r="AW64" s="42">
        <v>1580356.4099999997</v>
      </c>
      <c r="AX64" s="42">
        <v>391022.34</v>
      </c>
      <c r="AY64" s="42">
        <v>599877.3899999999</v>
      </c>
    </row>
    <row r="65" spans="1:51" x14ac:dyDescent="0.25">
      <c r="A65" t="s">
        <v>91</v>
      </c>
      <c r="B65" s="42">
        <v>19718084.73</v>
      </c>
      <c r="C65" s="42">
        <v>197656.22999999998</v>
      </c>
      <c r="D65" s="42">
        <v>16071.8</v>
      </c>
      <c r="E65" s="42">
        <v>364852.37</v>
      </c>
      <c r="F65" s="42"/>
      <c r="G65" s="42"/>
      <c r="H65" s="42"/>
      <c r="I65" s="42"/>
      <c r="J65" s="42"/>
      <c r="K65" s="42">
        <v>4901840.5199999996</v>
      </c>
      <c r="L65" s="42"/>
      <c r="M65" s="42"/>
      <c r="N65" s="42">
        <v>569718.18000000005</v>
      </c>
      <c r="O65" s="42"/>
      <c r="P65" s="42"/>
      <c r="Q65" s="42"/>
      <c r="R65" s="42">
        <v>1840730.0599999998</v>
      </c>
      <c r="S65" s="42">
        <v>613060.28000000014</v>
      </c>
      <c r="T65" s="42">
        <v>42380.04</v>
      </c>
      <c r="U65" s="42"/>
      <c r="V65" s="42"/>
      <c r="W65" s="42"/>
      <c r="X65" s="42">
        <v>880428.37</v>
      </c>
      <c r="Y65" s="42">
        <v>507688</v>
      </c>
      <c r="Z65" s="42">
        <v>1761209.8</v>
      </c>
      <c r="AA65" s="42">
        <v>2194181.9699999997</v>
      </c>
      <c r="AB65" s="42"/>
      <c r="AC65" s="42"/>
      <c r="AD65" s="42">
        <v>617748.73999999987</v>
      </c>
      <c r="AE65" s="42"/>
      <c r="AF65" s="42"/>
      <c r="AG65" s="42"/>
      <c r="AH65" s="42">
        <v>179087.9</v>
      </c>
      <c r="AI65" s="42">
        <v>1984843.8999999997</v>
      </c>
      <c r="AJ65" s="42"/>
      <c r="AK65" s="42"/>
      <c r="AL65" s="42"/>
      <c r="AM65" s="42"/>
      <c r="AN65" s="42"/>
      <c r="AO65" s="42">
        <v>62689.009999999987</v>
      </c>
      <c r="AP65" s="42"/>
      <c r="AQ65" s="42"/>
      <c r="AR65" s="42">
        <v>926685.12</v>
      </c>
      <c r="AS65" s="42"/>
      <c r="AT65" s="42"/>
      <c r="AU65" s="42">
        <v>1621852.219999999</v>
      </c>
      <c r="AV65" s="42">
        <v>162165.38999999996</v>
      </c>
      <c r="AW65" s="42">
        <v>6409863.9100000001</v>
      </c>
      <c r="AX65" s="42">
        <v>2032643.42</v>
      </c>
      <c r="AY65" s="42">
        <v>1585016.1700000004</v>
      </c>
    </row>
    <row r="66" spans="1:51" x14ac:dyDescent="0.25">
      <c r="A66" t="s">
        <v>281</v>
      </c>
      <c r="B66" s="42">
        <v>28973915.23</v>
      </c>
      <c r="C66" s="42">
        <v>328621.65999999997</v>
      </c>
      <c r="D66" s="42">
        <v>329536.09000000003</v>
      </c>
      <c r="E66" s="42">
        <v>564280.79999999993</v>
      </c>
      <c r="F66" s="42"/>
      <c r="G66" s="42"/>
      <c r="H66" s="42"/>
      <c r="I66" s="42"/>
      <c r="J66" s="42"/>
      <c r="K66" s="42">
        <v>5838896.9900000002</v>
      </c>
      <c r="L66" s="42"/>
      <c r="M66" s="42"/>
      <c r="N66" s="42">
        <v>649864.00000000012</v>
      </c>
      <c r="O66" s="42"/>
      <c r="P66" s="42"/>
      <c r="Q66" s="42"/>
      <c r="R66" s="42">
        <v>2515263.9600000004</v>
      </c>
      <c r="S66" s="42">
        <v>473268.80999999994</v>
      </c>
      <c r="T66" s="42">
        <v>29613.999999999996</v>
      </c>
      <c r="U66" s="42"/>
      <c r="V66" s="42"/>
      <c r="W66" s="42"/>
      <c r="X66" s="42">
        <v>1187364.6099999999</v>
      </c>
      <c r="Y66" s="42">
        <v>205013.3</v>
      </c>
      <c r="Z66" s="42">
        <v>432617.31</v>
      </c>
      <c r="AA66" s="42">
        <v>2736907.44</v>
      </c>
      <c r="AB66" s="42"/>
      <c r="AC66" s="42"/>
      <c r="AD66" s="42">
        <v>313213.94999999995</v>
      </c>
      <c r="AE66" s="42"/>
      <c r="AF66" s="42"/>
      <c r="AG66" s="42"/>
      <c r="AH66" s="42">
        <v>234146.53999999995</v>
      </c>
      <c r="AI66" s="42">
        <v>2159643.69</v>
      </c>
      <c r="AJ66" s="42"/>
      <c r="AK66" s="42"/>
      <c r="AL66" s="42"/>
      <c r="AM66" s="42"/>
      <c r="AN66" s="42"/>
      <c r="AO66" s="42">
        <v>94016.77</v>
      </c>
      <c r="AP66" s="42"/>
      <c r="AQ66" s="42"/>
      <c r="AR66" s="42">
        <v>197.92000000000002</v>
      </c>
      <c r="AS66" s="42"/>
      <c r="AT66" s="42"/>
      <c r="AU66" s="42"/>
      <c r="AV66" s="42"/>
      <c r="AW66" s="42">
        <v>8393006.4499999993</v>
      </c>
      <c r="AX66" s="42">
        <v>2366938.63</v>
      </c>
      <c r="AY66" s="42">
        <v>1868601.08</v>
      </c>
    </row>
    <row r="67" spans="1:51" x14ac:dyDescent="0.25">
      <c r="A67" t="s">
        <v>282</v>
      </c>
      <c r="B67" s="42">
        <v>8216871.2300000014</v>
      </c>
      <c r="C67" s="42"/>
      <c r="D67" s="42"/>
      <c r="E67" s="42"/>
      <c r="F67" s="42"/>
      <c r="G67" s="42"/>
      <c r="H67" s="42"/>
      <c r="I67" s="42"/>
      <c r="J67" s="42"/>
      <c r="K67" s="42">
        <v>1850022.5700000003</v>
      </c>
      <c r="L67" s="42"/>
      <c r="M67" s="42"/>
      <c r="N67" s="42">
        <v>237831.21</v>
      </c>
      <c r="O67" s="42"/>
      <c r="P67" s="42"/>
      <c r="Q67" s="42"/>
      <c r="R67" s="42">
        <v>578063.58000000007</v>
      </c>
      <c r="S67" s="42">
        <v>95195.82</v>
      </c>
      <c r="T67" s="42">
        <v>10519.48</v>
      </c>
      <c r="U67" s="42"/>
      <c r="V67" s="42"/>
      <c r="W67" s="42"/>
      <c r="X67" s="42">
        <v>373738.00000000006</v>
      </c>
      <c r="Y67" s="42">
        <v>85069.06</v>
      </c>
      <c r="Z67" s="42">
        <v>259706.58</v>
      </c>
      <c r="AA67" s="42">
        <v>802520.66</v>
      </c>
      <c r="AB67" s="42"/>
      <c r="AC67" s="42"/>
      <c r="AD67" s="42">
        <v>168757.11000000002</v>
      </c>
      <c r="AE67" s="42"/>
      <c r="AF67" s="42"/>
      <c r="AG67" s="42"/>
      <c r="AH67" s="42">
        <v>37996.75</v>
      </c>
      <c r="AI67" s="42">
        <v>433535.92999999993</v>
      </c>
      <c r="AJ67" s="42"/>
      <c r="AK67" s="42"/>
      <c r="AL67" s="42"/>
      <c r="AM67" s="42">
        <v>710.19</v>
      </c>
      <c r="AN67" s="42"/>
      <c r="AO67" s="42">
        <v>32089.08</v>
      </c>
      <c r="AP67" s="42"/>
      <c r="AQ67" s="42"/>
      <c r="AR67" s="42">
        <v>5667.32</v>
      </c>
      <c r="AS67" s="42"/>
      <c r="AT67" s="42"/>
      <c r="AU67" s="42"/>
      <c r="AV67" s="42"/>
      <c r="AW67" s="42">
        <v>2802473.6900000004</v>
      </c>
      <c r="AX67" s="42">
        <v>678476.99000000011</v>
      </c>
      <c r="AY67" s="42">
        <v>547481.72000000009</v>
      </c>
    </row>
    <row r="68" spans="1:51" x14ac:dyDescent="0.25">
      <c r="A68" t="s">
        <v>283</v>
      </c>
      <c r="B68" s="42">
        <v>2387820.9000000004</v>
      </c>
      <c r="C68" s="42"/>
      <c r="D68" s="42"/>
      <c r="E68" s="42"/>
      <c r="F68" s="42"/>
      <c r="G68" s="42"/>
      <c r="H68" s="42">
        <v>54678.2</v>
      </c>
      <c r="I68" s="42"/>
      <c r="J68" s="42"/>
      <c r="K68" s="42">
        <v>292249.93999999994</v>
      </c>
      <c r="L68" s="42"/>
      <c r="M68" s="42"/>
      <c r="N68" s="42">
        <v>49454.06</v>
      </c>
      <c r="O68" s="42"/>
      <c r="P68" s="42"/>
      <c r="Q68" s="42"/>
      <c r="R68" s="42">
        <v>173510.51</v>
      </c>
      <c r="S68" s="42">
        <v>3518.86</v>
      </c>
      <c r="T68" s="42">
        <v>9275.1</v>
      </c>
      <c r="U68" s="42"/>
      <c r="V68" s="42"/>
      <c r="W68" s="42"/>
      <c r="X68" s="42">
        <v>93947.489999999991</v>
      </c>
      <c r="Y68" s="42">
        <v>64718.03</v>
      </c>
      <c r="Z68" s="42"/>
      <c r="AA68" s="42">
        <v>39083.29</v>
      </c>
      <c r="AB68" s="42"/>
      <c r="AC68" s="42"/>
      <c r="AD68" s="42"/>
      <c r="AE68" s="42"/>
      <c r="AF68" s="42"/>
      <c r="AG68" s="42"/>
      <c r="AH68" s="42"/>
      <c r="AI68" s="42"/>
      <c r="AJ68" s="42"/>
      <c r="AK68" s="42"/>
      <c r="AL68" s="42"/>
      <c r="AM68" s="42"/>
      <c r="AN68" s="42"/>
      <c r="AO68" s="42">
        <v>6065.32</v>
      </c>
      <c r="AP68" s="42"/>
      <c r="AQ68" s="42"/>
      <c r="AR68" s="42"/>
      <c r="AS68" s="42"/>
      <c r="AT68" s="42"/>
      <c r="AU68" s="42">
        <v>12375.35</v>
      </c>
      <c r="AV68" s="42"/>
      <c r="AW68" s="42">
        <v>834051.83</v>
      </c>
      <c r="AX68" s="42">
        <v>192084.87</v>
      </c>
      <c r="AY68" s="42">
        <v>392325.3</v>
      </c>
    </row>
    <row r="69" spans="1:51" x14ac:dyDescent="0.25">
      <c r="A69" t="s">
        <v>284</v>
      </c>
      <c r="B69" s="42">
        <v>4191717.84</v>
      </c>
      <c r="C69" s="42">
        <v>107109.3</v>
      </c>
      <c r="D69" s="42">
        <v>835.2</v>
      </c>
      <c r="E69" s="42">
        <v>308338.58</v>
      </c>
      <c r="F69" s="42"/>
      <c r="G69" s="42"/>
      <c r="H69" s="42"/>
      <c r="I69" s="42"/>
      <c r="J69" s="42"/>
      <c r="K69" s="42">
        <v>1335682.4100000004</v>
      </c>
      <c r="L69" s="42"/>
      <c r="M69" s="42"/>
      <c r="N69" s="42">
        <v>97212.660000000018</v>
      </c>
      <c r="O69" s="42"/>
      <c r="P69" s="42"/>
      <c r="Q69" s="42"/>
      <c r="R69" s="42">
        <v>291674.93999999994</v>
      </c>
      <c r="S69" s="42">
        <v>23320.82</v>
      </c>
      <c r="T69" s="42">
        <v>9013.7799999999988</v>
      </c>
      <c r="U69" s="42"/>
      <c r="V69" s="42"/>
      <c r="W69" s="42"/>
      <c r="X69" s="42">
        <v>457301</v>
      </c>
      <c r="Y69" s="42">
        <v>135164.71000000002</v>
      </c>
      <c r="Z69" s="42"/>
      <c r="AA69" s="42">
        <v>477221.61</v>
      </c>
      <c r="AB69" s="42"/>
      <c r="AC69" s="42"/>
      <c r="AD69" s="42">
        <v>148271.15000000002</v>
      </c>
      <c r="AE69" s="42"/>
      <c r="AF69" s="42"/>
      <c r="AG69" s="42"/>
      <c r="AH69" s="42">
        <v>34707</v>
      </c>
      <c r="AI69" s="42">
        <v>252892.75999999998</v>
      </c>
      <c r="AJ69" s="42"/>
      <c r="AK69" s="42"/>
      <c r="AL69" s="42"/>
      <c r="AM69" s="42"/>
      <c r="AN69" s="42"/>
      <c r="AO69" s="42">
        <v>13099.93</v>
      </c>
      <c r="AP69" s="42"/>
      <c r="AQ69" s="42"/>
      <c r="AR69" s="42">
        <v>525</v>
      </c>
      <c r="AS69" s="42"/>
      <c r="AT69" s="42"/>
      <c r="AU69" s="42">
        <v>31063.39</v>
      </c>
      <c r="AV69" s="42">
        <v>37383.460000000006</v>
      </c>
      <c r="AW69" s="42">
        <v>1985405.77</v>
      </c>
      <c r="AX69" s="42">
        <v>504249.09</v>
      </c>
      <c r="AY69" s="42">
        <v>417910.73999999993</v>
      </c>
    </row>
    <row r="70" spans="1:51" x14ac:dyDescent="0.25">
      <c r="A70" t="s">
        <v>92</v>
      </c>
      <c r="B70" s="42">
        <v>14791396.499999998</v>
      </c>
      <c r="C70" s="42"/>
      <c r="D70" s="42">
        <v>85823.1</v>
      </c>
      <c r="E70" s="42">
        <v>497278.06</v>
      </c>
      <c r="F70" s="42"/>
      <c r="G70" s="42">
        <v>10406.73</v>
      </c>
      <c r="H70" s="42">
        <v>34000</v>
      </c>
      <c r="I70" s="42"/>
      <c r="J70" s="42">
        <v>6755.84</v>
      </c>
      <c r="K70" s="42">
        <v>2605898.0900000003</v>
      </c>
      <c r="L70" s="42"/>
      <c r="M70" s="42"/>
      <c r="N70" s="42">
        <v>375991.92</v>
      </c>
      <c r="O70" s="42"/>
      <c r="P70" s="42"/>
      <c r="Q70" s="42"/>
      <c r="R70" s="42">
        <v>1184778.25</v>
      </c>
      <c r="S70" s="42">
        <v>171313.43999999997</v>
      </c>
      <c r="T70" s="42"/>
      <c r="U70" s="42"/>
      <c r="V70" s="42"/>
      <c r="W70" s="42"/>
      <c r="X70" s="42">
        <v>578043.61</v>
      </c>
      <c r="Y70" s="42">
        <v>106618.06</v>
      </c>
      <c r="Z70" s="42">
        <v>205592.01</v>
      </c>
      <c r="AA70" s="42">
        <v>1398630.62</v>
      </c>
      <c r="AB70" s="42"/>
      <c r="AC70" s="42"/>
      <c r="AD70" s="42">
        <v>152755.70000000001</v>
      </c>
      <c r="AE70" s="42"/>
      <c r="AF70" s="42"/>
      <c r="AG70" s="42"/>
      <c r="AH70" s="42">
        <v>85831.790000000008</v>
      </c>
      <c r="AI70" s="42">
        <v>1123464.6400000001</v>
      </c>
      <c r="AJ70" s="42"/>
      <c r="AK70" s="42"/>
      <c r="AL70" s="42">
        <v>285840.69999999995</v>
      </c>
      <c r="AM70" s="42"/>
      <c r="AN70" s="42"/>
      <c r="AO70" s="42">
        <v>118712.59</v>
      </c>
      <c r="AP70" s="42"/>
      <c r="AQ70" s="42"/>
      <c r="AR70" s="42">
        <v>1500</v>
      </c>
      <c r="AS70" s="42"/>
      <c r="AT70" s="42"/>
      <c r="AU70" s="42"/>
      <c r="AV70" s="42"/>
      <c r="AW70" s="42">
        <v>4541939.4400000004</v>
      </c>
      <c r="AX70" s="42">
        <v>1091779.3999999999</v>
      </c>
      <c r="AY70" s="42">
        <v>1221535.1399999997</v>
      </c>
    </row>
    <row r="71" spans="1:51" x14ac:dyDescent="0.25">
      <c r="A71" t="s">
        <v>285</v>
      </c>
      <c r="B71" s="42">
        <v>58246849.899999991</v>
      </c>
      <c r="C71" s="42">
        <v>1997508.9400000002</v>
      </c>
      <c r="D71" s="42">
        <v>301152.89</v>
      </c>
      <c r="E71" s="42"/>
      <c r="F71" s="42"/>
      <c r="G71" s="42"/>
      <c r="H71" s="42"/>
      <c r="I71" s="42"/>
      <c r="J71" s="42"/>
      <c r="K71" s="42">
        <v>17106026.490000002</v>
      </c>
      <c r="L71" s="42"/>
      <c r="M71" s="42"/>
      <c r="N71" s="42">
        <v>1843209.18</v>
      </c>
      <c r="O71" s="42"/>
      <c r="P71" s="42"/>
      <c r="Q71" s="42"/>
      <c r="R71" s="42">
        <v>4914412.21</v>
      </c>
      <c r="S71" s="42">
        <v>377556.32999999996</v>
      </c>
      <c r="T71" s="42">
        <v>84351.060000000012</v>
      </c>
      <c r="U71" s="42"/>
      <c r="V71" s="42">
        <v>3185370.8</v>
      </c>
      <c r="W71" s="42">
        <v>29683.759999999998</v>
      </c>
      <c r="X71" s="42">
        <v>4098313.63</v>
      </c>
      <c r="Y71" s="42">
        <v>40184.629999999997</v>
      </c>
      <c r="Z71" s="42">
        <v>464357.75999999995</v>
      </c>
      <c r="AA71" s="42">
        <v>5440352.3299999991</v>
      </c>
      <c r="AB71" s="42"/>
      <c r="AC71" s="42"/>
      <c r="AD71" s="42">
        <v>1161875.49</v>
      </c>
      <c r="AE71" s="42"/>
      <c r="AF71" s="42"/>
      <c r="AG71" s="42"/>
      <c r="AH71" s="42">
        <v>277692.96000000002</v>
      </c>
      <c r="AI71" s="42">
        <v>1982586.0000000002</v>
      </c>
      <c r="AJ71" s="42"/>
      <c r="AK71" s="42"/>
      <c r="AL71" s="42"/>
      <c r="AM71" s="42"/>
      <c r="AN71" s="42"/>
      <c r="AO71" s="42">
        <v>165028.54</v>
      </c>
      <c r="AP71" s="42"/>
      <c r="AQ71" s="42"/>
      <c r="AR71" s="42"/>
      <c r="AS71" s="42"/>
      <c r="AT71" s="42">
        <v>22486.609999999997</v>
      </c>
      <c r="AU71" s="42">
        <v>1406120.6800000002</v>
      </c>
      <c r="AV71" s="42">
        <v>9263.2199999999993</v>
      </c>
      <c r="AW71" s="42">
        <v>14950811.169999996</v>
      </c>
      <c r="AX71" s="42">
        <v>5101892.7899999991</v>
      </c>
      <c r="AY71" s="42">
        <v>5494266.3899999997</v>
      </c>
    </row>
    <row r="72" spans="1:51" x14ac:dyDescent="0.25">
      <c r="A72" t="s">
        <v>286</v>
      </c>
      <c r="B72" s="42">
        <v>23878446.720000003</v>
      </c>
      <c r="C72" s="42">
        <v>20583.93</v>
      </c>
      <c r="D72" s="42">
        <v>321134.32</v>
      </c>
      <c r="E72" s="42"/>
      <c r="F72" s="42"/>
      <c r="G72" s="42"/>
      <c r="H72" s="42">
        <v>4360.04</v>
      </c>
      <c r="I72" s="42"/>
      <c r="J72" s="42"/>
      <c r="K72" s="42">
        <v>4461100.169999999</v>
      </c>
      <c r="L72" s="42"/>
      <c r="M72" s="42"/>
      <c r="N72" s="42">
        <v>598451.49</v>
      </c>
      <c r="O72" s="42"/>
      <c r="P72" s="42"/>
      <c r="Q72" s="42"/>
      <c r="R72" s="42">
        <v>2140449.64</v>
      </c>
      <c r="S72" s="42">
        <v>497663.37000000005</v>
      </c>
      <c r="T72" s="42">
        <v>57106.000000000007</v>
      </c>
      <c r="U72" s="42"/>
      <c r="V72" s="42"/>
      <c r="W72" s="42"/>
      <c r="X72" s="42">
        <v>756347.83</v>
      </c>
      <c r="Y72" s="42">
        <v>97636.699999999983</v>
      </c>
      <c r="Z72" s="42">
        <v>97499.890000000014</v>
      </c>
      <c r="AA72" s="42">
        <v>1912447.8299999996</v>
      </c>
      <c r="AB72" s="42"/>
      <c r="AC72" s="42"/>
      <c r="AD72" s="42">
        <v>239746.62999999998</v>
      </c>
      <c r="AE72" s="42"/>
      <c r="AF72" s="42"/>
      <c r="AG72" s="42"/>
      <c r="AH72" s="42">
        <v>74711.360000000001</v>
      </c>
      <c r="AI72" s="42">
        <v>708199.28</v>
      </c>
      <c r="AJ72" s="42"/>
      <c r="AK72" s="42"/>
      <c r="AL72" s="42"/>
      <c r="AM72" s="42"/>
      <c r="AN72" s="42"/>
      <c r="AO72" s="42">
        <v>75834</v>
      </c>
      <c r="AP72" s="42"/>
      <c r="AQ72" s="42"/>
      <c r="AR72" s="42">
        <v>96417.040000000008</v>
      </c>
      <c r="AS72" s="42"/>
      <c r="AT72" s="42"/>
      <c r="AU72" s="42">
        <v>913875.7</v>
      </c>
      <c r="AV72" s="42">
        <v>27423.71</v>
      </c>
      <c r="AW72" s="42">
        <v>7344601.0300000003</v>
      </c>
      <c r="AX72" s="42">
        <v>2136673.31</v>
      </c>
      <c r="AY72" s="42">
        <v>2161817.84</v>
      </c>
    </row>
    <row r="73" spans="1:51" x14ac:dyDescent="0.25">
      <c r="A73" t="s">
        <v>287</v>
      </c>
      <c r="B73" s="42">
        <v>1587595.05</v>
      </c>
      <c r="C73" s="42"/>
      <c r="D73" s="42"/>
      <c r="E73" s="42"/>
      <c r="F73" s="42"/>
      <c r="G73" s="42"/>
      <c r="H73" s="42"/>
      <c r="I73" s="42"/>
      <c r="J73" s="42"/>
      <c r="K73" s="42">
        <v>239392.83000000002</v>
      </c>
      <c r="L73" s="42"/>
      <c r="M73" s="42"/>
      <c r="N73" s="42">
        <v>24344.41</v>
      </c>
      <c r="O73" s="42"/>
      <c r="P73" s="42"/>
      <c r="Q73" s="42"/>
      <c r="R73" s="42">
        <v>186110.67</v>
      </c>
      <c r="S73" s="42">
        <v>58054.31</v>
      </c>
      <c r="T73" s="42">
        <v>3949.77</v>
      </c>
      <c r="U73" s="42"/>
      <c r="V73" s="42"/>
      <c r="W73" s="42"/>
      <c r="X73" s="42">
        <v>30190.609999999997</v>
      </c>
      <c r="Y73" s="42">
        <v>21849.97</v>
      </c>
      <c r="Z73" s="42"/>
      <c r="AA73" s="42">
        <v>109812.1</v>
      </c>
      <c r="AB73" s="42"/>
      <c r="AC73" s="42"/>
      <c r="AD73" s="42">
        <v>105660.14</v>
      </c>
      <c r="AE73" s="42"/>
      <c r="AF73" s="42"/>
      <c r="AG73" s="42"/>
      <c r="AH73" s="42"/>
      <c r="AI73" s="42"/>
      <c r="AJ73" s="42"/>
      <c r="AK73" s="42"/>
      <c r="AL73" s="42"/>
      <c r="AM73" s="42"/>
      <c r="AN73" s="42"/>
      <c r="AO73" s="42"/>
      <c r="AP73" s="42"/>
      <c r="AQ73" s="42"/>
      <c r="AR73" s="42"/>
      <c r="AS73" s="42"/>
      <c r="AT73" s="42"/>
      <c r="AU73" s="42"/>
      <c r="AV73" s="42"/>
      <c r="AW73" s="42">
        <v>840381.55999999982</v>
      </c>
      <c r="AX73" s="42">
        <v>136970.78</v>
      </c>
      <c r="AY73" s="42">
        <v>250632.76</v>
      </c>
    </row>
    <row r="74" spans="1:51" x14ac:dyDescent="0.25">
      <c r="A74" t="s">
        <v>288</v>
      </c>
      <c r="B74" s="42">
        <v>6820543.4799999986</v>
      </c>
      <c r="C74" s="42">
        <v>150986.43</v>
      </c>
      <c r="D74" s="42"/>
      <c r="E74" s="42"/>
      <c r="F74" s="42"/>
      <c r="G74" s="42"/>
      <c r="H74" s="42">
        <v>2871.29</v>
      </c>
      <c r="I74" s="42"/>
      <c r="J74" s="42"/>
      <c r="K74" s="42">
        <v>1294419.6800000002</v>
      </c>
      <c r="L74" s="42"/>
      <c r="M74" s="42"/>
      <c r="N74" s="42">
        <v>185016</v>
      </c>
      <c r="O74" s="42"/>
      <c r="P74" s="42"/>
      <c r="Q74" s="42">
        <v>20223</v>
      </c>
      <c r="R74" s="42">
        <v>382738.26</v>
      </c>
      <c r="S74" s="42">
        <v>104968.37999999999</v>
      </c>
      <c r="T74" s="42">
        <v>9759.4</v>
      </c>
      <c r="U74" s="42"/>
      <c r="V74" s="42"/>
      <c r="W74" s="42"/>
      <c r="X74" s="42">
        <v>238905.05000000002</v>
      </c>
      <c r="Y74" s="42">
        <v>64013.58</v>
      </c>
      <c r="Z74" s="42">
        <v>171492.28999999998</v>
      </c>
      <c r="AA74" s="42">
        <v>617992.9</v>
      </c>
      <c r="AB74" s="42"/>
      <c r="AC74" s="42"/>
      <c r="AD74" s="42">
        <v>67779.39</v>
      </c>
      <c r="AE74" s="42"/>
      <c r="AF74" s="42"/>
      <c r="AG74" s="42"/>
      <c r="AH74" s="42">
        <v>7249.4699999999993</v>
      </c>
      <c r="AI74" s="42"/>
      <c r="AJ74" s="42">
        <v>39686.400000000001</v>
      </c>
      <c r="AK74" s="42">
        <v>147310</v>
      </c>
      <c r="AL74" s="42"/>
      <c r="AM74" s="42"/>
      <c r="AN74" s="42"/>
      <c r="AO74" s="42">
        <v>17966.919999999998</v>
      </c>
      <c r="AP74" s="42"/>
      <c r="AQ74" s="42"/>
      <c r="AR74" s="42">
        <v>1617.52</v>
      </c>
      <c r="AS74" s="42"/>
      <c r="AT74" s="42"/>
      <c r="AU74" s="42"/>
      <c r="AV74" s="42"/>
      <c r="AW74" s="42">
        <v>2594437.1600000006</v>
      </c>
      <c r="AX74" s="42">
        <v>460408.64</v>
      </c>
      <c r="AY74" s="42">
        <v>543634.18999999994</v>
      </c>
    </row>
    <row r="75" spans="1:51" x14ac:dyDescent="0.25">
      <c r="A75" t="s">
        <v>146</v>
      </c>
      <c r="B75" s="42">
        <v>24239435.490000006</v>
      </c>
      <c r="C75" s="42">
        <v>566947.30000000005</v>
      </c>
      <c r="D75" s="42">
        <v>349047.40999999992</v>
      </c>
      <c r="E75" s="42">
        <v>110679.65</v>
      </c>
      <c r="F75" s="42"/>
      <c r="G75" s="42"/>
      <c r="H75" s="42"/>
      <c r="I75" s="42"/>
      <c r="J75" s="42"/>
      <c r="K75" s="42">
        <v>8973272.7999999989</v>
      </c>
      <c r="L75" s="42"/>
      <c r="M75" s="42"/>
      <c r="N75" s="42">
        <v>922427.79999999981</v>
      </c>
      <c r="O75" s="42"/>
      <c r="P75" s="42"/>
      <c r="Q75" s="42"/>
      <c r="R75" s="42">
        <v>2663001.66</v>
      </c>
      <c r="S75" s="42">
        <v>1068364.1700000004</v>
      </c>
      <c r="T75" s="42">
        <v>48034.880000000005</v>
      </c>
      <c r="U75" s="42"/>
      <c r="V75" s="42">
        <v>534379.27999999991</v>
      </c>
      <c r="W75" s="42"/>
      <c r="X75" s="42">
        <v>1881137.5200000003</v>
      </c>
      <c r="Y75" s="42">
        <v>452891.54</v>
      </c>
      <c r="Z75" s="42">
        <v>102366.39000000001</v>
      </c>
      <c r="AA75" s="42">
        <v>2607800.89</v>
      </c>
      <c r="AB75" s="42">
        <v>399465.87999999995</v>
      </c>
      <c r="AC75" s="42"/>
      <c r="AD75" s="42">
        <v>497876.75000000006</v>
      </c>
      <c r="AE75" s="42"/>
      <c r="AF75" s="42"/>
      <c r="AG75" s="42"/>
      <c r="AH75" s="42">
        <v>76137.67</v>
      </c>
      <c r="AI75" s="42">
        <v>686173</v>
      </c>
      <c r="AJ75" s="42"/>
      <c r="AK75" s="42">
        <v>62696.310000000005</v>
      </c>
      <c r="AL75" s="42"/>
      <c r="AM75" s="42"/>
      <c r="AN75" s="42"/>
      <c r="AO75" s="42">
        <v>85651.540000000008</v>
      </c>
      <c r="AP75" s="42"/>
      <c r="AQ75" s="42"/>
      <c r="AR75" s="42">
        <v>870892.07999999973</v>
      </c>
      <c r="AS75" s="42"/>
      <c r="AT75" s="42"/>
      <c r="AU75" s="42">
        <v>2277970.7400000002</v>
      </c>
      <c r="AV75" s="42">
        <v>37070.600000000006</v>
      </c>
      <c r="AW75" s="42">
        <v>8494542.7000000011</v>
      </c>
      <c r="AX75" s="42">
        <v>3039974.52</v>
      </c>
      <c r="AY75" s="42">
        <v>1655950.79</v>
      </c>
    </row>
    <row r="76" spans="1:51" x14ac:dyDescent="0.25">
      <c r="A76" t="s">
        <v>147</v>
      </c>
      <c r="B76" s="42">
        <v>13406478.729999999</v>
      </c>
      <c r="C76" s="42">
        <v>607516.48</v>
      </c>
      <c r="D76" s="42">
        <v>316595.20000000001</v>
      </c>
      <c r="E76" s="42">
        <v>178810.47</v>
      </c>
      <c r="F76" s="42"/>
      <c r="G76" s="42"/>
      <c r="H76" s="42"/>
      <c r="I76" s="42"/>
      <c r="J76" s="42"/>
      <c r="K76" s="42">
        <v>4129969.6799999992</v>
      </c>
      <c r="L76" s="42"/>
      <c r="M76" s="42"/>
      <c r="N76" s="42">
        <v>431762.24</v>
      </c>
      <c r="O76" s="42"/>
      <c r="P76" s="42"/>
      <c r="Q76" s="42"/>
      <c r="R76" s="42">
        <v>1060360.3800000001</v>
      </c>
      <c r="S76" s="42">
        <v>273119.84999999992</v>
      </c>
      <c r="T76" s="42">
        <v>21730.959999999999</v>
      </c>
      <c r="U76" s="42"/>
      <c r="V76" s="42"/>
      <c r="W76" s="42"/>
      <c r="X76" s="42">
        <v>1164510.0500000003</v>
      </c>
      <c r="Y76" s="42">
        <v>218165.50999999998</v>
      </c>
      <c r="Z76" s="42"/>
      <c r="AA76" s="42">
        <v>1263232.8699999999</v>
      </c>
      <c r="AB76" s="42"/>
      <c r="AC76" s="42"/>
      <c r="AD76" s="42">
        <v>106188.12999999999</v>
      </c>
      <c r="AE76" s="42"/>
      <c r="AF76" s="42"/>
      <c r="AG76" s="42"/>
      <c r="AH76" s="42">
        <v>18861.919999999998</v>
      </c>
      <c r="AI76" s="42">
        <v>196131.20000000001</v>
      </c>
      <c r="AJ76" s="42"/>
      <c r="AK76" s="42">
        <v>36675.01</v>
      </c>
      <c r="AL76" s="42"/>
      <c r="AM76" s="42"/>
      <c r="AN76" s="42"/>
      <c r="AO76" s="42">
        <v>43768.26999999999</v>
      </c>
      <c r="AP76" s="42"/>
      <c r="AQ76" s="42"/>
      <c r="AR76" s="42">
        <v>5789.88</v>
      </c>
      <c r="AS76" s="42"/>
      <c r="AT76" s="42"/>
      <c r="AU76" s="42">
        <v>167337.88999999998</v>
      </c>
      <c r="AV76" s="42">
        <v>546866.09000000008</v>
      </c>
      <c r="AW76" s="42">
        <v>5199163.040000001</v>
      </c>
      <c r="AX76" s="42">
        <v>1260006.74</v>
      </c>
      <c r="AY76" s="42">
        <v>1350224.73</v>
      </c>
    </row>
    <row r="77" spans="1:51" x14ac:dyDescent="0.25">
      <c r="A77" t="s">
        <v>148</v>
      </c>
      <c r="B77" s="42">
        <v>5783185.7999999998</v>
      </c>
      <c r="C77" s="42">
        <v>105317.72</v>
      </c>
      <c r="D77" s="42">
        <v>47588.26</v>
      </c>
      <c r="E77" s="42">
        <v>187533.36000000002</v>
      </c>
      <c r="F77" s="42"/>
      <c r="G77" s="42"/>
      <c r="H77" s="42"/>
      <c r="I77" s="42"/>
      <c r="J77" s="42"/>
      <c r="K77" s="42">
        <v>1782095.49</v>
      </c>
      <c r="L77" s="42"/>
      <c r="M77" s="42"/>
      <c r="N77" s="42">
        <v>143304.66</v>
      </c>
      <c r="O77" s="42"/>
      <c r="P77" s="42"/>
      <c r="Q77" s="42"/>
      <c r="R77" s="42">
        <v>291165.14</v>
      </c>
      <c r="S77" s="42">
        <v>66913.760000000009</v>
      </c>
      <c r="T77" s="42">
        <v>4476.63</v>
      </c>
      <c r="U77" s="42"/>
      <c r="V77" s="42"/>
      <c r="W77" s="42"/>
      <c r="X77" s="42">
        <v>454235.27999999997</v>
      </c>
      <c r="Y77" s="42"/>
      <c r="Z77" s="42">
        <v>22635.32</v>
      </c>
      <c r="AA77" s="42">
        <v>498325.01000000007</v>
      </c>
      <c r="AB77" s="42"/>
      <c r="AC77" s="42"/>
      <c r="AD77" s="42">
        <v>35001.020000000004</v>
      </c>
      <c r="AE77" s="42"/>
      <c r="AF77" s="42"/>
      <c r="AG77" s="42"/>
      <c r="AH77" s="42"/>
      <c r="AI77" s="42">
        <v>18578.170000000002</v>
      </c>
      <c r="AJ77" s="42"/>
      <c r="AK77" s="42">
        <v>68377.119999999995</v>
      </c>
      <c r="AL77" s="42"/>
      <c r="AM77" s="42"/>
      <c r="AN77" s="42"/>
      <c r="AO77" s="42">
        <v>20295.830000000002</v>
      </c>
      <c r="AP77" s="42"/>
      <c r="AQ77" s="42"/>
      <c r="AR77" s="42">
        <v>77087.11</v>
      </c>
      <c r="AS77" s="42"/>
      <c r="AT77" s="42"/>
      <c r="AU77" s="42">
        <v>339331.64</v>
      </c>
      <c r="AV77" s="42">
        <v>80987.69</v>
      </c>
      <c r="AW77" s="42">
        <v>2198722.48</v>
      </c>
      <c r="AX77" s="42">
        <v>509712.66999999993</v>
      </c>
      <c r="AY77" s="42">
        <v>781931.52000000002</v>
      </c>
    </row>
    <row r="78" spans="1:51" x14ac:dyDescent="0.25">
      <c r="A78" t="s">
        <v>149</v>
      </c>
      <c r="B78" s="42">
        <v>3259254.46</v>
      </c>
      <c r="C78" s="42"/>
      <c r="D78" s="42"/>
      <c r="E78" s="42"/>
      <c r="F78" s="42"/>
      <c r="G78" s="42"/>
      <c r="H78" s="42"/>
      <c r="I78" s="42"/>
      <c r="J78" s="42"/>
      <c r="K78" s="42">
        <v>884453.92</v>
      </c>
      <c r="L78" s="42"/>
      <c r="M78" s="42"/>
      <c r="N78" s="42">
        <v>75346</v>
      </c>
      <c r="O78" s="42"/>
      <c r="P78" s="42"/>
      <c r="Q78" s="42"/>
      <c r="R78" s="42"/>
      <c r="S78" s="42"/>
      <c r="T78" s="42"/>
      <c r="U78" s="42"/>
      <c r="V78" s="42"/>
      <c r="W78" s="42"/>
      <c r="X78" s="42">
        <v>117567.00000000001</v>
      </c>
      <c r="Y78" s="42">
        <v>53869.469999999994</v>
      </c>
      <c r="Z78" s="42"/>
      <c r="AA78" s="42">
        <v>232872.39</v>
      </c>
      <c r="AB78" s="42"/>
      <c r="AC78" s="42"/>
      <c r="AD78" s="42">
        <v>56949.53</v>
      </c>
      <c r="AE78" s="42"/>
      <c r="AF78" s="42"/>
      <c r="AG78" s="42"/>
      <c r="AH78" s="42"/>
      <c r="AI78" s="42">
        <v>1919.1399999999999</v>
      </c>
      <c r="AJ78" s="42"/>
      <c r="AK78" s="42"/>
      <c r="AL78" s="42"/>
      <c r="AM78" s="42"/>
      <c r="AN78" s="42"/>
      <c r="AO78" s="42">
        <v>9640.42</v>
      </c>
      <c r="AP78" s="42"/>
      <c r="AQ78" s="42"/>
      <c r="AR78" s="42">
        <v>40881.599999999999</v>
      </c>
      <c r="AS78" s="42"/>
      <c r="AT78" s="42"/>
      <c r="AU78" s="42">
        <v>182304.18</v>
      </c>
      <c r="AV78" s="42"/>
      <c r="AW78" s="42">
        <v>1161767.2899999996</v>
      </c>
      <c r="AX78" s="42">
        <v>273537.25</v>
      </c>
      <c r="AY78" s="42">
        <v>301938.59000000008</v>
      </c>
    </row>
    <row r="79" spans="1:51" x14ac:dyDescent="0.25">
      <c r="A79" t="s">
        <v>150</v>
      </c>
      <c r="B79" s="42">
        <v>13261570.120000005</v>
      </c>
      <c r="C79" s="42"/>
      <c r="D79" s="42">
        <v>233632</v>
      </c>
      <c r="E79" s="42">
        <v>575602.64</v>
      </c>
      <c r="F79" s="42"/>
      <c r="G79" s="42"/>
      <c r="H79" s="42"/>
      <c r="I79" s="42"/>
      <c r="J79" s="42"/>
      <c r="K79" s="42">
        <v>3281151.37</v>
      </c>
      <c r="L79" s="42"/>
      <c r="M79" s="42"/>
      <c r="N79" s="42">
        <v>311240.18</v>
      </c>
      <c r="O79" s="42"/>
      <c r="P79" s="42"/>
      <c r="Q79" s="42"/>
      <c r="R79" s="42">
        <v>1393351.21</v>
      </c>
      <c r="S79" s="42">
        <v>268572.23</v>
      </c>
      <c r="T79" s="42">
        <v>13269</v>
      </c>
      <c r="U79" s="42"/>
      <c r="V79" s="42"/>
      <c r="W79" s="42"/>
      <c r="X79" s="42">
        <v>378398</v>
      </c>
      <c r="Y79" s="42">
        <v>46742.069999999992</v>
      </c>
      <c r="Z79" s="42"/>
      <c r="AA79" s="42">
        <v>392966.01999999996</v>
      </c>
      <c r="AB79" s="42"/>
      <c r="AC79" s="42"/>
      <c r="AD79" s="42">
        <v>87257.61</v>
      </c>
      <c r="AE79" s="42"/>
      <c r="AF79" s="42"/>
      <c r="AG79" s="42"/>
      <c r="AH79" s="42"/>
      <c r="AI79" s="42">
        <v>174172.52</v>
      </c>
      <c r="AJ79" s="42"/>
      <c r="AK79" s="42"/>
      <c r="AL79" s="42"/>
      <c r="AM79" s="42"/>
      <c r="AN79" s="42"/>
      <c r="AO79" s="42">
        <v>78520.53</v>
      </c>
      <c r="AP79" s="42"/>
      <c r="AQ79" s="42"/>
      <c r="AR79" s="42">
        <v>99255.82</v>
      </c>
      <c r="AS79" s="42"/>
      <c r="AT79" s="42">
        <v>54864.590000000004</v>
      </c>
      <c r="AU79" s="42"/>
      <c r="AV79" s="42"/>
      <c r="AW79" s="42">
        <v>3028369.7800000007</v>
      </c>
      <c r="AX79" s="42">
        <v>758484.66999999993</v>
      </c>
      <c r="AY79" s="42">
        <v>591458.62</v>
      </c>
    </row>
    <row r="80" spans="1:51" x14ac:dyDescent="0.25">
      <c r="A80" t="s">
        <v>151</v>
      </c>
      <c r="B80" s="42">
        <v>12029984.529999994</v>
      </c>
      <c r="C80" s="42">
        <v>268406.43</v>
      </c>
      <c r="D80" s="42">
        <v>140867.95000000001</v>
      </c>
      <c r="E80" s="42">
        <v>183884.01</v>
      </c>
      <c r="F80" s="42"/>
      <c r="G80" s="42"/>
      <c r="H80" s="42"/>
      <c r="I80" s="42"/>
      <c r="J80" s="42"/>
      <c r="K80" s="42">
        <v>3420783.14</v>
      </c>
      <c r="L80" s="42"/>
      <c r="M80" s="42"/>
      <c r="N80" s="42">
        <v>419213.45999999996</v>
      </c>
      <c r="O80" s="42"/>
      <c r="P80" s="42"/>
      <c r="Q80" s="42"/>
      <c r="R80" s="42">
        <v>2970845.4899999998</v>
      </c>
      <c r="S80" s="42">
        <v>657082.81000000006</v>
      </c>
      <c r="T80" s="42">
        <v>25947</v>
      </c>
      <c r="U80" s="42"/>
      <c r="V80" s="42"/>
      <c r="W80" s="42"/>
      <c r="X80" s="42">
        <v>685659.82000000007</v>
      </c>
      <c r="Y80" s="42">
        <v>159305.25</v>
      </c>
      <c r="Z80" s="42"/>
      <c r="AA80" s="42">
        <v>1243940.4199999995</v>
      </c>
      <c r="AB80" s="42"/>
      <c r="AC80" s="42"/>
      <c r="AD80" s="42">
        <v>301233.78999999992</v>
      </c>
      <c r="AE80" s="42"/>
      <c r="AF80" s="42"/>
      <c r="AG80" s="42"/>
      <c r="AH80" s="42">
        <v>20172.999999999996</v>
      </c>
      <c r="AI80" s="42">
        <v>223997.16</v>
      </c>
      <c r="AJ80" s="42"/>
      <c r="AK80" s="42"/>
      <c r="AL80" s="42"/>
      <c r="AM80" s="42"/>
      <c r="AN80" s="42"/>
      <c r="AO80" s="42">
        <v>9635.59</v>
      </c>
      <c r="AP80" s="42"/>
      <c r="AQ80" s="42"/>
      <c r="AR80" s="42">
        <v>219087.05000000005</v>
      </c>
      <c r="AS80" s="42"/>
      <c r="AT80" s="42"/>
      <c r="AU80" s="42">
        <v>85382.73</v>
      </c>
      <c r="AV80" s="42">
        <v>336777</v>
      </c>
      <c r="AW80" s="42">
        <v>4153807.9099999992</v>
      </c>
      <c r="AX80" s="42">
        <v>1095171.42</v>
      </c>
      <c r="AY80" s="42">
        <v>1405509.54</v>
      </c>
    </row>
    <row r="81" spans="1:51" x14ac:dyDescent="0.25">
      <c r="A81" t="s">
        <v>152</v>
      </c>
      <c r="B81" s="42">
        <v>3113852.1500000004</v>
      </c>
      <c r="C81" s="42">
        <v>32207.88</v>
      </c>
      <c r="D81" s="42">
        <v>1815.46</v>
      </c>
      <c r="E81" s="42"/>
      <c r="F81" s="42"/>
      <c r="G81" s="42"/>
      <c r="H81" s="42"/>
      <c r="I81" s="42"/>
      <c r="J81" s="42"/>
      <c r="K81" s="42">
        <v>404327.28</v>
      </c>
      <c r="L81" s="42"/>
      <c r="M81" s="42"/>
      <c r="N81" s="42">
        <v>46034.16</v>
      </c>
      <c r="O81" s="42"/>
      <c r="P81" s="42"/>
      <c r="Q81" s="42">
        <v>57227.46</v>
      </c>
      <c r="R81" s="42">
        <v>152842.70000000001</v>
      </c>
      <c r="S81" s="42"/>
      <c r="T81" s="42"/>
      <c r="U81" s="42"/>
      <c r="V81" s="42"/>
      <c r="W81" s="42"/>
      <c r="X81" s="42">
        <v>223930.52</v>
      </c>
      <c r="Y81" s="42">
        <v>44310.100000000006</v>
      </c>
      <c r="Z81" s="42">
        <v>77431.53</v>
      </c>
      <c r="AA81" s="42">
        <v>157499.19</v>
      </c>
      <c r="AB81" s="42"/>
      <c r="AC81" s="42"/>
      <c r="AD81" s="42">
        <v>32652.089999999997</v>
      </c>
      <c r="AE81" s="42"/>
      <c r="AF81" s="42"/>
      <c r="AG81" s="42"/>
      <c r="AH81" s="42"/>
      <c r="AI81" s="42"/>
      <c r="AJ81" s="42"/>
      <c r="AK81" s="42">
        <v>60868.2</v>
      </c>
      <c r="AL81" s="42"/>
      <c r="AM81" s="42"/>
      <c r="AN81" s="42"/>
      <c r="AO81" s="42"/>
      <c r="AP81" s="42"/>
      <c r="AQ81" s="42"/>
      <c r="AR81" s="42"/>
      <c r="AS81" s="42"/>
      <c r="AT81" s="42"/>
      <c r="AU81" s="42"/>
      <c r="AV81" s="42"/>
      <c r="AW81" s="42">
        <v>1922374.72</v>
      </c>
      <c r="AX81" s="42">
        <v>266652.40999999997</v>
      </c>
      <c r="AY81" s="42">
        <v>115613.29000000001</v>
      </c>
    </row>
    <row r="82" spans="1:51" x14ac:dyDescent="0.25">
      <c r="A82" t="s">
        <v>145</v>
      </c>
      <c r="B82" s="42">
        <v>2374346.7700000005</v>
      </c>
      <c r="C82" s="42">
        <v>46754.99</v>
      </c>
      <c r="D82" s="42"/>
      <c r="E82" s="42"/>
      <c r="F82" s="42"/>
      <c r="G82" s="42"/>
      <c r="H82" s="42"/>
      <c r="I82" s="42"/>
      <c r="J82" s="42"/>
      <c r="K82" s="42">
        <v>612843.86</v>
      </c>
      <c r="L82" s="42"/>
      <c r="M82" s="42"/>
      <c r="N82" s="42"/>
      <c r="O82" s="42"/>
      <c r="P82" s="42"/>
      <c r="Q82" s="42">
        <v>5719</v>
      </c>
      <c r="R82" s="42">
        <v>98800.03</v>
      </c>
      <c r="S82" s="42"/>
      <c r="T82" s="42"/>
      <c r="U82" s="42"/>
      <c r="V82" s="42"/>
      <c r="W82" s="42"/>
      <c r="X82" s="42">
        <v>74052.599999999991</v>
      </c>
      <c r="Y82" s="42">
        <v>44488.130000000005</v>
      </c>
      <c r="Z82" s="42"/>
      <c r="AA82" s="42">
        <v>202664.46</v>
      </c>
      <c r="AB82" s="42"/>
      <c r="AC82" s="42"/>
      <c r="AD82" s="42">
        <v>70378.66</v>
      </c>
      <c r="AE82" s="42"/>
      <c r="AF82" s="42"/>
      <c r="AG82" s="42"/>
      <c r="AH82" s="42"/>
      <c r="AI82" s="42">
        <v>72434.97</v>
      </c>
      <c r="AJ82" s="42"/>
      <c r="AK82" s="42"/>
      <c r="AL82" s="42"/>
      <c r="AM82" s="42"/>
      <c r="AN82" s="42"/>
      <c r="AO82" s="42">
        <v>4304.96</v>
      </c>
      <c r="AP82" s="42"/>
      <c r="AQ82" s="42"/>
      <c r="AR82" s="42">
        <v>71670.210000000006</v>
      </c>
      <c r="AS82" s="42"/>
      <c r="AT82" s="42"/>
      <c r="AU82" s="42">
        <v>290256.14000000007</v>
      </c>
      <c r="AV82" s="42"/>
      <c r="AW82" s="42">
        <v>959329.10999999987</v>
      </c>
      <c r="AX82" s="42">
        <v>356285.85</v>
      </c>
      <c r="AY82" s="42">
        <v>246162.32</v>
      </c>
    </row>
    <row r="83" spans="1:51" x14ac:dyDescent="0.25">
      <c r="A83" t="s">
        <v>153</v>
      </c>
      <c r="B83" s="42">
        <v>1868048.1500000001</v>
      </c>
      <c r="C83" s="42"/>
      <c r="D83" s="42"/>
      <c r="E83" s="42">
        <v>172115.40000000002</v>
      </c>
      <c r="F83" s="42"/>
      <c r="G83" s="42"/>
      <c r="H83" s="42"/>
      <c r="I83" s="42"/>
      <c r="J83" s="42"/>
      <c r="K83" s="42">
        <v>446975.49</v>
      </c>
      <c r="L83" s="42"/>
      <c r="M83" s="42"/>
      <c r="N83" s="42">
        <v>43774.62</v>
      </c>
      <c r="O83" s="42"/>
      <c r="P83" s="42"/>
      <c r="Q83" s="42"/>
      <c r="R83" s="42"/>
      <c r="S83" s="42"/>
      <c r="T83" s="42"/>
      <c r="U83" s="42"/>
      <c r="V83" s="42"/>
      <c r="W83" s="42"/>
      <c r="X83" s="42">
        <v>57907.03</v>
      </c>
      <c r="Y83" s="42">
        <v>36080.839999999997</v>
      </c>
      <c r="Z83" s="42"/>
      <c r="AA83" s="42">
        <v>113817.11000000002</v>
      </c>
      <c r="AB83" s="42"/>
      <c r="AC83" s="42"/>
      <c r="AD83" s="42">
        <v>3671.2400000000002</v>
      </c>
      <c r="AE83" s="42"/>
      <c r="AF83" s="42"/>
      <c r="AG83" s="42"/>
      <c r="AH83" s="42"/>
      <c r="AI83" s="42">
        <v>2558.85</v>
      </c>
      <c r="AJ83" s="42"/>
      <c r="AK83" s="42"/>
      <c r="AL83" s="42"/>
      <c r="AM83" s="42"/>
      <c r="AN83" s="42"/>
      <c r="AO83" s="42">
        <v>5307.65</v>
      </c>
      <c r="AP83" s="42"/>
      <c r="AQ83" s="42"/>
      <c r="AR83" s="42"/>
      <c r="AS83" s="42"/>
      <c r="AT83" s="42"/>
      <c r="AU83" s="42"/>
      <c r="AV83" s="42"/>
      <c r="AW83" s="42">
        <v>762812.13</v>
      </c>
      <c r="AX83" s="42">
        <v>148017.59</v>
      </c>
      <c r="AY83" s="42">
        <v>83565.97</v>
      </c>
    </row>
    <row r="84" spans="1:51" x14ac:dyDescent="0.25">
      <c r="A84" t="s">
        <v>154</v>
      </c>
      <c r="B84" s="42">
        <v>549763.94999999995</v>
      </c>
      <c r="C84" s="42"/>
      <c r="D84" s="42"/>
      <c r="E84" s="42"/>
      <c r="F84" s="42"/>
      <c r="G84" s="42"/>
      <c r="H84" s="42"/>
      <c r="I84" s="42"/>
      <c r="J84" s="42"/>
      <c r="K84" s="42">
        <v>225245.51</v>
      </c>
      <c r="L84" s="42"/>
      <c r="M84" s="42"/>
      <c r="N84" s="42">
        <v>17017</v>
      </c>
      <c r="O84" s="42"/>
      <c r="P84" s="42"/>
      <c r="Q84" s="42"/>
      <c r="R84" s="42"/>
      <c r="S84" s="42"/>
      <c r="T84" s="42"/>
      <c r="U84" s="42"/>
      <c r="V84" s="42"/>
      <c r="W84" s="42"/>
      <c r="X84" s="42">
        <v>52181</v>
      </c>
      <c r="Y84" s="42">
        <v>42030.99</v>
      </c>
      <c r="Z84" s="42"/>
      <c r="AA84" s="42">
        <v>69266.580000000016</v>
      </c>
      <c r="AB84" s="42"/>
      <c r="AC84" s="42"/>
      <c r="AD84" s="42">
        <v>2265.6</v>
      </c>
      <c r="AE84" s="42"/>
      <c r="AF84" s="42"/>
      <c r="AG84" s="42"/>
      <c r="AH84" s="42"/>
      <c r="AI84" s="42"/>
      <c r="AJ84" s="42"/>
      <c r="AK84" s="42"/>
      <c r="AL84" s="42"/>
      <c r="AM84" s="42"/>
      <c r="AN84" s="42"/>
      <c r="AO84" s="42"/>
      <c r="AP84" s="42"/>
      <c r="AQ84" s="42"/>
      <c r="AR84" s="42"/>
      <c r="AS84" s="42"/>
      <c r="AT84" s="42"/>
      <c r="AU84" s="42"/>
      <c r="AV84" s="42"/>
      <c r="AW84" s="42">
        <v>321037.31</v>
      </c>
      <c r="AX84" s="42">
        <v>66364.989999999991</v>
      </c>
      <c r="AY84" s="42">
        <v>2131.85</v>
      </c>
    </row>
    <row r="85" spans="1:51" x14ac:dyDescent="0.25">
      <c r="A85" t="s">
        <v>155</v>
      </c>
      <c r="B85" s="42">
        <v>2205878.92</v>
      </c>
      <c r="C85" s="42"/>
      <c r="D85" s="42">
        <v>6675.2</v>
      </c>
      <c r="E85" s="42">
        <v>105648.98999999999</v>
      </c>
      <c r="F85" s="42"/>
      <c r="G85" s="42"/>
      <c r="H85" s="42"/>
      <c r="I85" s="42"/>
      <c r="J85" s="42"/>
      <c r="K85" s="42">
        <v>289920.82</v>
      </c>
      <c r="L85" s="42"/>
      <c r="M85" s="42"/>
      <c r="N85" s="42">
        <v>39685.57</v>
      </c>
      <c r="O85" s="42"/>
      <c r="P85" s="42"/>
      <c r="Q85" s="42"/>
      <c r="R85" s="42">
        <v>246132.27000000002</v>
      </c>
      <c r="S85" s="42">
        <v>62756.259999999995</v>
      </c>
      <c r="T85" s="42"/>
      <c r="U85" s="42"/>
      <c r="V85" s="42"/>
      <c r="W85" s="42"/>
      <c r="X85" s="42">
        <v>33920.100000000006</v>
      </c>
      <c r="Y85" s="42">
        <v>39397.15</v>
      </c>
      <c r="Z85" s="42"/>
      <c r="AA85" s="42">
        <v>127498.41</v>
      </c>
      <c r="AB85" s="42"/>
      <c r="AC85" s="42"/>
      <c r="AD85" s="42">
        <v>3750</v>
      </c>
      <c r="AE85" s="42"/>
      <c r="AF85" s="42"/>
      <c r="AG85" s="42"/>
      <c r="AH85" s="42"/>
      <c r="AI85" s="42"/>
      <c r="AJ85" s="42"/>
      <c r="AK85" s="42"/>
      <c r="AL85" s="42"/>
      <c r="AM85" s="42"/>
      <c r="AN85" s="42"/>
      <c r="AO85" s="42"/>
      <c r="AP85" s="42"/>
      <c r="AQ85" s="42"/>
      <c r="AR85" s="42"/>
      <c r="AS85" s="42"/>
      <c r="AT85" s="42"/>
      <c r="AU85" s="42"/>
      <c r="AV85" s="42"/>
      <c r="AW85" s="42">
        <v>905668.32000000018</v>
      </c>
      <c r="AX85" s="42">
        <v>204100.08000000002</v>
      </c>
      <c r="AY85" s="42">
        <v>131222.49000000002</v>
      </c>
    </row>
    <row r="86" spans="1:51" x14ac:dyDescent="0.25">
      <c r="A86" t="s">
        <v>156</v>
      </c>
      <c r="B86" s="42">
        <v>5659636.2400000002</v>
      </c>
      <c r="C86" s="42">
        <v>111764.84</v>
      </c>
      <c r="D86" s="42">
        <v>27654.400000000001</v>
      </c>
      <c r="E86" s="42"/>
      <c r="F86" s="42"/>
      <c r="G86" s="42"/>
      <c r="H86" s="42"/>
      <c r="I86" s="42"/>
      <c r="J86" s="42"/>
      <c r="K86" s="42">
        <v>1014017.8300000001</v>
      </c>
      <c r="L86" s="42"/>
      <c r="M86" s="42"/>
      <c r="N86" s="42">
        <v>184298.29</v>
      </c>
      <c r="O86" s="42"/>
      <c r="P86" s="42"/>
      <c r="Q86" s="42"/>
      <c r="R86" s="42">
        <v>308841.28999999998</v>
      </c>
      <c r="S86" s="42">
        <v>97201.31</v>
      </c>
      <c r="T86" s="42">
        <v>11526</v>
      </c>
      <c r="U86" s="42"/>
      <c r="V86" s="42"/>
      <c r="W86" s="42"/>
      <c r="X86" s="42">
        <v>493655.16</v>
      </c>
      <c r="Y86" s="42">
        <v>118511.44999999998</v>
      </c>
      <c r="Z86" s="42">
        <v>39045.54</v>
      </c>
      <c r="AA86" s="42">
        <v>428389.12</v>
      </c>
      <c r="AB86" s="42"/>
      <c r="AC86" s="42"/>
      <c r="AD86" s="42">
        <v>70966.09</v>
      </c>
      <c r="AE86" s="42"/>
      <c r="AF86" s="42"/>
      <c r="AG86" s="42"/>
      <c r="AH86" s="42"/>
      <c r="AI86" s="42">
        <v>121641.58</v>
      </c>
      <c r="AJ86" s="42"/>
      <c r="AK86" s="42">
        <v>12448</v>
      </c>
      <c r="AL86" s="42"/>
      <c r="AM86" s="42"/>
      <c r="AN86" s="42"/>
      <c r="AO86" s="42">
        <v>14370.420000000002</v>
      </c>
      <c r="AP86" s="42"/>
      <c r="AQ86" s="42"/>
      <c r="AR86" s="42">
        <v>21695.040000000001</v>
      </c>
      <c r="AS86" s="42"/>
      <c r="AT86" s="42"/>
      <c r="AU86" s="42">
        <v>104882.88</v>
      </c>
      <c r="AV86" s="42"/>
      <c r="AW86" s="42">
        <v>2187292.5599999996</v>
      </c>
      <c r="AX86" s="42">
        <v>668600.39000000013</v>
      </c>
      <c r="AY86" s="42">
        <v>693954.72</v>
      </c>
    </row>
    <row r="87" spans="1:51" x14ac:dyDescent="0.25">
      <c r="A87" t="s">
        <v>157</v>
      </c>
      <c r="B87" s="42">
        <v>2799889.5100000007</v>
      </c>
      <c r="C87" s="42">
        <v>138705.82999999999</v>
      </c>
      <c r="D87" s="42">
        <v>12085.64</v>
      </c>
      <c r="E87" s="42">
        <v>199920.95</v>
      </c>
      <c r="F87" s="42"/>
      <c r="G87" s="42"/>
      <c r="H87" s="42"/>
      <c r="I87" s="42"/>
      <c r="J87" s="42"/>
      <c r="K87" s="42">
        <v>1100856.0900000003</v>
      </c>
      <c r="L87" s="42"/>
      <c r="M87" s="42"/>
      <c r="N87" s="42">
        <v>90924.81</v>
      </c>
      <c r="O87" s="42"/>
      <c r="P87" s="42"/>
      <c r="Q87" s="42">
        <v>30884</v>
      </c>
      <c r="R87" s="42">
        <v>191636.27</v>
      </c>
      <c r="S87" s="42">
        <v>12947.86</v>
      </c>
      <c r="T87" s="42"/>
      <c r="U87" s="42"/>
      <c r="V87" s="42"/>
      <c r="W87" s="42"/>
      <c r="X87" s="42">
        <v>231735.89</v>
      </c>
      <c r="Y87" s="42">
        <v>397144.37</v>
      </c>
      <c r="Z87" s="42"/>
      <c r="AA87" s="42">
        <v>319958.81999999995</v>
      </c>
      <c r="AB87" s="42"/>
      <c r="AC87" s="42"/>
      <c r="AD87" s="42">
        <v>44426.95</v>
      </c>
      <c r="AE87" s="42"/>
      <c r="AF87" s="42"/>
      <c r="AG87" s="42"/>
      <c r="AH87" s="42"/>
      <c r="AI87" s="42"/>
      <c r="AJ87" s="42"/>
      <c r="AK87" s="42">
        <v>24211.53</v>
      </c>
      <c r="AL87" s="42"/>
      <c r="AM87" s="42"/>
      <c r="AN87" s="42"/>
      <c r="AO87" s="42">
        <v>2800</v>
      </c>
      <c r="AP87" s="42"/>
      <c r="AQ87" s="42"/>
      <c r="AR87" s="42">
        <v>85146.82</v>
      </c>
      <c r="AS87" s="42"/>
      <c r="AT87" s="42"/>
      <c r="AU87" s="42">
        <v>97086.55</v>
      </c>
      <c r="AV87" s="42"/>
      <c r="AW87" s="42">
        <v>1604391.1500000004</v>
      </c>
      <c r="AX87" s="42">
        <v>388066.26</v>
      </c>
      <c r="AY87" s="42">
        <v>337608.9</v>
      </c>
    </row>
    <row r="88" spans="1:51" x14ac:dyDescent="0.25">
      <c r="A88" t="s">
        <v>296</v>
      </c>
      <c r="B88" s="42">
        <v>53066821.490000002</v>
      </c>
      <c r="C88" s="42">
        <v>2976916.7199999997</v>
      </c>
      <c r="D88" s="42">
        <v>125091.68</v>
      </c>
      <c r="E88" s="42">
        <v>655793.96</v>
      </c>
      <c r="F88" s="42"/>
      <c r="G88" s="42"/>
      <c r="H88" s="42">
        <v>31223.58</v>
      </c>
      <c r="I88" s="42"/>
      <c r="J88" s="42"/>
      <c r="K88" s="42">
        <v>20340867.450000003</v>
      </c>
      <c r="L88" s="42"/>
      <c r="M88" s="42"/>
      <c r="N88" s="42">
        <v>960622.13</v>
      </c>
      <c r="O88" s="42"/>
      <c r="P88" s="42"/>
      <c r="Q88" s="42">
        <v>259086</v>
      </c>
      <c r="R88" s="42">
        <v>4261494.1000000006</v>
      </c>
      <c r="S88" s="42">
        <v>437652.56999999995</v>
      </c>
      <c r="T88" s="42">
        <v>22067.25</v>
      </c>
      <c r="U88" s="42"/>
      <c r="V88" s="42"/>
      <c r="W88" s="42"/>
      <c r="X88" s="42">
        <v>658912.34</v>
      </c>
      <c r="Y88" s="42">
        <v>174996</v>
      </c>
      <c r="Z88" s="42"/>
      <c r="AA88" s="42">
        <v>2169180.5199999996</v>
      </c>
      <c r="AB88" s="42"/>
      <c r="AC88" s="42"/>
      <c r="AD88" s="42">
        <v>300396.68</v>
      </c>
      <c r="AE88" s="42"/>
      <c r="AF88" s="42"/>
      <c r="AG88" s="42"/>
      <c r="AH88" s="42">
        <v>48670</v>
      </c>
      <c r="AI88" s="42">
        <v>1057241.0799999998</v>
      </c>
      <c r="AJ88" s="42"/>
      <c r="AK88" s="42"/>
      <c r="AL88" s="42"/>
      <c r="AM88" s="42"/>
      <c r="AN88" s="42"/>
      <c r="AO88" s="42">
        <v>207233.9</v>
      </c>
      <c r="AP88" s="42"/>
      <c r="AQ88" s="42"/>
      <c r="AR88" s="42">
        <v>141542.41</v>
      </c>
      <c r="AS88" s="42"/>
      <c r="AT88" s="42"/>
      <c r="AU88" s="42"/>
      <c r="AV88" s="42">
        <v>23797.06</v>
      </c>
      <c r="AW88" s="42">
        <v>14218392.149999995</v>
      </c>
      <c r="AX88" s="42">
        <v>4356454.3900000006</v>
      </c>
      <c r="AY88" s="42">
        <v>4142384.56</v>
      </c>
    </row>
    <row r="89" spans="1:51" x14ac:dyDescent="0.25">
      <c r="A89" t="s">
        <v>297</v>
      </c>
      <c r="B89" s="42">
        <v>8591690.4700000007</v>
      </c>
      <c r="C89" s="42">
        <v>263.74</v>
      </c>
      <c r="D89" s="42">
        <v>136356.5</v>
      </c>
      <c r="E89" s="42">
        <v>132649.25</v>
      </c>
      <c r="F89" s="42"/>
      <c r="G89" s="42"/>
      <c r="H89" s="42"/>
      <c r="I89" s="42"/>
      <c r="J89" s="42"/>
      <c r="K89" s="42">
        <v>2844256.5500000007</v>
      </c>
      <c r="L89" s="42"/>
      <c r="M89" s="42"/>
      <c r="N89" s="42">
        <v>219471.47</v>
      </c>
      <c r="O89" s="42"/>
      <c r="P89" s="42"/>
      <c r="Q89" s="42"/>
      <c r="R89" s="42">
        <v>368821.12</v>
      </c>
      <c r="S89" s="42">
        <v>54992.03</v>
      </c>
      <c r="T89" s="42">
        <v>7770</v>
      </c>
      <c r="U89" s="42"/>
      <c r="V89" s="42"/>
      <c r="W89" s="42"/>
      <c r="X89" s="42">
        <v>219542.79</v>
      </c>
      <c r="Y89" s="42">
        <v>24612.13</v>
      </c>
      <c r="Z89" s="42">
        <v>24111.09</v>
      </c>
      <c r="AA89" s="42">
        <v>680483.52</v>
      </c>
      <c r="AB89" s="42">
        <v>190353.49000000002</v>
      </c>
      <c r="AC89" s="42"/>
      <c r="AD89" s="42">
        <v>335354.56</v>
      </c>
      <c r="AE89" s="42"/>
      <c r="AF89" s="42"/>
      <c r="AG89" s="42"/>
      <c r="AH89" s="42"/>
      <c r="AI89" s="42">
        <v>98563.530000000013</v>
      </c>
      <c r="AJ89" s="42"/>
      <c r="AK89" s="42"/>
      <c r="AL89" s="42"/>
      <c r="AM89" s="42"/>
      <c r="AN89" s="42"/>
      <c r="AO89" s="42">
        <v>46466.8</v>
      </c>
      <c r="AP89" s="42"/>
      <c r="AQ89" s="42"/>
      <c r="AR89" s="42"/>
      <c r="AS89" s="42"/>
      <c r="AT89" s="42"/>
      <c r="AU89" s="42"/>
      <c r="AV89" s="42">
        <v>40810.559999999998</v>
      </c>
      <c r="AW89" s="42">
        <v>3355978.15</v>
      </c>
      <c r="AX89" s="42">
        <v>893819.35</v>
      </c>
      <c r="AY89" s="42">
        <v>622536.97</v>
      </c>
    </row>
    <row r="90" spans="1:51" x14ac:dyDescent="0.25">
      <c r="A90" t="s">
        <v>298</v>
      </c>
      <c r="B90" s="42">
        <v>11050218.939999999</v>
      </c>
      <c r="C90" s="42">
        <v>435422.12</v>
      </c>
      <c r="D90" s="42"/>
      <c r="E90" s="42">
        <v>171454.72</v>
      </c>
      <c r="F90" s="42"/>
      <c r="G90" s="42"/>
      <c r="H90" s="42"/>
      <c r="I90" s="42"/>
      <c r="J90" s="42"/>
      <c r="K90" s="42">
        <v>3421160.6799999997</v>
      </c>
      <c r="L90" s="42"/>
      <c r="M90" s="42"/>
      <c r="N90" s="42">
        <v>393588.87</v>
      </c>
      <c r="O90" s="42"/>
      <c r="P90" s="42"/>
      <c r="Q90" s="42"/>
      <c r="R90" s="42">
        <v>680312.7699999999</v>
      </c>
      <c r="S90" s="42"/>
      <c r="T90" s="42"/>
      <c r="U90" s="42"/>
      <c r="V90" s="42"/>
      <c r="W90" s="42"/>
      <c r="X90" s="42">
        <v>341513.99</v>
      </c>
      <c r="Y90" s="42">
        <v>68577.36</v>
      </c>
      <c r="Z90" s="42"/>
      <c r="AA90" s="42">
        <v>270015.49000000005</v>
      </c>
      <c r="AB90" s="42"/>
      <c r="AC90" s="42"/>
      <c r="AD90" s="42">
        <v>192171.28</v>
      </c>
      <c r="AE90" s="42"/>
      <c r="AF90" s="42"/>
      <c r="AG90" s="42"/>
      <c r="AH90" s="42"/>
      <c r="AI90" s="42">
        <v>22724.04</v>
      </c>
      <c r="AJ90" s="42"/>
      <c r="AK90" s="42"/>
      <c r="AL90" s="42">
        <v>125487.17</v>
      </c>
      <c r="AM90" s="42"/>
      <c r="AN90" s="42"/>
      <c r="AO90" s="42">
        <v>42514.5</v>
      </c>
      <c r="AP90" s="42"/>
      <c r="AQ90" s="42"/>
      <c r="AR90" s="42"/>
      <c r="AS90" s="42"/>
      <c r="AT90" s="42"/>
      <c r="AU90" s="42"/>
      <c r="AV90" s="42">
        <v>370983.96</v>
      </c>
      <c r="AW90" s="42">
        <v>3585749.9899999993</v>
      </c>
      <c r="AX90" s="42">
        <v>629404.30000000005</v>
      </c>
      <c r="AY90" s="42">
        <v>977376.34999999986</v>
      </c>
    </row>
    <row r="91" spans="1:51" x14ac:dyDescent="0.25">
      <c r="A91" t="s">
        <v>194</v>
      </c>
      <c r="B91" s="42">
        <v>473810.75</v>
      </c>
      <c r="C91" s="42"/>
      <c r="D91" s="42"/>
      <c r="E91" s="42"/>
      <c r="F91" s="42"/>
      <c r="G91" s="42"/>
      <c r="H91" s="42">
        <v>3758.7</v>
      </c>
      <c r="I91" s="42"/>
      <c r="J91" s="42"/>
      <c r="K91" s="42">
        <v>169044.22</v>
      </c>
      <c r="L91" s="42"/>
      <c r="M91" s="42"/>
      <c r="N91" s="42">
        <v>9724</v>
      </c>
      <c r="O91" s="42"/>
      <c r="P91" s="42"/>
      <c r="Q91" s="42">
        <v>4575</v>
      </c>
      <c r="R91" s="42"/>
      <c r="S91" s="42"/>
      <c r="T91" s="42"/>
      <c r="U91" s="42"/>
      <c r="V91" s="42"/>
      <c r="W91" s="42"/>
      <c r="X91" s="42">
        <v>19344</v>
      </c>
      <c r="Y91" s="42">
        <v>20880</v>
      </c>
      <c r="Z91" s="42"/>
      <c r="AA91" s="42">
        <v>38396.240000000005</v>
      </c>
      <c r="AB91" s="42"/>
      <c r="AC91" s="42"/>
      <c r="AD91" s="42"/>
      <c r="AE91" s="42"/>
      <c r="AF91" s="42"/>
      <c r="AG91" s="42"/>
      <c r="AH91" s="42"/>
      <c r="AI91" s="42"/>
      <c r="AJ91" s="42"/>
      <c r="AK91" s="42"/>
      <c r="AL91" s="42"/>
      <c r="AM91" s="42"/>
      <c r="AN91" s="42"/>
      <c r="AO91" s="42"/>
      <c r="AP91" s="42"/>
      <c r="AQ91" s="42"/>
      <c r="AR91" s="42"/>
      <c r="AS91" s="42"/>
      <c r="AT91" s="42"/>
      <c r="AU91" s="42"/>
      <c r="AV91" s="42"/>
      <c r="AW91" s="42">
        <v>542109.64</v>
      </c>
      <c r="AX91" s="42">
        <v>116298.3</v>
      </c>
      <c r="AY91" s="42">
        <v>75496.549999999988</v>
      </c>
    </row>
    <row r="92" spans="1:51" x14ac:dyDescent="0.25">
      <c r="A92" t="s">
        <v>195</v>
      </c>
      <c r="B92" s="42">
        <v>594044.62</v>
      </c>
      <c r="C92" s="42"/>
      <c r="D92" s="42"/>
      <c r="E92" s="42">
        <v>83878.26999999999</v>
      </c>
      <c r="F92" s="42"/>
      <c r="G92" s="42"/>
      <c r="H92" s="42"/>
      <c r="I92" s="42"/>
      <c r="J92" s="42"/>
      <c r="K92" s="42">
        <v>145318.39999999999</v>
      </c>
      <c r="L92" s="42"/>
      <c r="M92" s="42"/>
      <c r="N92" s="42">
        <v>20350</v>
      </c>
      <c r="O92" s="42"/>
      <c r="P92" s="42"/>
      <c r="Q92" s="42"/>
      <c r="R92" s="42"/>
      <c r="S92" s="42"/>
      <c r="T92" s="42"/>
      <c r="U92" s="42"/>
      <c r="V92" s="42"/>
      <c r="W92" s="42"/>
      <c r="X92" s="42">
        <v>53646.570000000007</v>
      </c>
      <c r="Y92" s="42">
        <v>26486.099999999995</v>
      </c>
      <c r="Z92" s="42"/>
      <c r="AA92" s="42">
        <v>54128.130000000005</v>
      </c>
      <c r="AB92" s="42"/>
      <c r="AC92" s="42"/>
      <c r="AD92" s="42">
        <v>112722.06999999999</v>
      </c>
      <c r="AE92" s="42"/>
      <c r="AF92" s="42"/>
      <c r="AG92" s="42"/>
      <c r="AH92" s="42"/>
      <c r="AI92" s="42"/>
      <c r="AJ92" s="42"/>
      <c r="AK92" s="42"/>
      <c r="AL92" s="42"/>
      <c r="AM92" s="42"/>
      <c r="AN92" s="42"/>
      <c r="AO92" s="42">
        <v>1548.02</v>
      </c>
      <c r="AP92" s="42"/>
      <c r="AQ92" s="42"/>
      <c r="AR92" s="42">
        <v>21280</v>
      </c>
      <c r="AS92" s="42"/>
      <c r="AT92" s="42"/>
      <c r="AU92" s="42"/>
      <c r="AV92" s="42"/>
      <c r="AW92" s="42">
        <v>525691.18999999994</v>
      </c>
      <c r="AX92" s="42">
        <v>147630.71000000002</v>
      </c>
      <c r="AY92" s="42">
        <v>133330.35999999999</v>
      </c>
    </row>
    <row r="93" spans="1:51" x14ac:dyDescent="0.25">
      <c r="A93" t="s">
        <v>196</v>
      </c>
      <c r="B93" s="42">
        <v>2697420.040000001</v>
      </c>
      <c r="C93" s="42">
        <v>3603563.82</v>
      </c>
      <c r="D93" s="42"/>
      <c r="E93" s="42"/>
      <c r="F93" s="42"/>
      <c r="G93" s="42"/>
      <c r="H93" s="42"/>
      <c r="I93" s="42"/>
      <c r="J93" s="42"/>
      <c r="K93" s="42">
        <v>1136205.2000000002</v>
      </c>
      <c r="L93" s="42"/>
      <c r="M93" s="42"/>
      <c r="N93" s="42">
        <v>103582</v>
      </c>
      <c r="O93" s="42"/>
      <c r="P93" s="42"/>
      <c r="Q93" s="42"/>
      <c r="R93" s="42">
        <v>120967.81</v>
      </c>
      <c r="S93" s="42">
        <v>94504.01</v>
      </c>
      <c r="T93" s="42">
        <v>17859.759999999998</v>
      </c>
      <c r="U93" s="42"/>
      <c r="V93" s="42"/>
      <c r="W93" s="42"/>
      <c r="X93" s="42">
        <v>50456.740000000005</v>
      </c>
      <c r="Y93" s="42">
        <v>16922</v>
      </c>
      <c r="Z93" s="42"/>
      <c r="AA93" s="42">
        <v>256457.63</v>
      </c>
      <c r="AB93" s="42"/>
      <c r="AC93" s="42"/>
      <c r="AD93" s="42">
        <v>67271.100000000006</v>
      </c>
      <c r="AE93" s="42"/>
      <c r="AF93" s="42"/>
      <c r="AG93" s="42"/>
      <c r="AH93" s="42"/>
      <c r="AI93" s="42"/>
      <c r="AJ93" s="42"/>
      <c r="AK93" s="42"/>
      <c r="AL93" s="42"/>
      <c r="AM93" s="42"/>
      <c r="AN93" s="42"/>
      <c r="AO93" s="42">
        <v>23564.530000000002</v>
      </c>
      <c r="AP93" s="42"/>
      <c r="AQ93" s="42"/>
      <c r="AR93" s="42">
        <v>101078.56</v>
      </c>
      <c r="AS93" s="42"/>
      <c r="AT93" s="42"/>
      <c r="AU93" s="42">
        <v>26063.65</v>
      </c>
      <c r="AV93" s="42"/>
      <c r="AW93" s="42">
        <v>1741403.1199999999</v>
      </c>
      <c r="AX93" s="42">
        <v>304443.66000000003</v>
      </c>
      <c r="AY93" s="42">
        <v>468405.95999999996</v>
      </c>
    </row>
    <row r="94" spans="1:51" x14ac:dyDescent="0.25">
      <c r="A94" t="s">
        <v>197</v>
      </c>
      <c r="B94" s="42">
        <v>6297137.7800000021</v>
      </c>
      <c r="C94" s="42">
        <v>241829.39</v>
      </c>
      <c r="D94" s="42"/>
      <c r="E94" s="42">
        <v>298780.69999999995</v>
      </c>
      <c r="F94" s="42"/>
      <c r="G94" s="42"/>
      <c r="H94" s="42"/>
      <c r="I94" s="42"/>
      <c r="J94" s="42"/>
      <c r="K94" s="42">
        <v>2475196.1999999997</v>
      </c>
      <c r="L94" s="42"/>
      <c r="M94" s="42"/>
      <c r="N94" s="42">
        <v>275707.47000000003</v>
      </c>
      <c r="O94" s="42"/>
      <c r="P94" s="42"/>
      <c r="Q94" s="42"/>
      <c r="R94" s="42">
        <v>295623.74000000005</v>
      </c>
      <c r="S94" s="42">
        <v>7847.7000000000007</v>
      </c>
      <c r="T94" s="42">
        <v>32084.990000000005</v>
      </c>
      <c r="U94" s="42"/>
      <c r="V94" s="42"/>
      <c r="W94" s="42"/>
      <c r="X94" s="42">
        <v>511499.26999999996</v>
      </c>
      <c r="Y94" s="42">
        <v>51572.88</v>
      </c>
      <c r="Z94" s="42"/>
      <c r="AA94" s="42">
        <v>417150.13</v>
      </c>
      <c r="AB94" s="42"/>
      <c r="AC94" s="42"/>
      <c r="AD94" s="42">
        <v>225873.94999999998</v>
      </c>
      <c r="AE94" s="42"/>
      <c r="AF94" s="42"/>
      <c r="AG94" s="42"/>
      <c r="AH94" s="42"/>
      <c r="AI94" s="42"/>
      <c r="AJ94" s="42"/>
      <c r="AK94" s="42"/>
      <c r="AL94" s="42"/>
      <c r="AM94" s="42"/>
      <c r="AN94" s="42"/>
      <c r="AO94" s="42">
        <v>25359.39</v>
      </c>
      <c r="AP94" s="42"/>
      <c r="AQ94" s="42"/>
      <c r="AR94" s="42">
        <v>415.2</v>
      </c>
      <c r="AS94" s="42"/>
      <c r="AT94" s="42"/>
      <c r="AU94" s="42"/>
      <c r="AV94" s="42"/>
      <c r="AW94" s="42">
        <v>3443049.4600000018</v>
      </c>
      <c r="AX94" s="42">
        <v>661919.00999999989</v>
      </c>
      <c r="AY94" s="42">
        <v>1341022.8899999999</v>
      </c>
    </row>
    <row r="95" spans="1:51" x14ac:dyDescent="0.25">
      <c r="A95" t="s">
        <v>198</v>
      </c>
      <c r="B95" s="42">
        <v>10335292.770000003</v>
      </c>
      <c r="C95" s="42">
        <v>1074493.45</v>
      </c>
      <c r="D95" s="42">
        <v>49588.89</v>
      </c>
      <c r="E95" s="42">
        <v>365379.33999999997</v>
      </c>
      <c r="F95" s="42"/>
      <c r="G95" s="42"/>
      <c r="H95" s="42"/>
      <c r="I95" s="42"/>
      <c r="J95" s="42"/>
      <c r="K95" s="42">
        <v>3037620.9899999998</v>
      </c>
      <c r="L95" s="42"/>
      <c r="M95" s="42"/>
      <c r="N95" s="42">
        <v>316230.87</v>
      </c>
      <c r="O95" s="42"/>
      <c r="P95" s="42"/>
      <c r="Q95" s="42"/>
      <c r="R95" s="42">
        <v>615590.52999999991</v>
      </c>
      <c r="S95" s="42">
        <v>94224.09</v>
      </c>
      <c r="T95" s="42">
        <v>10905</v>
      </c>
      <c r="U95" s="42"/>
      <c r="V95" s="42"/>
      <c r="W95" s="42"/>
      <c r="X95" s="42">
        <v>546248.41</v>
      </c>
      <c r="Y95" s="42">
        <v>111293.85</v>
      </c>
      <c r="Z95" s="42"/>
      <c r="AA95" s="42">
        <v>635286.81999999983</v>
      </c>
      <c r="AB95" s="42"/>
      <c r="AC95" s="42"/>
      <c r="AD95" s="42">
        <v>220200.08</v>
      </c>
      <c r="AE95" s="42"/>
      <c r="AF95" s="42"/>
      <c r="AG95" s="42"/>
      <c r="AH95" s="42"/>
      <c r="AI95" s="42">
        <v>105094.08</v>
      </c>
      <c r="AJ95" s="42"/>
      <c r="AK95" s="42">
        <v>4057.65</v>
      </c>
      <c r="AL95" s="42"/>
      <c r="AM95" s="42"/>
      <c r="AN95" s="42"/>
      <c r="AO95" s="42">
        <v>36603.14</v>
      </c>
      <c r="AP95" s="42"/>
      <c r="AQ95" s="42"/>
      <c r="AR95" s="42">
        <v>239568.79</v>
      </c>
      <c r="AS95" s="42"/>
      <c r="AT95" s="42"/>
      <c r="AU95" s="42"/>
      <c r="AV95" s="42">
        <v>34689.689999999995</v>
      </c>
      <c r="AW95" s="42">
        <v>4308808.25</v>
      </c>
      <c r="AX95" s="42">
        <v>1096426.5</v>
      </c>
      <c r="AY95" s="42">
        <v>897379.66999999993</v>
      </c>
    </row>
    <row r="96" spans="1:51" x14ac:dyDescent="0.25">
      <c r="A96" t="s">
        <v>205</v>
      </c>
      <c r="B96" s="42">
        <v>489664036.99999988</v>
      </c>
      <c r="C96" s="42">
        <v>10166971.059999999</v>
      </c>
      <c r="D96" s="42">
        <v>844706.97000000009</v>
      </c>
      <c r="E96" s="42"/>
      <c r="F96" s="42"/>
      <c r="G96" s="42"/>
      <c r="H96" s="42">
        <v>21047.010000000002</v>
      </c>
      <c r="I96" s="42"/>
      <c r="J96" s="42"/>
      <c r="K96" s="42">
        <v>258342147.66999999</v>
      </c>
      <c r="L96" s="42"/>
      <c r="M96" s="42"/>
      <c r="N96" s="42">
        <v>13996915.520000001</v>
      </c>
      <c r="O96" s="42"/>
      <c r="P96" s="42"/>
      <c r="Q96" s="42"/>
      <c r="R96" s="42">
        <v>21600644.900000002</v>
      </c>
      <c r="S96" s="42">
        <v>4480738.419999999</v>
      </c>
      <c r="T96" s="42">
        <v>430331.52</v>
      </c>
      <c r="U96" s="42"/>
      <c r="V96" s="42">
        <v>2231979.7499999995</v>
      </c>
      <c r="W96" s="42">
        <v>11306.810000000001</v>
      </c>
      <c r="X96" s="42">
        <v>17345650.349999994</v>
      </c>
      <c r="Y96" s="42">
        <v>2272706.15</v>
      </c>
      <c r="Z96" s="42">
        <v>572.14</v>
      </c>
      <c r="AA96" s="42">
        <v>19890798.709999993</v>
      </c>
      <c r="AB96" s="42">
        <v>885374.95000000007</v>
      </c>
      <c r="AC96" s="42">
        <v>384423.55999999994</v>
      </c>
      <c r="AD96" s="42">
        <v>5268057.8899999997</v>
      </c>
      <c r="AE96" s="42"/>
      <c r="AF96" s="42">
        <v>5066620.2799999993</v>
      </c>
      <c r="AG96" s="42"/>
      <c r="AH96" s="42">
        <v>825941.05999999994</v>
      </c>
      <c r="AI96" s="42">
        <v>43719166.779999994</v>
      </c>
      <c r="AJ96" s="42"/>
      <c r="AK96" s="42">
        <v>50014.66</v>
      </c>
      <c r="AL96" s="42"/>
      <c r="AM96" s="42"/>
      <c r="AN96" s="42">
        <v>76821.460000000006</v>
      </c>
      <c r="AO96" s="42">
        <v>1644552.66</v>
      </c>
      <c r="AP96" s="42"/>
      <c r="AQ96" s="42"/>
      <c r="AR96" s="42">
        <v>53408810.949999981</v>
      </c>
      <c r="AS96" s="42">
        <v>1162548.2700000003</v>
      </c>
      <c r="AT96" s="42"/>
      <c r="AU96" s="42">
        <v>363036.74</v>
      </c>
      <c r="AV96" s="42">
        <v>319499.99</v>
      </c>
      <c r="AW96" s="42">
        <v>157338052.32000005</v>
      </c>
      <c r="AX96" s="42">
        <v>20515334.039999999</v>
      </c>
      <c r="AY96" s="42">
        <v>63526255.489999995</v>
      </c>
    </row>
    <row r="97" spans="1:51" x14ac:dyDescent="0.25">
      <c r="A97" t="s">
        <v>206</v>
      </c>
      <c r="B97" s="42">
        <v>197678533.31000006</v>
      </c>
      <c r="C97" s="42">
        <v>3053574.92</v>
      </c>
      <c r="D97" s="42">
        <v>1642713.19</v>
      </c>
      <c r="E97" s="42">
        <v>1461217.29</v>
      </c>
      <c r="F97" s="42"/>
      <c r="G97" s="42"/>
      <c r="H97" s="42">
        <v>43187.659999999996</v>
      </c>
      <c r="I97" s="42"/>
      <c r="J97" s="42"/>
      <c r="K97" s="42">
        <v>59622295.579999998</v>
      </c>
      <c r="L97" s="42"/>
      <c r="M97" s="42"/>
      <c r="N97" s="42">
        <v>4950690</v>
      </c>
      <c r="O97" s="42"/>
      <c r="P97" s="42"/>
      <c r="Q97" s="42"/>
      <c r="R97" s="42">
        <v>13727505.050000001</v>
      </c>
      <c r="S97" s="42">
        <v>1286978.5600000001</v>
      </c>
      <c r="T97" s="42">
        <v>244871.75</v>
      </c>
      <c r="U97" s="42"/>
      <c r="V97" s="42"/>
      <c r="W97" s="42"/>
      <c r="X97" s="42">
        <v>7633819.5299999984</v>
      </c>
      <c r="Y97" s="42">
        <v>1971302.9800000002</v>
      </c>
      <c r="Z97" s="42"/>
      <c r="AA97" s="42">
        <v>18161653.039999999</v>
      </c>
      <c r="AB97" s="42"/>
      <c r="AC97" s="42"/>
      <c r="AD97" s="42">
        <v>3278261.7399999998</v>
      </c>
      <c r="AE97" s="42"/>
      <c r="AF97" s="42"/>
      <c r="AG97" s="42"/>
      <c r="AH97" s="42">
        <v>1040272.0200000001</v>
      </c>
      <c r="AI97" s="42">
        <v>12156795.429999998</v>
      </c>
      <c r="AJ97" s="42"/>
      <c r="AK97" s="42">
        <v>112761.56000000001</v>
      </c>
      <c r="AL97" s="42"/>
      <c r="AM97" s="42"/>
      <c r="AN97" s="42"/>
      <c r="AO97" s="42">
        <v>663257.72000000009</v>
      </c>
      <c r="AP97" s="42"/>
      <c r="AQ97" s="42"/>
      <c r="AR97" s="42">
        <v>2994834.6100000003</v>
      </c>
      <c r="AS97" s="42"/>
      <c r="AT97" s="42"/>
      <c r="AU97" s="42">
        <v>5367219.5999999996</v>
      </c>
      <c r="AV97" s="42">
        <v>997635.91</v>
      </c>
      <c r="AW97" s="42">
        <v>54841763.089999996</v>
      </c>
      <c r="AX97" s="42">
        <v>14860589.93</v>
      </c>
      <c r="AY97" s="42">
        <v>21205267.510000005</v>
      </c>
    </row>
    <row r="98" spans="1:51" x14ac:dyDescent="0.25">
      <c r="A98" t="s">
        <v>207</v>
      </c>
      <c r="B98" s="42">
        <v>37541422.670000009</v>
      </c>
      <c r="C98" s="42"/>
      <c r="D98" s="42">
        <v>184735.18</v>
      </c>
      <c r="E98" s="42">
        <v>539873.38</v>
      </c>
      <c r="F98" s="42"/>
      <c r="G98" s="42"/>
      <c r="H98" s="42">
        <v>420.56</v>
      </c>
      <c r="I98" s="42"/>
      <c r="J98" s="42"/>
      <c r="K98" s="42">
        <v>12381212.439999998</v>
      </c>
      <c r="L98" s="42"/>
      <c r="M98" s="42"/>
      <c r="N98" s="42">
        <v>1084168.4400000002</v>
      </c>
      <c r="O98" s="42"/>
      <c r="P98" s="42"/>
      <c r="Q98" s="42"/>
      <c r="R98" s="42">
        <v>4783577.709999999</v>
      </c>
      <c r="S98" s="42">
        <v>1483205.03</v>
      </c>
      <c r="T98" s="42"/>
      <c r="U98" s="42"/>
      <c r="V98" s="42"/>
      <c r="W98" s="42"/>
      <c r="X98" s="42">
        <v>586087.52999999991</v>
      </c>
      <c r="Y98" s="42">
        <v>101770.31</v>
      </c>
      <c r="Z98" s="42"/>
      <c r="AA98" s="42">
        <v>931327.84</v>
      </c>
      <c r="AB98" s="42"/>
      <c r="AC98" s="42"/>
      <c r="AD98" s="42">
        <v>345168.51999999996</v>
      </c>
      <c r="AE98" s="42"/>
      <c r="AF98" s="42"/>
      <c r="AG98" s="42"/>
      <c r="AH98" s="42">
        <v>69702</v>
      </c>
      <c r="AI98" s="42">
        <v>559963.98999999987</v>
      </c>
      <c r="AJ98" s="42"/>
      <c r="AK98" s="42">
        <v>18664.259999999998</v>
      </c>
      <c r="AL98" s="42">
        <v>443348.18999999994</v>
      </c>
      <c r="AM98" s="42"/>
      <c r="AN98" s="42"/>
      <c r="AO98" s="42">
        <v>177575.11000000002</v>
      </c>
      <c r="AP98" s="42"/>
      <c r="AQ98" s="42"/>
      <c r="AR98" s="42">
        <v>94247.840000000011</v>
      </c>
      <c r="AS98" s="42"/>
      <c r="AT98" s="42"/>
      <c r="AU98" s="42">
        <v>827722.11000000022</v>
      </c>
      <c r="AV98" s="42">
        <v>76895.790000000023</v>
      </c>
      <c r="AW98" s="42">
        <v>10778725.299999999</v>
      </c>
      <c r="AX98" s="42">
        <v>3142860.8099999996</v>
      </c>
      <c r="AY98" s="42">
        <v>3857353.0299999993</v>
      </c>
    </row>
    <row r="99" spans="1:51" x14ac:dyDescent="0.25">
      <c r="A99" t="s">
        <v>208</v>
      </c>
      <c r="B99" s="42">
        <v>43978732.379999995</v>
      </c>
      <c r="C99" s="42">
        <v>157981.06</v>
      </c>
      <c r="D99" s="42"/>
      <c r="E99" s="42"/>
      <c r="F99" s="42"/>
      <c r="G99" s="42"/>
      <c r="H99" s="42"/>
      <c r="I99" s="42"/>
      <c r="J99" s="42"/>
      <c r="K99" s="42">
        <v>11754720.01</v>
      </c>
      <c r="L99" s="42"/>
      <c r="M99" s="42"/>
      <c r="N99" s="42">
        <v>860590.87999999989</v>
      </c>
      <c r="O99" s="42"/>
      <c r="P99" s="42"/>
      <c r="Q99" s="42"/>
      <c r="R99" s="42">
        <v>3547000.2899999991</v>
      </c>
      <c r="S99" s="42">
        <v>200788.32000000004</v>
      </c>
      <c r="T99" s="42">
        <v>17812</v>
      </c>
      <c r="U99" s="42"/>
      <c r="V99" s="42"/>
      <c r="W99" s="42"/>
      <c r="X99" s="42">
        <v>123078</v>
      </c>
      <c r="Y99" s="42">
        <v>58817</v>
      </c>
      <c r="Z99" s="42"/>
      <c r="AA99" s="42">
        <v>278839.09000000003</v>
      </c>
      <c r="AB99" s="42"/>
      <c r="AC99" s="42"/>
      <c r="AD99" s="42">
        <v>359136.93000000005</v>
      </c>
      <c r="AE99" s="42"/>
      <c r="AF99" s="42"/>
      <c r="AG99" s="42"/>
      <c r="AH99" s="42">
        <v>21952</v>
      </c>
      <c r="AI99" s="42">
        <v>552580.28999999992</v>
      </c>
      <c r="AJ99" s="42"/>
      <c r="AK99" s="42"/>
      <c r="AL99" s="42"/>
      <c r="AM99" s="42"/>
      <c r="AN99" s="42">
        <v>77531.98</v>
      </c>
      <c r="AO99" s="42">
        <v>127410.93</v>
      </c>
      <c r="AP99" s="42"/>
      <c r="AQ99" s="42"/>
      <c r="AR99" s="42">
        <v>123518.98</v>
      </c>
      <c r="AS99" s="42"/>
      <c r="AT99" s="42"/>
      <c r="AU99" s="42"/>
      <c r="AV99" s="42">
        <v>535728.36999999988</v>
      </c>
      <c r="AW99" s="42">
        <v>11555854.980000002</v>
      </c>
      <c r="AX99" s="42">
        <v>2183504.84</v>
      </c>
      <c r="AY99" s="42">
        <v>2574576.87</v>
      </c>
    </row>
    <row r="100" spans="1:51" x14ac:dyDescent="0.25">
      <c r="A100" t="s">
        <v>209</v>
      </c>
      <c r="B100" s="42">
        <v>186045013.38</v>
      </c>
      <c r="C100" s="42">
        <v>396525.58999999997</v>
      </c>
      <c r="D100" s="42">
        <v>2220367.0900000003</v>
      </c>
      <c r="E100" s="42">
        <v>674286.64</v>
      </c>
      <c r="F100" s="42"/>
      <c r="G100" s="42"/>
      <c r="H100" s="42"/>
      <c r="I100" s="42"/>
      <c r="J100" s="42"/>
      <c r="K100" s="42">
        <v>62881393.050000019</v>
      </c>
      <c r="L100" s="42"/>
      <c r="M100" s="42"/>
      <c r="N100" s="42">
        <v>4469259.7</v>
      </c>
      <c r="O100" s="42"/>
      <c r="P100" s="42"/>
      <c r="Q100" s="42"/>
      <c r="R100" s="42">
        <v>8551241.3399999999</v>
      </c>
      <c r="S100" s="42">
        <v>1236953.2899999998</v>
      </c>
      <c r="T100" s="42">
        <v>144315</v>
      </c>
      <c r="U100" s="42"/>
      <c r="V100" s="42">
        <v>6540142.2300000004</v>
      </c>
      <c r="W100" s="42">
        <v>67052.219999999987</v>
      </c>
      <c r="X100" s="42">
        <v>8875542.620000001</v>
      </c>
      <c r="Y100" s="42">
        <v>1954577.0000000002</v>
      </c>
      <c r="Z100" s="42"/>
      <c r="AA100" s="42">
        <v>15167805.720000001</v>
      </c>
      <c r="AB100" s="42"/>
      <c r="AC100" s="42"/>
      <c r="AD100" s="42">
        <v>4036076.3000000003</v>
      </c>
      <c r="AE100" s="42"/>
      <c r="AF100" s="42"/>
      <c r="AG100" s="42"/>
      <c r="AH100" s="42">
        <v>1329019.2400000002</v>
      </c>
      <c r="AI100" s="42">
        <v>11849368.68</v>
      </c>
      <c r="AJ100" s="42"/>
      <c r="AK100" s="42">
        <v>113638.76999999999</v>
      </c>
      <c r="AL100" s="42">
        <v>1249722.69</v>
      </c>
      <c r="AM100" s="42"/>
      <c r="AN100" s="42"/>
      <c r="AO100" s="42">
        <v>574142.41</v>
      </c>
      <c r="AP100" s="42"/>
      <c r="AQ100" s="42">
        <v>68315.72</v>
      </c>
      <c r="AR100" s="42">
        <v>1698746.2600000002</v>
      </c>
      <c r="AS100" s="42"/>
      <c r="AT100" s="42"/>
      <c r="AU100" s="42">
        <v>3453297.1899999995</v>
      </c>
      <c r="AV100" s="42">
        <v>1357762.61</v>
      </c>
      <c r="AW100" s="42">
        <v>52907645.43</v>
      </c>
      <c r="AX100" s="42">
        <v>10559579.640000002</v>
      </c>
      <c r="AY100" s="42">
        <v>11871216.690000001</v>
      </c>
    </row>
    <row r="101" spans="1:51" x14ac:dyDescent="0.25">
      <c r="A101" t="s">
        <v>210</v>
      </c>
      <c r="B101" s="42">
        <v>12459539.82</v>
      </c>
      <c r="C101" s="42">
        <v>945198.67</v>
      </c>
      <c r="D101" s="42"/>
      <c r="E101" s="42"/>
      <c r="F101" s="42"/>
      <c r="G101" s="42"/>
      <c r="H101" s="42">
        <v>1255</v>
      </c>
      <c r="I101" s="42"/>
      <c r="J101" s="42"/>
      <c r="K101" s="42">
        <v>3002304.3100000005</v>
      </c>
      <c r="L101" s="42"/>
      <c r="M101" s="42"/>
      <c r="N101" s="42">
        <v>466620.56999999995</v>
      </c>
      <c r="O101" s="42"/>
      <c r="P101" s="42"/>
      <c r="Q101" s="42"/>
      <c r="R101" s="42">
        <v>893489.38</v>
      </c>
      <c r="S101" s="42">
        <v>458923.32000000007</v>
      </c>
      <c r="T101" s="42"/>
      <c r="U101" s="42"/>
      <c r="V101" s="42"/>
      <c r="W101" s="42"/>
      <c r="X101" s="42">
        <v>244730.85000000003</v>
      </c>
      <c r="Y101" s="42">
        <v>73109.22</v>
      </c>
      <c r="Z101" s="42"/>
      <c r="AA101" s="42">
        <v>317000.51000000007</v>
      </c>
      <c r="AB101" s="42"/>
      <c r="AC101" s="42"/>
      <c r="AD101" s="42">
        <v>172844.4</v>
      </c>
      <c r="AE101" s="42"/>
      <c r="AF101" s="42"/>
      <c r="AG101" s="42"/>
      <c r="AH101" s="42">
        <v>12588.259999999998</v>
      </c>
      <c r="AI101" s="42">
        <v>161912.75</v>
      </c>
      <c r="AJ101" s="42"/>
      <c r="AK101" s="42"/>
      <c r="AL101" s="42"/>
      <c r="AM101" s="42"/>
      <c r="AN101" s="42"/>
      <c r="AO101" s="42">
        <v>41136.370000000003</v>
      </c>
      <c r="AP101" s="42"/>
      <c r="AQ101" s="42"/>
      <c r="AR101" s="42">
        <v>239847.75</v>
      </c>
      <c r="AS101" s="42"/>
      <c r="AT101" s="42"/>
      <c r="AU101" s="42">
        <v>252548.63</v>
      </c>
      <c r="AV101" s="42"/>
      <c r="AW101" s="42">
        <v>5659090.8000000007</v>
      </c>
      <c r="AX101" s="42">
        <v>830461.75999999989</v>
      </c>
      <c r="AY101" s="42">
        <v>1582429.75</v>
      </c>
    </row>
    <row r="102" spans="1:51" x14ac:dyDescent="0.25">
      <c r="A102" t="s">
        <v>211</v>
      </c>
      <c r="B102" s="42">
        <v>139253075.59</v>
      </c>
      <c r="C102" s="42">
        <v>1377645.42</v>
      </c>
      <c r="D102" s="42">
        <v>418427.13</v>
      </c>
      <c r="E102" s="42">
        <v>3226536.37</v>
      </c>
      <c r="F102" s="42"/>
      <c r="G102" s="42"/>
      <c r="H102" s="42">
        <v>29831.510000000002</v>
      </c>
      <c r="I102" s="42"/>
      <c r="J102" s="42"/>
      <c r="K102" s="42">
        <v>56266958.939999998</v>
      </c>
      <c r="L102" s="42"/>
      <c r="M102" s="42"/>
      <c r="N102" s="42">
        <v>3691140.16</v>
      </c>
      <c r="O102" s="42"/>
      <c r="P102" s="42"/>
      <c r="Q102" s="42"/>
      <c r="R102" s="42">
        <v>16115432.729999999</v>
      </c>
      <c r="S102" s="42">
        <v>2249842.7500000005</v>
      </c>
      <c r="T102" s="42">
        <v>157725.00999999998</v>
      </c>
      <c r="U102" s="42"/>
      <c r="V102" s="42"/>
      <c r="W102" s="42"/>
      <c r="X102" s="42">
        <v>4704075.8900000006</v>
      </c>
      <c r="Y102" s="42">
        <v>1483160.0100000002</v>
      </c>
      <c r="Z102" s="42"/>
      <c r="AA102" s="42">
        <v>8802000.9099999983</v>
      </c>
      <c r="AB102" s="42"/>
      <c r="AC102" s="42"/>
      <c r="AD102" s="42">
        <v>2245539.31</v>
      </c>
      <c r="AE102" s="42"/>
      <c r="AF102" s="42"/>
      <c r="AG102" s="42"/>
      <c r="AH102" s="42">
        <v>582792.70000000007</v>
      </c>
      <c r="AI102" s="42">
        <v>6339049.9500000011</v>
      </c>
      <c r="AJ102" s="42"/>
      <c r="AK102" s="42">
        <v>97620.99</v>
      </c>
      <c r="AL102" s="42">
        <v>905015.74</v>
      </c>
      <c r="AM102" s="42"/>
      <c r="AN102" s="42"/>
      <c r="AO102" s="42">
        <v>489383.92000000004</v>
      </c>
      <c r="AP102" s="42"/>
      <c r="AQ102" s="42"/>
      <c r="AR102" s="42">
        <v>1424456.55</v>
      </c>
      <c r="AS102" s="42"/>
      <c r="AT102" s="42"/>
      <c r="AU102" s="42">
        <v>1573142.99</v>
      </c>
      <c r="AV102" s="42">
        <v>1732710.02</v>
      </c>
      <c r="AW102" s="42">
        <v>33251939.279999997</v>
      </c>
      <c r="AX102" s="42">
        <v>8522785.4199999999</v>
      </c>
      <c r="AY102" s="42">
        <v>13985343.25</v>
      </c>
    </row>
    <row r="103" spans="1:51" x14ac:dyDescent="0.25">
      <c r="A103" t="s">
        <v>212</v>
      </c>
      <c r="B103" s="42">
        <v>1585868.58</v>
      </c>
      <c r="C103" s="42"/>
      <c r="D103" s="42"/>
      <c r="E103" s="42"/>
      <c r="F103" s="42"/>
      <c r="G103" s="42"/>
      <c r="H103" s="42"/>
      <c r="I103" s="42"/>
      <c r="J103" s="42"/>
      <c r="K103" s="42">
        <v>270803.49000000005</v>
      </c>
      <c r="L103" s="42"/>
      <c r="M103" s="42"/>
      <c r="N103" s="42"/>
      <c r="O103" s="42"/>
      <c r="P103" s="42"/>
      <c r="Q103" s="42"/>
      <c r="R103" s="42"/>
      <c r="S103" s="42"/>
      <c r="T103" s="42"/>
      <c r="U103" s="42"/>
      <c r="V103" s="42"/>
      <c r="W103" s="42"/>
      <c r="X103" s="42"/>
      <c r="Y103" s="42"/>
      <c r="Z103" s="42"/>
      <c r="AA103" s="42">
        <v>35955.259999999995</v>
      </c>
      <c r="AB103" s="42"/>
      <c r="AC103" s="42"/>
      <c r="AD103" s="42"/>
      <c r="AE103" s="42"/>
      <c r="AF103" s="42"/>
      <c r="AG103" s="42"/>
      <c r="AH103" s="42"/>
      <c r="AI103" s="42"/>
      <c r="AJ103" s="42"/>
      <c r="AK103" s="42"/>
      <c r="AL103" s="42"/>
      <c r="AM103" s="42"/>
      <c r="AN103" s="42"/>
      <c r="AO103" s="42"/>
      <c r="AP103" s="42"/>
      <c r="AQ103" s="42"/>
      <c r="AR103" s="42">
        <v>996.58999999999992</v>
      </c>
      <c r="AS103" s="42"/>
      <c r="AT103" s="42"/>
      <c r="AU103" s="42">
        <v>109546.62</v>
      </c>
      <c r="AV103" s="42">
        <v>40366.36</v>
      </c>
      <c r="AW103" s="42">
        <v>621472.02</v>
      </c>
      <c r="AX103" s="42">
        <v>110099.71</v>
      </c>
      <c r="AY103" s="42">
        <v>157924.96</v>
      </c>
    </row>
    <row r="104" spans="1:51" x14ac:dyDescent="0.25">
      <c r="A104" t="s">
        <v>213</v>
      </c>
      <c r="B104" s="42">
        <v>233307600.93999994</v>
      </c>
      <c r="C104" s="42">
        <v>1671826.6600000001</v>
      </c>
      <c r="D104" s="42">
        <v>213024.34</v>
      </c>
      <c r="E104" s="42"/>
      <c r="F104" s="42"/>
      <c r="G104" s="42"/>
      <c r="H104" s="42"/>
      <c r="I104" s="42"/>
      <c r="J104" s="42"/>
      <c r="K104" s="42">
        <v>73748712.020000011</v>
      </c>
      <c r="L104" s="42"/>
      <c r="M104" s="42"/>
      <c r="N104" s="42">
        <v>4883378.21</v>
      </c>
      <c r="O104" s="42"/>
      <c r="P104" s="42"/>
      <c r="Q104" s="42"/>
      <c r="R104" s="42">
        <v>9879159.3299999982</v>
      </c>
      <c r="S104" s="42">
        <v>2688340.4899999998</v>
      </c>
      <c r="T104" s="42">
        <v>104533</v>
      </c>
      <c r="U104" s="42"/>
      <c r="V104" s="42"/>
      <c r="W104" s="42"/>
      <c r="X104" s="42">
        <v>2889936.1400000006</v>
      </c>
      <c r="Y104" s="42">
        <v>455892.77</v>
      </c>
      <c r="Z104" s="42"/>
      <c r="AA104" s="42">
        <v>3743969.9</v>
      </c>
      <c r="AB104" s="42"/>
      <c r="AC104" s="42"/>
      <c r="AD104" s="42">
        <v>2789540.1600000006</v>
      </c>
      <c r="AE104" s="42"/>
      <c r="AF104" s="42"/>
      <c r="AG104" s="42"/>
      <c r="AH104" s="42">
        <v>470771.19999999995</v>
      </c>
      <c r="AI104" s="42">
        <v>7232748.4399999995</v>
      </c>
      <c r="AJ104" s="42"/>
      <c r="AK104" s="42"/>
      <c r="AL104" s="42"/>
      <c r="AM104" s="42"/>
      <c r="AN104" s="42">
        <v>268547.48</v>
      </c>
      <c r="AO104" s="42">
        <v>1498095.75</v>
      </c>
      <c r="AP104" s="42"/>
      <c r="AQ104" s="42"/>
      <c r="AR104" s="42">
        <v>1584656.6499999997</v>
      </c>
      <c r="AS104" s="42"/>
      <c r="AT104" s="42"/>
      <c r="AU104" s="42">
        <v>8310432.2700000005</v>
      </c>
      <c r="AV104" s="42">
        <v>1804756.6799999997</v>
      </c>
      <c r="AW104" s="42">
        <v>50380149.630000025</v>
      </c>
      <c r="AX104" s="42">
        <v>8045546.1600000011</v>
      </c>
      <c r="AY104" s="42">
        <v>10222055.939999999</v>
      </c>
    </row>
    <row r="105" spans="1:51" x14ac:dyDescent="0.25">
      <c r="A105" t="s">
        <v>214</v>
      </c>
      <c r="B105" s="42">
        <v>25447010.850000009</v>
      </c>
      <c r="C105" s="42"/>
      <c r="D105" s="42"/>
      <c r="E105" s="42"/>
      <c r="F105" s="42"/>
      <c r="G105" s="42"/>
      <c r="H105" s="42"/>
      <c r="I105" s="42"/>
      <c r="J105" s="42"/>
      <c r="K105" s="42">
        <v>7075433.1900000013</v>
      </c>
      <c r="L105" s="42"/>
      <c r="M105" s="42"/>
      <c r="N105" s="42">
        <v>661552</v>
      </c>
      <c r="O105" s="42"/>
      <c r="P105" s="42"/>
      <c r="Q105" s="42"/>
      <c r="R105" s="42">
        <v>1765222.29</v>
      </c>
      <c r="S105" s="42">
        <v>138252.67000000001</v>
      </c>
      <c r="T105" s="42"/>
      <c r="U105" s="42"/>
      <c r="V105" s="42"/>
      <c r="W105" s="42"/>
      <c r="X105" s="42">
        <v>926215.65999999992</v>
      </c>
      <c r="Y105" s="42">
        <v>81875.569999999992</v>
      </c>
      <c r="Z105" s="42"/>
      <c r="AA105" s="42">
        <v>2585865.64</v>
      </c>
      <c r="AB105" s="42"/>
      <c r="AC105" s="42"/>
      <c r="AD105" s="42">
        <v>851575.64</v>
      </c>
      <c r="AE105" s="42"/>
      <c r="AF105" s="42"/>
      <c r="AG105" s="42"/>
      <c r="AH105" s="42">
        <v>33062.1</v>
      </c>
      <c r="AI105" s="42">
        <v>2269113.21</v>
      </c>
      <c r="AJ105" s="42"/>
      <c r="AK105" s="42"/>
      <c r="AL105" s="42"/>
      <c r="AM105" s="42"/>
      <c r="AN105" s="42"/>
      <c r="AO105" s="42">
        <v>94315.959999999992</v>
      </c>
      <c r="AP105" s="42"/>
      <c r="AQ105" s="42"/>
      <c r="AR105" s="42">
        <v>568297.22</v>
      </c>
      <c r="AS105" s="42"/>
      <c r="AT105" s="42"/>
      <c r="AU105" s="42">
        <v>1586507.3199999998</v>
      </c>
      <c r="AV105" s="42">
        <v>319714.31</v>
      </c>
      <c r="AW105" s="42">
        <v>8466390.75</v>
      </c>
      <c r="AX105" s="42">
        <v>1918901.49</v>
      </c>
      <c r="AY105" s="42">
        <v>1634840.25</v>
      </c>
    </row>
    <row r="106" spans="1:51" x14ac:dyDescent="0.25">
      <c r="A106" t="s">
        <v>215</v>
      </c>
      <c r="B106" s="42">
        <v>31193555.390000004</v>
      </c>
      <c r="C106" s="42">
        <v>1535842.7499999998</v>
      </c>
      <c r="D106" s="42"/>
      <c r="E106" s="42"/>
      <c r="F106" s="42"/>
      <c r="G106" s="42"/>
      <c r="H106" s="42"/>
      <c r="I106" s="42"/>
      <c r="J106" s="42"/>
      <c r="K106" s="42">
        <v>6435671.3500000006</v>
      </c>
      <c r="L106" s="42"/>
      <c r="M106" s="42"/>
      <c r="N106" s="42">
        <v>637928</v>
      </c>
      <c r="O106" s="42"/>
      <c r="P106" s="42"/>
      <c r="Q106" s="42"/>
      <c r="R106" s="42">
        <v>2085415.7999999998</v>
      </c>
      <c r="S106" s="42">
        <v>303381.81000000006</v>
      </c>
      <c r="T106" s="42">
        <v>15651</v>
      </c>
      <c r="U106" s="42"/>
      <c r="V106" s="42"/>
      <c r="W106" s="42"/>
      <c r="X106" s="42">
        <v>160107.46999999997</v>
      </c>
      <c r="Y106" s="42">
        <v>76597.63</v>
      </c>
      <c r="Z106" s="42"/>
      <c r="AA106" s="42">
        <v>527901.82000000007</v>
      </c>
      <c r="AB106" s="42"/>
      <c r="AC106" s="42"/>
      <c r="AD106" s="42">
        <v>296962.76000000007</v>
      </c>
      <c r="AE106" s="42"/>
      <c r="AF106" s="42"/>
      <c r="AG106" s="42"/>
      <c r="AH106" s="42">
        <v>28560.489999999998</v>
      </c>
      <c r="AI106" s="42">
        <v>506861.08999999985</v>
      </c>
      <c r="AJ106" s="42"/>
      <c r="AK106" s="42"/>
      <c r="AL106" s="42"/>
      <c r="AM106" s="42"/>
      <c r="AN106" s="42">
        <v>5733.4</v>
      </c>
      <c r="AO106" s="42">
        <v>124427.92</v>
      </c>
      <c r="AP106" s="42"/>
      <c r="AQ106" s="42"/>
      <c r="AR106" s="42"/>
      <c r="AS106" s="42"/>
      <c r="AT106" s="42"/>
      <c r="AU106" s="42">
        <v>478379.58999999997</v>
      </c>
      <c r="AV106" s="42">
        <v>17744.45</v>
      </c>
      <c r="AW106" s="42">
        <v>10020599.699999997</v>
      </c>
      <c r="AX106" s="42">
        <v>1580828.9800000002</v>
      </c>
      <c r="AY106" s="42">
        <v>3165027.47</v>
      </c>
    </row>
    <row r="107" spans="1:51" x14ac:dyDescent="0.25">
      <c r="A107" t="s">
        <v>216</v>
      </c>
      <c r="B107" s="42">
        <v>181842668.96999991</v>
      </c>
      <c r="C107" s="42">
        <v>979447.68</v>
      </c>
      <c r="D107" s="42">
        <v>953613.81</v>
      </c>
      <c r="E107" s="42">
        <v>1666604</v>
      </c>
      <c r="F107" s="42"/>
      <c r="G107" s="42"/>
      <c r="H107" s="42">
        <v>7476.6500000000005</v>
      </c>
      <c r="I107" s="42"/>
      <c r="J107" s="42"/>
      <c r="K107" s="42">
        <v>46445726.729999997</v>
      </c>
      <c r="L107" s="42"/>
      <c r="M107" s="42"/>
      <c r="N107" s="42">
        <v>3700274.2</v>
      </c>
      <c r="O107" s="42"/>
      <c r="P107" s="42"/>
      <c r="Q107" s="42">
        <v>21620.400000000001</v>
      </c>
      <c r="R107" s="42">
        <v>9329914.7199999988</v>
      </c>
      <c r="S107" s="42">
        <v>2178323.86</v>
      </c>
      <c r="T107" s="42">
        <v>205156.31000000003</v>
      </c>
      <c r="U107" s="42"/>
      <c r="V107" s="42"/>
      <c r="W107" s="42"/>
      <c r="X107" s="42">
        <v>6532152.2700000014</v>
      </c>
      <c r="Y107" s="42">
        <v>1260683.9099999999</v>
      </c>
      <c r="Z107" s="42"/>
      <c r="AA107" s="42">
        <v>11552712.740000002</v>
      </c>
      <c r="AB107" s="42"/>
      <c r="AC107" s="42"/>
      <c r="AD107" s="42">
        <v>2475318.1600000006</v>
      </c>
      <c r="AE107" s="42"/>
      <c r="AF107" s="42"/>
      <c r="AG107" s="42"/>
      <c r="AH107" s="42">
        <v>546441.23</v>
      </c>
      <c r="AI107" s="42">
        <v>10792500.35</v>
      </c>
      <c r="AJ107" s="42"/>
      <c r="AK107" s="42">
        <v>131959.35999999999</v>
      </c>
      <c r="AL107" s="42">
        <v>235278.68</v>
      </c>
      <c r="AM107" s="42"/>
      <c r="AN107" s="42"/>
      <c r="AO107" s="42">
        <v>566338.32999999984</v>
      </c>
      <c r="AP107" s="42"/>
      <c r="AQ107" s="42"/>
      <c r="AR107" s="42">
        <v>2469828.31</v>
      </c>
      <c r="AS107" s="42"/>
      <c r="AT107" s="42"/>
      <c r="AU107" s="42">
        <v>3094148.7399999998</v>
      </c>
      <c r="AV107" s="42">
        <v>1865994.4799999997</v>
      </c>
      <c r="AW107" s="42">
        <v>40378132.900000021</v>
      </c>
      <c r="AX107" s="42">
        <v>13733750.170000002</v>
      </c>
      <c r="AY107" s="42">
        <v>12464345.659999998</v>
      </c>
    </row>
    <row r="108" spans="1:51" x14ac:dyDescent="0.25">
      <c r="A108" t="s">
        <v>217</v>
      </c>
      <c r="B108" s="42">
        <v>91104891.280000001</v>
      </c>
      <c r="C108" s="42"/>
      <c r="D108" s="42">
        <v>415084.83</v>
      </c>
      <c r="E108" s="42">
        <v>176636.52999999997</v>
      </c>
      <c r="F108" s="42"/>
      <c r="G108" s="42"/>
      <c r="H108" s="42"/>
      <c r="I108" s="42"/>
      <c r="J108" s="42"/>
      <c r="K108" s="42">
        <v>29562647.350000001</v>
      </c>
      <c r="L108" s="42"/>
      <c r="M108" s="42"/>
      <c r="N108" s="42">
        <v>2100893.37</v>
      </c>
      <c r="O108" s="42"/>
      <c r="P108" s="42"/>
      <c r="Q108" s="42"/>
      <c r="R108" s="42">
        <v>6865674.5200000014</v>
      </c>
      <c r="S108" s="42">
        <v>388185.97999999992</v>
      </c>
      <c r="T108" s="42">
        <v>41451.49</v>
      </c>
      <c r="U108" s="42"/>
      <c r="V108" s="42"/>
      <c r="W108" s="42"/>
      <c r="X108" s="42">
        <v>396814.48</v>
      </c>
      <c r="Y108" s="42">
        <v>207017</v>
      </c>
      <c r="Z108" s="42"/>
      <c r="AA108" s="42">
        <v>1281914.6499999999</v>
      </c>
      <c r="AB108" s="42"/>
      <c r="AC108" s="42"/>
      <c r="AD108" s="42">
        <v>893976.59000000008</v>
      </c>
      <c r="AE108" s="42"/>
      <c r="AF108" s="42"/>
      <c r="AG108" s="42"/>
      <c r="AH108" s="42">
        <v>53392.85</v>
      </c>
      <c r="AI108" s="42">
        <v>2060768.66</v>
      </c>
      <c r="AJ108" s="42"/>
      <c r="AK108" s="42"/>
      <c r="AL108" s="42"/>
      <c r="AM108" s="42"/>
      <c r="AN108" s="42">
        <v>9775.35</v>
      </c>
      <c r="AO108" s="42">
        <v>1133365.1000000001</v>
      </c>
      <c r="AP108" s="42"/>
      <c r="AQ108" s="42"/>
      <c r="AR108" s="42">
        <v>732396.38000000012</v>
      </c>
      <c r="AS108" s="42"/>
      <c r="AT108" s="42">
        <v>40436.65</v>
      </c>
      <c r="AU108" s="42">
        <v>1355661.5699999998</v>
      </c>
      <c r="AV108" s="42">
        <v>178437.89</v>
      </c>
      <c r="AW108" s="42">
        <v>24509664.279999986</v>
      </c>
      <c r="AX108" s="42">
        <v>2475835.3499999996</v>
      </c>
      <c r="AY108" s="42">
        <v>6573595.1400000006</v>
      </c>
    </row>
    <row r="109" spans="1:51" x14ac:dyDescent="0.25">
      <c r="A109" t="s">
        <v>218</v>
      </c>
      <c r="B109" s="42">
        <v>72423698.519999996</v>
      </c>
      <c r="C109" s="42">
        <v>1687185.4300000002</v>
      </c>
      <c r="D109" s="42"/>
      <c r="E109" s="42">
        <v>199139.66999999998</v>
      </c>
      <c r="F109" s="42"/>
      <c r="G109" s="42"/>
      <c r="H109" s="42"/>
      <c r="I109" s="42"/>
      <c r="J109" s="42"/>
      <c r="K109" s="42">
        <v>18691039.070000004</v>
      </c>
      <c r="L109" s="42"/>
      <c r="M109" s="42"/>
      <c r="N109" s="42">
        <v>1516937</v>
      </c>
      <c r="O109" s="42"/>
      <c r="P109" s="42"/>
      <c r="Q109" s="42"/>
      <c r="R109" s="42">
        <v>5180160.8</v>
      </c>
      <c r="S109" s="42">
        <v>472960.59999999992</v>
      </c>
      <c r="T109" s="42">
        <v>51701.599999999999</v>
      </c>
      <c r="U109" s="42"/>
      <c r="V109" s="42"/>
      <c r="W109" s="42"/>
      <c r="X109" s="42">
        <v>336090.59</v>
      </c>
      <c r="Y109" s="42">
        <v>152052</v>
      </c>
      <c r="Z109" s="42"/>
      <c r="AA109" s="42">
        <v>695475.60999999987</v>
      </c>
      <c r="AB109" s="42"/>
      <c r="AC109" s="42"/>
      <c r="AD109" s="42">
        <v>676708.4</v>
      </c>
      <c r="AE109" s="42"/>
      <c r="AF109" s="42"/>
      <c r="AG109" s="42"/>
      <c r="AH109" s="42">
        <v>53868.229999999996</v>
      </c>
      <c r="AI109" s="42">
        <v>609853.30000000005</v>
      </c>
      <c r="AJ109" s="42"/>
      <c r="AK109" s="42"/>
      <c r="AL109" s="42"/>
      <c r="AM109" s="42">
        <v>80135.429999999993</v>
      </c>
      <c r="AN109" s="42">
        <v>21203.17</v>
      </c>
      <c r="AO109" s="42">
        <v>668666.20000000007</v>
      </c>
      <c r="AP109" s="42"/>
      <c r="AQ109" s="42"/>
      <c r="AR109" s="42">
        <v>633120.01000000013</v>
      </c>
      <c r="AS109" s="42"/>
      <c r="AT109" s="42"/>
      <c r="AU109" s="42">
        <v>260251.47</v>
      </c>
      <c r="AV109" s="42">
        <v>397871.74000000005</v>
      </c>
      <c r="AW109" s="42">
        <v>19509460.109999999</v>
      </c>
      <c r="AX109" s="42">
        <v>2721254.9</v>
      </c>
      <c r="AY109" s="42">
        <v>5820940.8399999999</v>
      </c>
    </row>
    <row r="110" spans="1:51" x14ac:dyDescent="0.25">
      <c r="A110" t="s">
        <v>219</v>
      </c>
      <c r="B110" s="42">
        <v>219229120.94999996</v>
      </c>
      <c r="C110" s="42"/>
      <c r="D110" s="42">
        <v>95849.57</v>
      </c>
      <c r="E110" s="42">
        <v>993427.71</v>
      </c>
      <c r="F110" s="42"/>
      <c r="G110" s="42"/>
      <c r="H110" s="42">
        <v>2811.7999999999997</v>
      </c>
      <c r="I110" s="42"/>
      <c r="J110" s="42"/>
      <c r="K110" s="42">
        <v>43848113.670000002</v>
      </c>
      <c r="L110" s="42"/>
      <c r="M110" s="42"/>
      <c r="N110" s="42">
        <v>6679009.5800000001</v>
      </c>
      <c r="O110" s="42"/>
      <c r="P110" s="42"/>
      <c r="Q110" s="42"/>
      <c r="R110" s="42">
        <v>12560882.639999999</v>
      </c>
      <c r="S110" s="42">
        <v>601774.32999999996</v>
      </c>
      <c r="T110" s="42">
        <v>243124.96000000002</v>
      </c>
      <c r="U110" s="42"/>
      <c r="V110" s="42"/>
      <c r="W110" s="42"/>
      <c r="X110" s="42">
        <v>900227.40999999992</v>
      </c>
      <c r="Y110" s="42">
        <v>609063.28999999992</v>
      </c>
      <c r="Z110" s="42"/>
      <c r="AA110" s="42">
        <v>2807090.1999999997</v>
      </c>
      <c r="AB110" s="42">
        <v>3291921.2700000005</v>
      </c>
      <c r="AC110" s="42">
        <v>735441.48</v>
      </c>
      <c r="AD110" s="42">
        <v>1590448.71</v>
      </c>
      <c r="AE110" s="42"/>
      <c r="AF110" s="42"/>
      <c r="AG110" s="42"/>
      <c r="AH110" s="42">
        <v>136253.5</v>
      </c>
      <c r="AI110" s="42">
        <v>4067999.37</v>
      </c>
      <c r="AJ110" s="42"/>
      <c r="AK110" s="42"/>
      <c r="AL110" s="42">
        <v>282256.87</v>
      </c>
      <c r="AM110" s="42"/>
      <c r="AN110" s="42">
        <v>399916.68</v>
      </c>
      <c r="AO110" s="42">
        <v>1552362.22</v>
      </c>
      <c r="AP110" s="42"/>
      <c r="AQ110" s="42"/>
      <c r="AR110" s="42">
        <v>1584530.2400000002</v>
      </c>
      <c r="AS110" s="42"/>
      <c r="AT110" s="42"/>
      <c r="AU110" s="42">
        <v>10845683.68</v>
      </c>
      <c r="AV110" s="42"/>
      <c r="AW110" s="42">
        <v>47553868.199999981</v>
      </c>
      <c r="AX110" s="42">
        <v>7808614.669999999</v>
      </c>
      <c r="AY110" s="42">
        <v>14814167.17</v>
      </c>
    </row>
    <row r="111" spans="1:51" x14ac:dyDescent="0.25">
      <c r="A111" t="s">
        <v>220</v>
      </c>
      <c r="B111" s="42">
        <v>99666088.330000013</v>
      </c>
      <c r="C111" s="42">
        <v>1078305.2799999998</v>
      </c>
      <c r="D111" s="42"/>
      <c r="E111" s="42"/>
      <c r="F111" s="42"/>
      <c r="G111" s="42"/>
      <c r="H111" s="42">
        <v>10306.470000000001</v>
      </c>
      <c r="I111" s="42"/>
      <c r="J111" s="42"/>
      <c r="K111" s="42">
        <v>28645046.589999996</v>
      </c>
      <c r="L111" s="42"/>
      <c r="M111" s="42"/>
      <c r="N111" s="42">
        <v>2741030.1799999997</v>
      </c>
      <c r="O111" s="42"/>
      <c r="P111" s="42">
        <v>176005.35</v>
      </c>
      <c r="Q111" s="42"/>
      <c r="R111" s="42">
        <v>4883400.3</v>
      </c>
      <c r="S111" s="42">
        <v>301064.26000000007</v>
      </c>
      <c r="T111" s="42">
        <v>55368.479999999996</v>
      </c>
      <c r="U111" s="42"/>
      <c r="V111" s="42"/>
      <c r="W111" s="42"/>
      <c r="X111" s="42">
        <v>1320503.1100000001</v>
      </c>
      <c r="Y111" s="42">
        <v>176427.00999999998</v>
      </c>
      <c r="Z111" s="42"/>
      <c r="AA111" s="42">
        <v>2077577.9799999997</v>
      </c>
      <c r="AB111" s="42"/>
      <c r="AC111" s="42"/>
      <c r="AD111" s="42">
        <v>972035.17000000016</v>
      </c>
      <c r="AE111" s="42"/>
      <c r="AF111" s="42">
        <v>1569613.3999999997</v>
      </c>
      <c r="AG111" s="42"/>
      <c r="AH111" s="42">
        <v>86361.829999999987</v>
      </c>
      <c r="AI111" s="42">
        <v>2019413.65</v>
      </c>
      <c r="AJ111" s="42"/>
      <c r="AK111" s="42">
        <v>5327.9999999999991</v>
      </c>
      <c r="AL111" s="42"/>
      <c r="AM111" s="42"/>
      <c r="AN111" s="42">
        <v>48076.1</v>
      </c>
      <c r="AO111" s="42">
        <v>306513.77</v>
      </c>
      <c r="AP111" s="42"/>
      <c r="AQ111" s="42"/>
      <c r="AR111" s="42">
        <v>33419.03</v>
      </c>
      <c r="AS111" s="42"/>
      <c r="AT111" s="42"/>
      <c r="AU111" s="42">
        <v>1586855.4</v>
      </c>
      <c r="AV111" s="42">
        <v>561685.37</v>
      </c>
      <c r="AW111" s="42">
        <v>20761892.370000005</v>
      </c>
      <c r="AX111" s="42">
        <v>4168702.8099999996</v>
      </c>
      <c r="AY111" s="42">
        <v>5583348.9399999995</v>
      </c>
    </row>
    <row r="112" spans="1:51" x14ac:dyDescent="0.25">
      <c r="A112" t="s">
        <v>221</v>
      </c>
      <c r="B112" s="42">
        <v>345989009.86999995</v>
      </c>
      <c r="C112" s="42">
        <v>999549.46</v>
      </c>
      <c r="D112" s="42"/>
      <c r="E112" s="42"/>
      <c r="F112" s="42"/>
      <c r="G112" s="42"/>
      <c r="H112" s="42">
        <v>991.02</v>
      </c>
      <c r="I112" s="42"/>
      <c r="J112" s="42"/>
      <c r="K112" s="42">
        <v>80586903.100000039</v>
      </c>
      <c r="L112" s="42"/>
      <c r="M112" s="42"/>
      <c r="N112" s="42">
        <v>6524842.4699999997</v>
      </c>
      <c r="O112" s="42"/>
      <c r="P112" s="42"/>
      <c r="Q112" s="42"/>
      <c r="R112" s="42">
        <v>21438904.120000005</v>
      </c>
      <c r="S112" s="42">
        <v>3714856.4600000004</v>
      </c>
      <c r="T112" s="42">
        <v>149113</v>
      </c>
      <c r="U112" s="42"/>
      <c r="V112" s="42">
        <v>5487018.959999999</v>
      </c>
      <c r="W112" s="42">
        <v>43821</v>
      </c>
      <c r="X112" s="42">
        <v>1049044.9800000002</v>
      </c>
      <c r="Y112" s="42">
        <v>376384.18999999994</v>
      </c>
      <c r="Z112" s="42"/>
      <c r="AA112" s="42">
        <v>2915532.7900000005</v>
      </c>
      <c r="AB112" s="42"/>
      <c r="AC112" s="42"/>
      <c r="AD112" s="42">
        <v>3324279.8399999994</v>
      </c>
      <c r="AE112" s="42"/>
      <c r="AF112" s="42">
        <v>869204.91</v>
      </c>
      <c r="AG112" s="42"/>
      <c r="AH112" s="42">
        <v>600919.18000000005</v>
      </c>
      <c r="AI112" s="42">
        <v>7345588.9800000004</v>
      </c>
      <c r="AJ112" s="42"/>
      <c r="AK112" s="42">
        <v>103818.5</v>
      </c>
      <c r="AL112" s="42">
        <v>1167048.21</v>
      </c>
      <c r="AM112" s="42"/>
      <c r="AN112" s="42">
        <v>80139.540000000008</v>
      </c>
      <c r="AO112" s="42">
        <v>1259345.48</v>
      </c>
      <c r="AP112" s="42"/>
      <c r="AQ112" s="42"/>
      <c r="AR112" s="42">
        <v>1504391.0399999998</v>
      </c>
      <c r="AS112" s="42">
        <v>0</v>
      </c>
      <c r="AT112" s="42"/>
      <c r="AU112" s="42">
        <v>2171327.41</v>
      </c>
      <c r="AV112" s="42">
        <v>1356872.2300000002</v>
      </c>
      <c r="AW112" s="42">
        <v>63197070.309999995</v>
      </c>
      <c r="AX112" s="42">
        <v>9786055.3600000013</v>
      </c>
      <c r="AY112" s="42">
        <v>18927431.219999999</v>
      </c>
    </row>
    <row r="113" spans="1:51" x14ac:dyDescent="0.25">
      <c r="A113" t="s">
        <v>222</v>
      </c>
      <c r="B113" s="42">
        <v>255148069.74000007</v>
      </c>
      <c r="C113" s="42">
        <v>2133870.11</v>
      </c>
      <c r="D113" s="42">
        <v>3334982.92</v>
      </c>
      <c r="E113" s="42"/>
      <c r="F113" s="42">
        <v>238355.50999999995</v>
      </c>
      <c r="G113" s="42"/>
      <c r="H113" s="42"/>
      <c r="I113" s="42"/>
      <c r="J113" s="42"/>
      <c r="K113" s="42">
        <v>93524422.86999999</v>
      </c>
      <c r="L113" s="42"/>
      <c r="M113" s="42"/>
      <c r="N113" s="42">
        <v>6177917.6899999995</v>
      </c>
      <c r="O113" s="42"/>
      <c r="P113" s="42"/>
      <c r="Q113" s="42"/>
      <c r="R113" s="42">
        <v>18677056.239999998</v>
      </c>
      <c r="S113" s="42">
        <v>2919923.5099999993</v>
      </c>
      <c r="T113" s="42">
        <v>286335.44000000006</v>
      </c>
      <c r="U113" s="42"/>
      <c r="V113" s="42"/>
      <c r="W113" s="42"/>
      <c r="X113" s="42">
        <v>10833804.340000004</v>
      </c>
      <c r="Y113" s="42">
        <v>1583237.13</v>
      </c>
      <c r="Z113" s="42"/>
      <c r="AA113" s="42">
        <v>15919312.649999995</v>
      </c>
      <c r="AB113" s="42"/>
      <c r="AC113" s="42"/>
      <c r="AD113" s="42">
        <v>3650263.9699999997</v>
      </c>
      <c r="AE113" s="42"/>
      <c r="AF113" s="42"/>
      <c r="AG113" s="42"/>
      <c r="AH113" s="42">
        <v>1722578.27</v>
      </c>
      <c r="AI113" s="42">
        <v>16589580.120000001</v>
      </c>
      <c r="AJ113" s="42"/>
      <c r="AK113" s="42">
        <v>65111.17</v>
      </c>
      <c r="AL113" s="42">
        <v>135721.14000000001</v>
      </c>
      <c r="AM113" s="42"/>
      <c r="AN113" s="42"/>
      <c r="AO113" s="42">
        <v>794011.60999999987</v>
      </c>
      <c r="AP113" s="42"/>
      <c r="AQ113" s="42"/>
      <c r="AR113" s="42">
        <v>1861961.4000000001</v>
      </c>
      <c r="AS113" s="42"/>
      <c r="AT113" s="42"/>
      <c r="AU113" s="42"/>
      <c r="AV113" s="42">
        <v>588150.49</v>
      </c>
      <c r="AW113" s="42">
        <v>65455331.670000009</v>
      </c>
      <c r="AX113" s="42">
        <v>15143272.919999998</v>
      </c>
      <c r="AY113" s="42">
        <v>20197857.089999992</v>
      </c>
    </row>
    <row r="114" spans="1:51" x14ac:dyDescent="0.25">
      <c r="A114" t="s">
        <v>223</v>
      </c>
      <c r="B114" s="42">
        <v>224481082.58999997</v>
      </c>
      <c r="C114" s="42">
        <v>4139993.8300000005</v>
      </c>
      <c r="D114" s="42">
        <v>118095.91</v>
      </c>
      <c r="E114" s="42"/>
      <c r="F114" s="42"/>
      <c r="G114" s="42"/>
      <c r="H114" s="42">
        <v>3332.4399999999996</v>
      </c>
      <c r="I114" s="42"/>
      <c r="J114" s="42"/>
      <c r="K114" s="42">
        <v>80932283.770000011</v>
      </c>
      <c r="L114" s="42"/>
      <c r="M114" s="42"/>
      <c r="N114" s="42">
        <v>5844437.8899999997</v>
      </c>
      <c r="O114" s="42"/>
      <c r="P114" s="42"/>
      <c r="Q114" s="42"/>
      <c r="R114" s="42">
        <v>11570051.6</v>
      </c>
      <c r="S114" s="42">
        <v>2065080.2500000002</v>
      </c>
      <c r="T114" s="42"/>
      <c r="U114" s="42"/>
      <c r="V114" s="42"/>
      <c r="W114" s="42"/>
      <c r="X114" s="42">
        <v>838706.25000000012</v>
      </c>
      <c r="Y114" s="42">
        <v>398974.73000000004</v>
      </c>
      <c r="Z114" s="42"/>
      <c r="AA114" s="42">
        <v>2893295.72</v>
      </c>
      <c r="AB114" s="42">
        <v>169372.71000000002</v>
      </c>
      <c r="AC114" s="42">
        <v>46988.38</v>
      </c>
      <c r="AD114" s="42">
        <v>2241351.7600000007</v>
      </c>
      <c r="AE114" s="42"/>
      <c r="AF114" s="42">
        <v>1530326.19</v>
      </c>
      <c r="AG114" s="42"/>
      <c r="AH114" s="42">
        <v>550150.35</v>
      </c>
      <c r="AI114" s="42">
        <v>6287724.4399999995</v>
      </c>
      <c r="AJ114" s="42"/>
      <c r="AK114" s="42"/>
      <c r="AL114" s="42"/>
      <c r="AM114" s="42"/>
      <c r="AN114" s="42">
        <v>69858.53</v>
      </c>
      <c r="AO114" s="42">
        <v>765289.2300000001</v>
      </c>
      <c r="AP114" s="42"/>
      <c r="AQ114" s="42"/>
      <c r="AR114" s="42">
        <v>11275975.689999999</v>
      </c>
      <c r="AS114" s="42"/>
      <c r="AT114" s="42"/>
      <c r="AU114" s="42"/>
      <c r="AV114" s="42">
        <v>695394.1</v>
      </c>
      <c r="AW114" s="42">
        <v>50338803.399999999</v>
      </c>
      <c r="AX114" s="42">
        <v>9946603.3000000007</v>
      </c>
      <c r="AY114" s="42">
        <v>14332279.299999999</v>
      </c>
    </row>
    <row r="115" spans="1:51" x14ac:dyDescent="0.25">
      <c r="A115" t="s">
        <v>224</v>
      </c>
      <c r="B115" s="42">
        <v>2473392.88</v>
      </c>
      <c r="C115" s="42"/>
      <c r="D115" s="42"/>
      <c r="E115" s="42"/>
      <c r="F115" s="42"/>
      <c r="G115" s="42"/>
      <c r="H115" s="42"/>
      <c r="I115" s="42"/>
      <c r="J115" s="42"/>
      <c r="K115" s="42">
        <v>621892.91999999993</v>
      </c>
      <c r="L115" s="42"/>
      <c r="M115" s="42"/>
      <c r="N115" s="42">
        <v>42357</v>
      </c>
      <c r="O115" s="42"/>
      <c r="P115" s="42"/>
      <c r="Q115" s="42"/>
      <c r="R115" s="42"/>
      <c r="S115" s="42"/>
      <c r="T115" s="42"/>
      <c r="U115" s="42"/>
      <c r="V115" s="42"/>
      <c r="W115" s="42"/>
      <c r="X115" s="42">
        <v>113014.92</v>
      </c>
      <c r="Y115" s="42"/>
      <c r="Z115" s="42"/>
      <c r="AA115" s="42">
        <v>59346.240000000005</v>
      </c>
      <c r="AB115" s="42"/>
      <c r="AC115" s="42"/>
      <c r="AD115" s="42">
        <v>42661.54</v>
      </c>
      <c r="AE115" s="42"/>
      <c r="AF115" s="42"/>
      <c r="AG115" s="42"/>
      <c r="AH115" s="42"/>
      <c r="AI115" s="42">
        <v>45740.47</v>
      </c>
      <c r="AJ115" s="42"/>
      <c r="AK115" s="42"/>
      <c r="AL115" s="42"/>
      <c r="AM115" s="42"/>
      <c r="AN115" s="42"/>
      <c r="AO115" s="42">
        <v>7702.4</v>
      </c>
      <c r="AP115" s="42"/>
      <c r="AQ115" s="42"/>
      <c r="AR115" s="42"/>
      <c r="AS115" s="42"/>
      <c r="AT115" s="42"/>
      <c r="AU115" s="42"/>
      <c r="AV115" s="42"/>
      <c r="AW115" s="42">
        <v>1407580.7200000002</v>
      </c>
      <c r="AX115" s="42">
        <v>42692.789999999994</v>
      </c>
      <c r="AY115" s="42">
        <v>2518.7200000000003</v>
      </c>
    </row>
    <row r="116" spans="1:51" x14ac:dyDescent="0.25">
      <c r="A116" t="s">
        <v>785</v>
      </c>
      <c r="B116" s="42">
        <v>5810307.5700000003</v>
      </c>
      <c r="C116" s="42"/>
      <c r="D116" s="42"/>
      <c r="E116" s="42"/>
      <c r="F116" s="42"/>
      <c r="G116" s="42"/>
      <c r="H116" s="42"/>
      <c r="I116" s="42"/>
      <c r="J116" s="42"/>
      <c r="K116" s="42">
        <v>1177028.56</v>
      </c>
      <c r="L116" s="42"/>
      <c r="M116" s="42"/>
      <c r="N116" s="42"/>
      <c r="O116" s="42"/>
      <c r="P116" s="42"/>
      <c r="Q116" s="42"/>
      <c r="R116" s="42">
        <v>409238.4</v>
      </c>
      <c r="S116" s="42"/>
      <c r="T116" s="42"/>
      <c r="U116" s="42"/>
      <c r="V116" s="42"/>
      <c r="W116" s="42"/>
      <c r="X116" s="42"/>
      <c r="Y116" s="42"/>
      <c r="Z116" s="42"/>
      <c r="AA116" s="42">
        <v>430118.05</v>
      </c>
      <c r="AB116" s="42"/>
      <c r="AC116" s="42"/>
      <c r="AD116" s="42">
        <v>143923.33000000002</v>
      </c>
      <c r="AE116" s="42"/>
      <c r="AF116" s="42"/>
      <c r="AG116" s="42"/>
      <c r="AH116" s="42"/>
      <c r="AI116" s="42"/>
      <c r="AJ116" s="42"/>
      <c r="AK116" s="42"/>
      <c r="AL116" s="42"/>
      <c r="AM116" s="42"/>
      <c r="AN116" s="42"/>
      <c r="AO116" s="42"/>
      <c r="AP116" s="42"/>
      <c r="AQ116" s="42"/>
      <c r="AR116" s="42"/>
      <c r="AS116" s="42"/>
      <c r="AT116" s="42"/>
      <c r="AU116" s="42"/>
      <c r="AV116" s="42"/>
      <c r="AW116" s="42">
        <v>249395.56999999998</v>
      </c>
      <c r="AX116" s="42">
        <v>99921.59</v>
      </c>
      <c r="AY116" s="42">
        <v>451389.76</v>
      </c>
    </row>
    <row r="117" spans="1:51" x14ac:dyDescent="0.25">
      <c r="A117" t="s">
        <v>225</v>
      </c>
      <c r="B117" s="42">
        <v>5999740.6200000001</v>
      </c>
      <c r="C117" s="42"/>
      <c r="D117" s="42"/>
      <c r="E117" s="42"/>
      <c r="F117" s="42"/>
      <c r="G117" s="42"/>
      <c r="H117" s="42"/>
      <c r="I117" s="42"/>
      <c r="J117" s="42"/>
      <c r="K117" s="42">
        <v>1815997.37</v>
      </c>
      <c r="L117" s="42"/>
      <c r="M117" s="42"/>
      <c r="N117" s="42">
        <v>161223.01999999999</v>
      </c>
      <c r="O117" s="42"/>
      <c r="P117" s="42"/>
      <c r="Q117" s="42"/>
      <c r="R117" s="42"/>
      <c r="S117" s="42"/>
      <c r="T117" s="42"/>
      <c r="U117" s="42"/>
      <c r="V117" s="42"/>
      <c r="W117" s="42"/>
      <c r="X117" s="42">
        <v>309592.72000000003</v>
      </c>
      <c r="Y117" s="42"/>
      <c r="Z117" s="42"/>
      <c r="AA117" s="42">
        <v>167327.78</v>
      </c>
      <c r="AB117" s="42"/>
      <c r="AC117" s="42"/>
      <c r="AD117" s="42">
        <v>41500</v>
      </c>
      <c r="AE117" s="42"/>
      <c r="AF117" s="42"/>
      <c r="AG117" s="42"/>
      <c r="AH117" s="42"/>
      <c r="AI117" s="42">
        <v>137325.24</v>
      </c>
      <c r="AJ117" s="42"/>
      <c r="AK117" s="42"/>
      <c r="AL117" s="42"/>
      <c r="AM117" s="42"/>
      <c r="AN117" s="42"/>
      <c r="AO117" s="42">
        <v>19625</v>
      </c>
      <c r="AP117" s="42"/>
      <c r="AQ117" s="42"/>
      <c r="AR117" s="42"/>
      <c r="AS117" s="42"/>
      <c r="AT117" s="42"/>
      <c r="AU117" s="42"/>
      <c r="AV117" s="42"/>
      <c r="AW117" s="42">
        <v>2901653.83</v>
      </c>
      <c r="AX117" s="42">
        <v>163237.35</v>
      </c>
      <c r="AY117" s="42">
        <v>615144.74</v>
      </c>
    </row>
    <row r="118" spans="1:51" x14ac:dyDescent="0.25">
      <c r="A118" t="s">
        <v>226</v>
      </c>
      <c r="B118" s="42">
        <v>3634864.0700000003</v>
      </c>
      <c r="C118" s="42"/>
      <c r="D118" s="42"/>
      <c r="E118" s="42"/>
      <c r="F118" s="42"/>
      <c r="G118" s="42"/>
      <c r="H118" s="42"/>
      <c r="I118" s="42"/>
      <c r="J118" s="42"/>
      <c r="K118" s="42">
        <v>366839</v>
      </c>
      <c r="L118" s="42"/>
      <c r="M118" s="42"/>
      <c r="N118" s="42">
        <v>72554</v>
      </c>
      <c r="O118" s="42"/>
      <c r="P118" s="42"/>
      <c r="Q118" s="42"/>
      <c r="R118" s="42"/>
      <c r="S118" s="42"/>
      <c r="T118" s="42"/>
      <c r="U118" s="42"/>
      <c r="V118" s="42"/>
      <c r="W118" s="42"/>
      <c r="X118" s="42">
        <v>159929</v>
      </c>
      <c r="Y118" s="42">
        <v>17776</v>
      </c>
      <c r="Z118" s="42"/>
      <c r="AA118" s="42">
        <v>339144</v>
      </c>
      <c r="AB118" s="42"/>
      <c r="AC118" s="42"/>
      <c r="AD118" s="42">
        <v>39190.93</v>
      </c>
      <c r="AE118" s="42"/>
      <c r="AF118" s="42"/>
      <c r="AG118" s="42"/>
      <c r="AH118" s="42">
        <v>24485</v>
      </c>
      <c r="AI118" s="42">
        <v>327222</v>
      </c>
      <c r="AJ118" s="42"/>
      <c r="AK118" s="42"/>
      <c r="AL118" s="42"/>
      <c r="AM118" s="42"/>
      <c r="AN118" s="42"/>
      <c r="AO118" s="42"/>
      <c r="AP118" s="42"/>
      <c r="AQ118" s="42"/>
      <c r="AR118" s="42"/>
      <c r="AS118" s="42"/>
      <c r="AT118" s="42"/>
      <c r="AU118" s="42"/>
      <c r="AV118" s="42"/>
      <c r="AW118" s="42">
        <v>947376</v>
      </c>
      <c r="AX118" s="42">
        <v>324553</v>
      </c>
      <c r="AY118" s="42">
        <v>727794</v>
      </c>
    </row>
    <row r="119" spans="1:51" x14ac:dyDescent="0.25">
      <c r="A119" t="s">
        <v>227</v>
      </c>
      <c r="B119" s="42">
        <v>1366678.4400000002</v>
      </c>
      <c r="C119" s="42"/>
      <c r="D119" s="42"/>
      <c r="E119" s="42"/>
      <c r="F119" s="42"/>
      <c r="G119" s="42"/>
      <c r="H119" s="42">
        <v>13449.939999999999</v>
      </c>
      <c r="I119" s="42"/>
      <c r="J119" s="42"/>
      <c r="K119" s="42">
        <v>668927.93000000005</v>
      </c>
      <c r="L119" s="42"/>
      <c r="M119" s="42"/>
      <c r="N119" s="42">
        <v>98612.72</v>
      </c>
      <c r="O119" s="42"/>
      <c r="P119" s="42"/>
      <c r="Q119" s="42"/>
      <c r="R119" s="42">
        <v>53579.64</v>
      </c>
      <c r="S119" s="42"/>
      <c r="T119" s="42"/>
      <c r="U119" s="42"/>
      <c r="V119" s="42"/>
      <c r="W119" s="42"/>
      <c r="X119" s="42">
        <v>161864.01</v>
      </c>
      <c r="Y119" s="42">
        <v>175501.66</v>
      </c>
      <c r="Z119" s="42"/>
      <c r="AA119" s="42">
        <v>144957.71</v>
      </c>
      <c r="AB119" s="42"/>
      <c r="AC119" s="42"/>
      <c r="AD119" s="42">
        <v>105697.43999999999</v>
      </c>
      <c r="AE119" s="42"/>
      <c r="AF119" s="42"/>
      <c r="AG119" s="42"/>
      <c r="AH119" s="42">
        <v>1746.8</v>
      </c>
      <c r="AI119" s="42">
        <v>33725.08</v>
      </c>
      <c r="AJ119" s="42"/>
      <c r="AK119" s="42"/>
      <c r="AL119" s="42"/>
      <c r="AM119" s="42"/>
      <c r="AN119" s="42"/>
      <c r="AO119" s="42"/>
      <c r="AP119" s="42">
        <v>204953.96000000002</v>
      </c>
      <c r="AQ119" s="42"/>
      <c r="AR119" s="42"/>
      <c r="AS119" s="42"/>
      <c r="AT119" s="42"/>
      <c r="AU119" s="42"/>
      <c r="AV119" s="42"/>
      <c r="AW119" s="42">
        <v>2219936.3499999996</v>
      </c>
      <c r="AX119" s="42">
        <v>127561.36999999998</v>
      </c>
      <c r="AY119" s="42">
        <v>115484.42</v>
      </c>
    </row>
    <row r="120" spans="1:51" x14ac:dyDescent="0.25">
      <c r="A120" t="s">
        <v>705</v>
      </c>
      <c r="B120" s="42">
        <v>3916251.1099999994</v>
      </c>
      <c r="C120" s="42"/>
      <c r="D120" s="42"/>
      <c r="E120" s="42"/>
      <c r="F120" s="42"/>
      <c r="G120" s="42"/>
      <c r="H120" s="42"/>
      <c r="I120" s="42"/>
      <c r="J120" s="42"/>
      <c r="K120" s="42">
        <v>1261722.17</v>
      </c>
      <c r="L120" s="42"/>
      <c r="M120" s="42"/>
      <c r="N120" s="42">
        <v>89240</v>
      </c>
      <c r="O120" s="42"/>
      <c r="P120" s="42"/>
      <c r="Q120" s="42"/>
      <c r="R120" s="42"/>
      <c r="S120" s="42"/>
      <c r="T120" s="42"/>
      <c r="U120" s="42"/>
      <c r="V120" s="42"/>
      <c r="W120" s="42"/>
      <c r="X120" s="42">
        <v>236841</v>
      </c>
      <c r="Y120" s="42"/>
      <c r="Z120" s="42"/>
      <c r="AA120" s="42">
        <v>438053.56000000006</v>
      </c>
      <c r="AB120" s="42"/>
      <c r="AC120" s="42"/>
      <c r="AD120" s="42">
        <v>25422.68</v>
      </c>
      <c r="AE120" s="42"/>
      <c r="AF120" s="42"/>
      <c r="AG120" s="42"/>
      <c r="AH120" s="42">
        <v>16501</v>
      </c>
      <c r="AI120" s="42">
        <v>279437.83</v>
      </c>
      <c r="AJ120" s="42"/>
      <c r="AK120" s="42"/>
      <c r="AL120" s="42"/>
      <c r="AM120" s="42"/>
      <c r="AN120" s="42"/>
      <c r="AO120" s="42">
        <v>22182.45</v>
      </c>
      <c r="AP120" s="42"/>
      <c r="AQ120" s="42"/>
      <c r="AR120" s="42">
        <v>18549.160000000003</v>
      </c>
      <c r="AS120" s="42"/>
      <c r="AT120" s="42"/>
      <c r="AU120" s="42"/>
      <c r="AV120" s="42"/>
      <c r="AW120" s="42">
        <v>2061713.69</v>
      </c>
      <c r="AX120" s="42">
        <v>356612.59</v>
      </c>
      <c r="AY120" s="42">
        <v>536902.27</v>
      </c>
    </row>
    <row r="121" spans="1:51" x14ac:dyDescent="0.25">
      <c r="A121" t="s">
        <v>706</v>
      </c>
      <c r="B121" s="42">
        <v>3326777.4000000004</v>
      </c>
      <c r="C121" s="42"/>
      <c r="D121" s="42"/>
      <c r="E121" s="42"/>
      <c r="F121" s="42"/>
      <c r="G121" s="42"/>
      <c r="H121" s="42"/>
      <c r="I121" s="42"/>
      <c r="J121" s="42"/>
      <c r="K121" s="42">
        <v>783136.74</v>
      </c>
      <c r="L121" s="42"/>
      <c r="M121" s="42"/>
      <c r="N121" s="42">
        <v>52232</v>
      </c>
      <c r="O121" s="42"/>
      <c r="P121" s="42"/>
      <c r="Q121" s="42"/>
      <c r="R121" s="42"/>
      <c r="S121" s="42"/>
      <c r="T121" s="42"/>
      <c r="U121" s="42"/>
      <c r="V121" s="42"/>
      <c r="W121" s="42"/>
      <c r="X121" s="42">
        <v>136080.99999999997</v>
      </c>
      <c r="Y121" s="42"/>
      <c r="Z121" s="42"/>
      <c r="AA121" s="42">
        <v>283911.38</v>
      </c>
      <c r="AB121" s="42"/>
      <c r="AC121" s="42"/>
      <c r="AD121" s="42">
        <v>19930</v>
      </c>
      <c r="AE121" s="42"/>
      <c r="AF121" s="42"/>
      <c r="AG121" s="42"/>
      <c r="AH121" s="42">
        <v>10387</v>
      </c>
      <c r="AI121" s="42">
        <v>216686.38999999998</v>
      </c>
      <c r="AJ121" s="42"/>
      <c r="AK121" s="42"/>
      <c r="AL121" s="42"/>
      <c r="AM121" s="42"/>
      <c r="AN121" s="42"/>
      <c r="AO121" s="42">
        <v>16372.4</v>
      </c>
      <c r="AP121" s="42"/>
      <c r="AQ121" s="42"/>
      <c r="AR121" s="42"/>
      <c r="AS121" s="42"/>
      <c r="AT121" s="42"/>
      <c r="AU121" s="42"/>
      <c r="AV121" s="42"/>
      <c r="AW121" s="42">
        <v>1460924.2100000002</v>
      </c>
      <c r="AX121" s="42">
        <v>261578.1</v>
      </c>
      <c r="AY121" s="42">
        <v>266804.23</v>
      </c>
    </row>
    <row r="122" spans="1:51" x14ac:dyDescent="0.25">
      <c r="A122" t="s">
        <v>720</v>
      </c>
      <c r="B122" s="42">
        <v>1476106.67</v>
      </c>
      <c r="C122" s="42"/>
      <c r="D122" s="42"/>
      <c r="E122" s="42"/>
      <c r="F122" s="42"/>
      <c r="G122" s="42"/>
      <c r="H122" s="42"/>
      <c r="I122" s="42"/>
      <c r="J122" s="42"/>
      <c r="K122" s="42">
        <v>397811.63</v>
      </c>
      <c r="L122" s="42"/>
      <c r="M122" s="42"/>
      <c r="N122" s="42">
        <v>43736.86</v>
      </c>
      <c r="O122" s="42"/>
      <c r="P122" s="42"/>
      <c r="Q122" s="42"/>
      <c r="R122" s="42"/>
      <c r="S122" s="42"/>
      <c r="T122" s="42"/>
      <c r="U122" s="42"/>
      <c r="V122" s="42"/>
      <c r="W122" s="42"/>
      <c r="X122" s="42">
        <v>76648.33</v>
      </c>
      <c r="Y122" s="42">
        <v>19479.810000000001</v>
      </c>
      <c r="Z122" s="42"/>
      <c r="AA122" s="42">
        <v>144717.47999999998</v>
      </c>
      <c r="AB122" s="42"/>
      <c r="AC122" s="42"/>
      <c r="AD122" s="42"/>
      <c r="AE122" s="42"/>
      <c r="AF122" s="42"/>
      <c r="AG122" s="42"/>
      <c r="AH122" s="42"/>
      <c r="AI122" s="42">
        <v>24188.9</v>
      </c>
      <c r="AJ122" s="42"/>
      <c r="AK122" s="42"/>
      <c r="AL122" s="42"/>
      <c r="AM122" s="42"/>
      <c r="AN122" s="42"/>
      <c r="AO122" s="42"/>
      <c r="AP122" s="42"/>
      <c r="AQ122" s="42"/>
      <c r="AR122" s="42"/>
      <c r="AS122" s="42"/>
      <c r="AT122" s="42"/>
      <c r="AU122" s="42"/>
      <c r="AV122" s="42"/>
      <c r="AW122" s="42">
        <v>1534083.77</v>
      </c>
      <c r="AX122" s="42">
        <v>110485.19</v>
      </c>
      <c r="AY122" s="42">
        <v>4836.01</v>
      </c>
    </row>
    <row r="123" spans="1:51" x14ac:dyDescent="0.25">
      <c r="A123" t="s">
        <v>740</v>
      </c>
      <c r="B123" s="42">
        <v>1866508.0300000003</v>
      </c>
      <c r="C123" s="42"/>
      <c r="D123" s="42"/>
      <c r="E123" s="42"/>
      <c r="F123" s="42"/>
      <c r="G123" s="42"/>
      <c r="H123" s="42"/>
      <c r="I123" s="42"/>
      <c r="J123" s="42"/>
      <c r="K123" s="42">
        <v>507971.24</v>
      </c>
      <c r="L123" s="42"/>
      <c r="M123" s="42"/>
      <c r="N123" s="42">
        <v>23376</v>
      </c>
      <c r="O123" s="42"/>
      <c r="P123" s="42"/>
      <c r="Q123" s="42"/>
      <c r="R123" s="42"/>
      <c r="S123" s="42"/>
      <c r="T123" s="42"/>
      <c r="U123" s="42"/>
      <c r="V123" s="42"/>
      <c r="W123" s="42"/>
      <c r="X123" s="42">
        <v>61247</v>
      </c>
      <c r="Y123" s="42"/>
      <c r="Z123" s="42"/>
      <c r="AA123" s="42">
        <v>139311.75</v>
      </c>
      <c r="AB123" s="42"/>
      <c r="AC123" s="42"/>
      <c r="AD123" s="42">
        <v>10771.91</v>
      </c>
      <c r="AE123" s="42"/>
      <c r="AF123" s="42"/>
      <c r="AG123" s="42"/>
      <c r="AH123" s="42">
        <v>3798</v>
      </c>
      <c r="AI123" s="42">
        <v>109238.89</v>
      </c>
      <c r="AJ123" s="42"/>
      <c r="AK123" s="42"/>
      <c r="AL123" s="42"/>
      <c r="AM123" s="42"/>
      <c r="AN123" s="42"/>
      <c r="AO123" s="42">
        <v>8027.44</v>
      </c>
      <c r="AP123" s="42"/>
      <c r="AQ123" s="42"/>
      <c r="AR123" s="42">
        <v>435132.94999999995</v>
      </c>
      <c r="AS123" s="42"/>
      <c r="AT123" s="42"/>
      <c r="AU123" s="42"/>
      <c r="AV123" s="42"/>
      <c r="AW123" s="42">
        <v>1578255.53</v>
      </c>
      <c r="AX123" s="42">
        <v>185684.74000000002</v>
      </c>
      <c r="AY123" s="42">
        <v>98664.44</v>
      </c>
    </row>
    <row r="124" spans="1:51" x14ac:dyDescent="0.25">
      <c r="A124" t="s">
        <v>199</v>
      </c>
      <c r="B124" s="42">
        <v>42467212.569999993</v>
      </c>
      <c r="C124" s="42">
        <v>2128501.79</v>
      </c>
      <c r="D124" s="42"/>
      <c r="E124" s="42"/>
      <c r="F124" s="42"/>
      <c r="G124" s="42"/>
      <c r="H124" s="42">
        <v>11912.3</v>
      </c>
      <c r="I124" s="42"/>
      <c r="J124" s="42"/>
      <c r="K124" s="42">
        <v>16558126.560000001</v>
      </c>
      <c r="L124" s="42"/>
      <c r="M124" s="42"/>
      <c r="N124" s="42">
        <v>1200464.97</v>
      </c>
      <c r="O124" s="42"/>
      <c r="P124" s="42"/>
      <c r="Q124" s="42"/>
      <c r="R124" s="42">
        <v>3328128.9899999993</v>
      </c>
      <c r="S124" s="42">
        <v>1062469.4500000002</v>
      </c>
      <c r="T124" s="42">
        <v>51546.380000000005</v>
      </c>
      <c r="U124" s="42"/>
      <c r="V124" s="42">
        <v>3768314.9299999992</v>
      </c>
      <c r="W124" s="42">
        <v>32803.56</v>
      </c>
      <c r="X124" s="42">
        <v>2035428.8700000003</v>
      </c>
      <c r="Y124" s="42">
        <v>446998.38000000006</v>
      </c>
      <c r="Z124" s="42"/>
      <c r="AA124" s="42">
        <v>3582219.67</v>
      </c>
      <c r="AB124" s="42"/>
      <c r="AC124" s="42"/>
      <c r="AD124" s="42">
        <v>993061.53000000026</v>
      </c>
      <c r="AE124" s="42"/>
      <c r="AF124" s="42"/>
      <c r="AG124" s="42"/>
      <c r="AH124" s="42">
        <v>75440.14</v>
      </c>
      <c r="AI124" s="42">
        <v>1054712.31</v>
      </c>
      <c r="AJ124" s="42"/>
      <c r="AK124" s="42">
        <v>13663.82</v>
      </c>
      <c r="AL124" s="42"/>
      <c r="AM124" s="42"/>
      <c r="AN124" s="42">
        <v>28956.399999999998</v>
      </c>
      <c r="AO124" s="42">
        <v>154754.06</v>
      </c>
      <c r="AP124" s="42"/>
      <c r="AQ124" s="42"/>
      <c r="AR124" s="42">
        <v>1706892.0700000003</v>
      </c>
      <c r="AS124" s="42"/>
      <c r="AT124" s="42"/>
      <c r="AU124" s="42"/>
      <c r="AV124" s="42">
        <v>418945.95999999996</v>
      </c>
      <c r="AW124" s="42">
        <v>13779749.900000002</v>
      </c>
      <c r="AX124" s="42">
        <v>3389937.14</v>
      </c>
      <c r="AY124" s="42">
        <v>2842218.72</v>
      </c>
    </row>
    <row r="125" spans="1:51" x14ac:dyDescent="0.25">
      <c r="A125" t="s">
        <v>228</v>
      </c>
      <c r="B125" s="42">
        <v>36236107.399999999</v>
      </c>
      <c r="C125" s="42">
        <v>713394.88</v>
      </c>
      <c r="D125" s="42"/>
      <c r="E125" s="42"/>
      <c r="F125" s="42"/>
      <c r="G125" s="42"/>
      <c r="H125" s="42"/>
      <c r="I125" s="42"/>
      <c r="J125" s="42"/>
      <c r="K125" s="42">
        <v>9949573.6099999994</v>
      </c>
      <c r="L125" s="42"/>
      <c r="M125" s="42"/>
      <c r="N125" s="42">
        <v>898376.42999999993</v>
      </c>
      <c r="O125" s="42"/>
      <c r="P125" s="42"/>
      <c r="Q125" s="42"/>
      <c r="R125" s="42">
        <v>3467448.4700000011</v>
      </c>
      <c r="S125" s="42">
        <v>669587.54</v>
      </c>
      <c r="T125" s="42">
        <v>16421</v>
      </c>
      <c r="U125" s="42"/>
      <c r="V125" s="42"/>
      <c r="W125" s="42"/>
      <c r="X125" s="42">
        <v>112130.78</v>
      </c>
      <c r="Y125" s="42">
        <v>59338.15</v>
      </c>
      <c r="Z125" s="42"/>
      <c r="AA125" s="42">
        <v>267847.45</v>
      </c>
      <c r="AB125" s="42"/>
      <c r="AC125" s="42"/>
      <c r="AD125" s="42">
        <v>518579.17</v>
      </c>
      <c r="AE125" s="42"/>
      <c r="AF125" s="42"/>
      <c r="AG125" s="42"/>
      <c r="AH125" s="42">
        <v>4769</v>
      </c>
      <c r="AI125" s="42">
        <v>96343.03</v>
      </c>
      <c r="AJ125" s="42"/>
      <c r="AK125" s="42">
        <v>8518</v>
      </c>
      <c r="AL125" s="42"/>
      <c r="AM125" s="42"/>
      <c r="AN125" s="42"/>
      <c r="AO125" s="42">
        <v>130951.05000000002</v>
      </c>
      <c r="AP125" s="42"/>
      <c r="AQ125" s="42"/>
      <c r="AR125" s="42"/>
      <c r="AS125" s="42"/>
      <c r="AT125" s="42"/>
      <c r="AU125" s="42">
        <v>352345.5</v>
      </c>
      <c r="AV125" s="42">
        <v>99636.2</v>
      </c>
      <c r="AW125" s="42">
        <v>10882873.25</v>
      </c>
      <c r="AX125" s="42">
        <v>2174877.12</v>
      </c>
      <c r="AY125" s="42">
        <v>2534667.7199999997</v>
      </c>
    </row>
    <row r="126" spans="1:51" x14ac:dyDescent="0.25">
      <c r="A126" t="s">
        <v>200</v>
      </c>
      <c r="B126" s="42">
        <v>52058071.82</v>
      </c>
      <c r="C126" s="42">
        <v>489209.29</v>
      </c>
      <c r="D126" s="42"/>
      <c r="E126" s="42"/>
      <c r="F126" s="42"/>
      <c r="G126" s="42"/>
      <c r="H126" s="42"/>
      <c r="I126" s="42"/>
      <c r="J126" s="42"/>
      <c r="K126" s="42">
        <v>17105893.069999997</v>
      </c>
      <c r="L126" s="42"/>
      <c r="M126" s="42"/>
      <c r="N126" s="42">
        <v>1291911.78</v>
      </c>
      <c r="O126" s="42"/>
      <c r="P126" s="42"/>
      <c r="Q126" s="42">
        <v>182908.78999999998</v>
      </c>
      <c r="R126" s="42">
        <v>3522910.4799999995</v>
      </c>
      <c r="S126" s="42">
        <v>977013.7300000001</v>
      </c>
      <c r="T126" s="42">
        <v>41061.300000000003</v>
      </c>
      <c r="U126" s="42"/>
      <c r="V126" s="42"/>
      <c r="W126" s="42"/>
      <c r="X126" s="42">
        <v>1064645.55</v>
      </c>
      <c r="Y126" s="42">
        <v>267238.77999999997</v>
      </c>
      <c r="Z126" s="42"/>
      <c r="AA126" s="42">
        <v>1580545.05</v>
      </c>
      <c r="AB126" s="42"/>
      <c r="AC126" s="42"/>
      <c r="AD126" s="42">
        <v>331832.38</v>
      </c>
      <c r="AE126" s="42"/>
      <c r="AF126" s="42"/>
      <c r="AG126" s="42">
        <v>389524.32999999996</v>
      </c>
      <c r="AH126" s="42">
        <v>59057.840000000004</v>
      </c>
      <c r="AI126" s="42">
        <v>502830.22</v>
      </c>
      <c r="AJ126" s="42"/>
      <c r="AK126" s="42">
        <v>122789.44</v>
      </c>
      <c r="AL126" s="42"/>
      <c r="AM126" s="42"/>
      <c r="AN126" s="42">
        <v>14502.91</v>
      </c>
      <c r="AO126" s="42">
        <v>169344.64000000001</v>
      </c>
      <c r="AP126" s="42"/>
      <c r="AQ126" s="42"/>
      <c r="AR126" s="42"/>
      <c r="AS126" s="42"/>
      <c r="AT126" s="42">
        <v>49325.279999999999</v>
      </c>
      <c r="AU126" s="42"/>
      <c r="AV126" s="42">
        <v>825001.44000000018</v>
      </c>
      <c r="AW126" s="42">
        <v>19443027.439999998</v>
      </c>
      <c r="AX126" s="42">
        <v>2898977.1699999995</v>
      </c>
      <c r="AY126" s="42">
        <v>5128654.83</v>
      </c>
    </row>
    <row r="127" spans="1:51" x14ac:dyDescent="0.25">
      <c r="A127" t="s">
        <v>201</v>
      </c>
      <c r="B127" s="42">
        <v>105705194.07000004</v>
      </c>
      <c r="C127" s="42">
        <v>3009943.42</v>
      </c>
      <c r="D127" s="42"/>
      <c r="E127" s="42">
        <v>637054.31000000006</v>
      </c>
      <c r="F127" s="42"/>
      <c r="G127" s="42"/>
      <c r="H127" s="42">
        <v>6202.91</v>
      </c>
      <c r="I127" s="42"/>
      <c r="J127" s="42"/>
      <c r="K127" s="42">
        <v>36704591.809999995</v>
      </c>
      <c r="L127" s="42"/>
      <c r="M127" s="42"/>
      <c r="N127" s="42">
        <v>2794387.25</v>
      </c>
      <c r="O127" s="42"/>
      <c r="P127" s="42"/>
      <c r="Q127" s="42">
        <v>736001.77999999991</v>
      </c>
      <c r="R127" s="42">
        <v>6940710.2999999998</v>
      </c>
      <c r="S127" s="42">
        <v>1314011.6700000002</v>
      </c>
      <c r="T127" s="42"/>
      <c r="U127" s="42"/>
      <c r="V127" s="42"/>
      <c r="W127" s="42"/>
      <c r="X127" s="42">
        <v>1550777.1099999999</v>
      </c>
      <c r="Y127" s="42">
        <v>385287.2</v>
      </c>
      <c r="Z127" s="42"/>
      <c r="AA127" s="42">
        <v>4139318.17</v>
      </c>
      <c r="AB127" s="42"/>
      <c r="AC127" s="42"/>
      <c r="AD127" s="42">
        <v>802427.17</v>
      </c>
      <c r="AE127" s="42"/>
      <c r="AF127" s="42"/>
      <c r="AG127" s="42"/>
      <c r="AH127" s="42">
        <v>74006.820000000007</v>
      </c>
      <c r="AI127" s="42">
        <v>1052245.8499999996</v>
      </c>
      <c r="AJ127" s="42"/>
      <c r="AK127" s="42">
        <v>58029.06</v>
      </c>
      <c r="AL127" s="42">
        <v>0</v>
      </c>
      <c r="AM127" s="42"/>
      <c r="AN127" s="42"/>
      <c r="AO127" s="42">
        <v>373525.7900000001</v>
      </c>
      <c r="AP127" s="42"/>
      <c r="AQ127" s="42"/>
      <c r="AR127" s="42">
        <v>1247567.6700000002</v>
      </c>
      <c r="AS127" s="42"/>
      <c r="AT127" s="42">
        <v>95652.33</v>
      </c>
      <c r="AU127" s="42"/>
      <c r="AV127" s="42">
        <v>1528981.56</v>
      </c>
      <c r="AW127" s="42">
        <v>24893110.989999991</v>
      </c>
      <c r="AX127" s="42">
        <v>4851161.29</v>
      </c>
      <c r="AY127" s="42">
        <v>8023704.1599999992</v>
      </c>
    </row>
    <row r="128" spans="1:51" x14ac:dyDescent="0.25">
      <c r="A128" t="s">
        <v>202</v>
      </c>
      <c r="B128" s="42">
        <v>87636920.440000072</v>
      </c>
      <c r="C128" s="42">
        <v>4297702.2100000009</v>
      </c>
      <c r="D128" s="42"/>
      <c r="E128" s="42"/>
      <c r="F128" s="42"/>
      <c r="G128" s="42"/>
      <c r="H128" s="42"/>
      <c r="I128" s="42"/>
      <c r="J128" s="42"/>
      <c r="K128" s="42">
        <v>31676432.629999999</v>
      </c>
      <c r="L128" s="42"/>
      <c r="M128" s="42"/>
      <c r="N128" s="42">
        <v>2372008.56</v>
      </c>
      <c r="O128" s="42"/>
      <c r="P128" s="42"/>
      <c r="Q128" s="42">
        <v>1238324.67</v>
      </c>
      <c r="R128" s="42">
        <v>7416499.5899999999</v>
      </c>
      <c r="S128" s="42">
        <v>3561427.6400000006</v>
      </c>
      <c r="T128" s="42">
        <v>80264.05</v>
      </c>
      <c r="U128" s="42"/>
      <c r="V128" s="42"/>
      <c r="W128" s="42"/>
      <c r="X128" s="42">
        <v>2129932.9699999997</v>
      </c>
      <c r="Y128" s="42">
        <v>500990.96</v>
      </c>
      <c r="Z128" s="42"/>
      <c r="AA128" s="42">
        <v>3620390.7200000007</v>
      </c>
      <c r="AB128" s="42"/>
      <c r="AC128" s="42"/>
      <c r="AD128" s="42">
        <v>1464768.0700000003</v>
      </c>
      <c r="AE128" s="42"/>
      <c r="AF128" s="42"/>
      <c r="AG128" s="42">
        <v>433238.72</v>
      </c>
      <c r="AH128" s="42">
        <v>57794.65</v>
      </c>
      <c r="AI128" s="42">
        <v>477174.12000000005</v>
      </c>
      <c r="AJ128" s="42"/>
      <c r="AK128" s="42">
        <v>50532.65</v>
      </c>
      <c r="AL128" s="42"/>
      <c r="AM128" s="42"/>
      <c r="AN128" s="42"/>
      <c r="AO128" s="42">
        <v>329616.14999999997</v>
      </c>
      <c r="AP128" s="42"/>
      <c r="AQ128" s="42"/>
      <c r="AR128" s="42">
        <v>381026.49</v>
      </c>
      <c r="AS128" s="42"/>
      <c r="AT128" s="42"/>
      <c r="AU128" s="42">
        <v>24999.97</v>
      </c>
      <c r="AV128" s="42">
        <v>2676145.7000000002</v>
      </c>
      <c r="AW128" s="42">
        <v>25178234.07</v>
      </c>
      <c r="AX128" s="42">
        <v>5100087.7700000005</v>
      </c>
      <c r="AY128" s="42">
        <v>9386767.2599999998</v>
      </c>
    </row>
    <row r="129" spans="1:51" x14ac:dyDescent="0.25">
      <c r="A129" t="s">
        <v>703</v>
      </c>
      <c r="B129" s="42">
        <v>3595025.6700000004</v>
      </c>
      <c r="C129" s="42"/>
      <c r="D129" s="42"/>
      <c r="E129" s="42"/>
      <c r="F129" s="42"/>
      <c r="G129" s="42"/>
      <c r="H129" s="42"/>
      <c r="I129" s="42"/>
      <c r="J129" s="42"/>
      <c r="K129" s="42">
        <v>1317226.78</v>
      </c>
      <c r="L129" s="42"/>
      <c r="M129" s="42"/>
      <c r="N129" s="42">
        <v>84171</v>
      </c>
      <c r="O129" s="42"/>
      <c r="P129" s="42"/>
      <c r="Q129" s="42"/>
      <c r="R129" s="42"/>
      <c r="S129" s="42"/>
      <c r="T129" s="42"/>
      <c r="U129" s="42"/>
      <c r="V129" s="42"/>
      <c r="W129" s="42"/>
      <c r="X129" s="42">
        <v>151026</v>
      </c>
      <c r="Y129" s="42"/>
      <c r="Z129" s="42"/>
      <c r="AA129" s="42">
        <v>362474.01</v>
      </c>
      <c r="AB129" s="42"/>
      <c r="AC129" s="42"/>
      <c r="AD129" s="42">
        <v>93453.27</v>
      </c>
      <c r="AE129" s="42"/>
      <c r="AF129" s="42"/>
      <c r="AG129" s="42"/>
      <c r="AH129" s="42"/>
      <c r="AI129" s="42">
        <v>16267.779999999999</v>
      </c>
      <c r="AJ129" s="42"/>
      <c r="AK129" s="42"/>
      <c r="AL129" s="42"/>
      <c r="AM129" s="42"/>
      <c r="AN129" s="42"/>
      <c r="AO129" s="42">
        <v>22334.37</v>
      </c>
      <c r="AP129" s="42"/>
      <c r="AQ129" s="42"/>
      <c r="AR129" s="42">
        <v>548736.81000000006</v>
      </c>
      <c r="AS129" s="42"/>
      <c r="AT129" s="42"/>
      <c r="AU129" s="42"/>
      <c r="AV129" s="42"/>
      <c r="AW129" s="42">
        <v>2396241.4399999995</v>
      </c>
      <c r="AX129" s="42">
        <v>498968.85999999993</v>
      </c>
      <c r="AY129" s="42">
        <v>726504.70999999985</v>
      </c>
    </row>
    <row r="130" spans="1:51" x14ac:dyDescent="0.25">
      <c r="A130" t="s">
        <v>203</v>
      </c>
      <c r="B130" s="42">
        <v>2623585.4899999998</v>
      </c>
      <c r="C130" s="42"/>
      <c r="D130" s="42"/>
      <c r="E130" s="42"/>
      <c r="F130" s="42"/>
      <c r="G130" s="42"/>
      <c r="H130" s="42"/>
      <c r="I130" s="42"/>
      <c r="J130" s="42"/>
      <c r="K130" s="42">
        <v>120015.94</v>
      </c>
      <c r="L130" s="42"/>
      <c r="M130" s="42"/>
      <c r="N130" s="42">
        <v>34425.47</v>
      </c>
      <c r="O130" s="42"/>
      <c r="P130" s="42"/>
      <c r="Q130" s="42"/>
      <c r="R130" s="42"/>
      <c r="S130" s="42"/>
      <c r="T130" s="42">
        <v>6215.14</v>
      </c>
      <c r="U130" s="42"/>
      <c r="V130" s="42"/>
      <c r="W130" s="42"/>
      <c r="X130" s="42">
        <v>54550.92</v>
      </c>
      <c r="Y130" s="42"/>
      <c r="Z130" s="42"/>
      <c r="AA130" s="42">
        <v>63424.7</v>
      </c>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v>18655.940000000002</v>
      </c>
    </row>
    <row r="131" spans="1:51" x14ac:dyDescent="0.25">
      <c r="A131" t="s">
        <v>93</v>
      </c>
      <c r="B131" s="42">
        <v>477959.51</v>
      </c>
      <c r="C131" s="42"/>
      <c r="D131" s="42"/>
      <c r="E131" s="42"/>
      <c r="F131" s="42"/>
      <c r="G131" s="42"/>
      <c r="H131" s="42"/>
      <c r="I131" s="42"/>
      <c r="J131" s="42"/>
      <c r="K131" s="42">
        <v>101562.84</v>
      </c>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v>300001.5</v>
      </c>
      <c r="AX131" s="42"/>
      <c r="AY131" s="42">
        <v>286.64999999999998</v>
      </c>
    </row>
    <row r="132" spans="1:51" x14ac:dyDescent="0.25">
      <c r="A132" t="s">
        <v>94</v>
      </c>
      <c r="B132" s="42">
        <v>1525066.1799999997</v>
      </c>
      <c r="C132" s="42"/>
      <c r="D132" s="42"/>
      <c r="E132" s="42"/>
      <c r="F132" s="42"/>
      <c r="G132" s="42"/>
      <c r="H132" s="42"/>
      <c r="I132" s="42"/>
      <c r="J132" s="42"/>
      <c r="K132" s="42">
        <v>194426.99</v>
      </c>
      <c r="L132" s="42"/>
      <c r="M132" s="42"/>
      <c r="N132" s="42">
        <v>15610.1</v>
      </c>
      <c r="O132" s="42"/>
      <c r="P132" s="42"/>
      <c r="Q132" s="42"/>
      <c r="R132" s="42"/>
      <c r="S132" s="42"/>
      <c r="T132" s="42"/>
      <c r="U132" s="42"/>
      <c r="V132" s="42"/>
      <c r="W132" s="42"/>
      <c r="X132" s="42"/>
      <c r="Y132" s="42">
        <v>24555.21</v>
      </c>
      <c r="Z132" s="42"/>
      <c r="AA132" s="42">
        <v>75422</v>
      </c>
      <c r="AB132" s="42"/>
      <c r="AC132" s="42"/>
      <c r="AD132" s="42">
        <v>47898.17</v>
      </c>
      <c r="AE132" s="42"/>
      <c r="AF132" s="42"/>
      <c r="AG132" s="42"/>
      <c r="AH132" s="42"/>
      <c r="AI132" s="42">
        <v>7537.76</v>
      </c>
      <c r="AJ132" s="42"/>
      <c r="AK132" s="42"/>
      <c r="AL132" s="42"/>
      <c r="AM132" s="42"/>
      <c r="AN132" s="42"/>
      <c r="AO132" s="42"/>
      <c r="AP132" s="42"/>
      <c r="AQ132" s="42"/>
      <c r="AR132" s="42"/>
      <c r="AS132" s="42"/>
      <c r="AT132" s="42"/>
      <c r="AU132" s="42">
        <v>34430.82</v>
      </c>
      <c r="AV132" s="42">
        <v>14410.44</v>
      </c>
      <c r="AW132" s="42">
        <v>946399.10000000009</v>
      </c>
      <c r="AX132" s="42">
        <v>137541.39000000001</v>
      </c>
      <c r="AY132" s="42">
        <v>149563.88</v>
      </c>
    </row>
    <row r="133" spans="1:51" x14ac:dyDescent="0.25">
      <c r="A133" t="s">
        <v>95</v>
      </c>
      <c r="B133" s="42">
        <v>3128262.0500000007</v>
      </c>
      <c r="C133" s="42"/>
      <c r="D133" s="42"/>
      <c r="E133" s="42">
        <v>169448.74</v>
      </c>
      <c r="F133" s="42"/>
      <c r="G133" s="42"/>
      <c r="H133" s="42"/>
      <c r="I133" s="42"/>
      <c r="J133" s="42"/>
      <c r="K133" s="42">
        <v>487801.81999999995</v>
      </c>
      <c r="L133" s="42"/>
      <c r="M133" s="42"/>
      <c r="N133" s="42">
        <v>105035.35</v>
      </c>
      <c r="O133" s="42"/>
      <c r="P133" s="42"/>
      <c r="Q133" s="42"/>
      <c r="R133" s="42">
        <v>180511.24</v>
      </c>
      <c r="S133" s="42">
        <v>31591.29</v>
      </c>
      <c r="T133" s="42"/>
      <c r="U133" s="42"/>
      <c r="V133" s="42"/>
      <c r="W133" s="42"/>
      <c r="X133" s="42">
        <v>74296.900000000009</v>
      </c>
      <c r="Y133" s="42">
        <v>31411.199999999997</v>
      </c>
      <c r="Z133" s="42"/>
      <c r="AA133" s="42">
        <v>91779.5</v>
      </c>
      <c r="AB133" s="42"/>
      <c r="AC133" s="42"/>
      <c r="AD133" s="42">
        <v>43387.520000000004</v>
      </c>
      <c r="AE133" s="42"/>
      <c r="AF133" s="42"/>
      <c r="AG133" s="42"/>
      <c r="AH133" s="42"/>
      <c r="AI133" s="42">
        <v>4356.96</v>
      </c>
      <c r="AJ133" s="42"/>
      <c r="AK133" s="42"/>
      <c r="AL133" s="42"/>
      <c r="AM133" s="42"/>
      <c r="AN133" s="42"/>
      <c r="AO133" s="42"/>
      <c r="AP133" s="42"/>
      <c r="AQ133" s="42"/>
      <c r="AR133" s="42"/>
      <c r="AS133" s="42"/>
      <c r="AT133" s="42"/>
      <c r="AU133" s="42"/>
      <c r="AV133" s="42"/>
      <c r="AW133" s="42">
        <v>2623722.5999999992</v>
      </c>
      <c r="AX133" s="42">
        <v>312648.24</v>
      </c>
      <c r="AY133" s="42">
        <v>136303.53999999998</v>
      </c>
    </row>
    <row r="134" spans="1:51" x14ac:dyDescent="0.25">
      <c r="A134" t="s">
        <v>96</v>
      </c>
      <c r="B134" s="42">
        <v>31740719.020000003</v>
      </c>
      <c r="C134" s="42">
        <v>1055001.6900000002</v>
      </c>
      <c r="D134" s="42"/>
      <c r="E134" s="42">
        <v>478433.56</v>
      </c>
      <c r="F134" s="42"/>
      <c r="G134" s="42"/>
      <c r="H134" s="42">
        <v>10600</v>
      </c>
      <c r="I134" s="42"/>
      <c r="J134" s="42"/>
      <c r="K134" s="42">
        <v>6358637.4500000002</v>
      </c>
      <c r="L134" s="42"/>
      <c r="M134" s="42"/>
      <c r="N134" s="42">
        <v>695556</v>
      </c>
      <c r="O134" s="42"/>
      <c r="P134" s="42"/>
      <c r="Q134" s="42"/>
      <c r="R134" s="42">
        <v>1732795.3800000001</v>
      </c>
      <c r="S134" s="42">
        <v>236341.45</v>
      </c>
      <c r="T134" s="42">
        <v>42290</v>
      </c>
      <c r="U134" s="42"/>
      <c r="V134" s="42"/>
      <c r="W134" s="42"/>
      <c r="X134" s="42">
        <v>720810.87</v>
      </c>
      <c r="Y134" s="42">
        <v>215041.32</v>
      </c>
      <c r="Z134" s="42"/>
      <c r="AA134" s="42">
        <v>1204103.2100000002</v>
      </c>
      <c r="AB134" s="42"/>
      <c r="AC134" s="42"/>
      <c r="AD134" s="42">
        <v>582955.02999999991</v>
      </c>
      <c r="AE134" s="42"/>
      <c r="AF134" s="42"/>
      <c r="AG134" s="42"/>
      <c r="AH134" s="42">
        <v>51923.4</v>
      </c>
      <c r="AI134" s="42">
        <v>434633.25</v>
      </c>
      <c r="AJ134" s="42"/>
      <c r="AK134" s="42"/>
      <c r="AL134" s="42">
        <v>42861.909999999996</v>
      </c>
      <c r="AM134" s="42"/>
      <c r="AN134" s="42"/>
      <c r="AO134" s="42">
        <v>98394.75</v>
      </c>
      <c r="AP134" s="42"/>
      <c r="AQ134" s="42"/>
      <c r="AR134" s="42">
        <v>126641.67000000001</v>
      </c>
      <c r="AS134" s="42"/>
      <c r="AT134" s="42">
        <v>99803.86</v>
      </c>
      <c r="AU134" s="42">
        <v>180053.78999999998</v>
      </c>
      <c r="AV134" s="42">
        <v>57505.36</v>
      </c>
      <c r="AW134" s="42">
        <v>7742815.8899999997</v>
      </c>
      <c r="AX134" s="42">
        <v>1843979.5199999996</v>
      </c>
      <c r="AY134" s="42">
        <v>2026757.9000000004</v>
      </c>
    </row>
    <row r="135" spans="1:51" x14ac:dyDescent="0.25">
      <c r="A135" t="s">
        <v>97</v>
      </c>
      <c r="B135" s="42">
        <v>4662218.6099999994</v>
      </c>
      <c r="C135" s="42"/>
      <c r="D135" s="42">
        <v>7468.16</v>
      </c>
      <c r="E135" s="42">
        <v>233885.14999999997</v>
      </c>
      <c r="F135" s="42"/>
      <c r="G135" s="42"/>
      <c r="H135" s="42"/>
      <c r="I135" s="42"/>
      <c r="J135" s="42"/>
      <c r="K135" s="42">
        <v>1049713.58</v>
      </c>
      <c r="L135" s="42"/>
      <c r="M135" s="42"/>
      <c r="N135" s="42">
        <v>102817.43000000001</v>
      </c>
      <c r="O135" s="42"/>
      <c r="P135" s="42"/>
      <c r="Q135" s="42"/>
      <c r="R135" s="42">
        <v>412886.55999999994</v>
      </c>
      <c r="S135" s="42">
        <v>194779.64</v>
      </c>
      <c r="T135" s="42"/>
      <c r="U135" s="42"/>
      <c r="V135" s="42"/>
      <c r="W135" s="42"/>
      <c r="X135" s="42">
        <v>153921.01</v>
      </c>
      <c r="Y135" s="42">
        <v>1500</v>
      </c>
      <c r="Z135" s="42"/>
      <c r="AA135" s="42">
        <v>297478.09000000003</v>
      </c>
      <c r="AB135" s="42">
        <v>169456.94000000003</v>
      </c>
      <c r="AC135" s="42">
        <v>17945.5</v>
      </c>
      <c r="AD135" s="42">
        <v>37973.279999999999</v>
      </c>
      <c r="AE135" s="42"/>
      <c r="AF135" s="42"/>
      <c r="AG135" s="42"/>
      <c r="AH135" s="42"/>
      <c r="AI135" s="42">
        <v>14420.2</v>
      </c>
      <c r="AJ135" s="42"/>
      <c r="AK135" s="42"/>
      <c r="AL135" s="42"/>
      <c r="AM135" s="42"/>
      <c r="AN135" s="42"/>
      <c r="AO135" s="42">
        <v>390.73</v>
      </c>
      <c r="AP135" s="42"/>
      <c r="AQ135" s="42"/>
      <c r="AR135" s="42"/>
      <c r="AS135" s="42"/>
      <c r="AT135" s="42"/>
      <c r="AU135" s="42"/>
      <c r="AV135" s="42">
        <v>16340.19</v>
      </c>
      <c r="AW135" s="42">
        <v>2220103.1399999997</v>
      </c>
      <c r="AX135" s="42">
        <v>404317.18999999994</v>
      </c>
      <c r="AY135" s="42">
        <v>398498.57999999996</v>
      </c>
    </row>
    <row r="136" spans="1:51" x14ac:dyDescent="0.25">
      <c r="A136" t="s">
        <v>98</v>
      </c>
      <c r="B136" s="42">
        <v>8620044.7199999988</v>
      </c>
      <c r="C136" s="42">
        <v>305773.06</v>
      </c>
      <c r="D136" s="42"/>
      <c r="E136" s="42">
        <v>675080.97</v>
      </c>
      <c r="F136" s="42"/>
      <c r="G136" s="42"/>
      <c r="H136" s="42"/>
      <c r="I136" s="42"/>
      <c r="J136" s="42"/>
      <c r="K136" s="42">
        <v>2253279.5599999996</v>
      </c>
      <c r="L136" s="42"/>
      <c r="M136" s="42"/>
      <c r="N136" s="42">
        <v>243222.80000000002</v>
      </c>
      <c r="O136" s="42"/>
      <c r="P136" s="42"/>
      <c r="Q136" s="42"/>
      <c r="R136" s="42">
        <v>644106.57000000007</v>
      </c>
      <c r="S136" s="42">
        <v>105949.06999999999</v>
      </c>
      <c r="T136" s="42">
        <v>11361.210000000001</v>
      </c>
      <c r="U136" s="42"/>
      <c r="V136" s="42"/>
      <c r="W136" s="42"/>
      <c r="X136" s="42">
        <v>342940.07</v>
      </c>
      <c r="Y136" s="42">
        <v>80052.33</v>
      </c>
      <c r="Z136" s="42"/>
      <c r="AA136" s="42">
        <v>249608.58000000002</v>
      </c>
      <c r="AB136" s="42"/>
      <c r="AC136" s="42"/>
      <c r="AD136" s="42">
        <v>400145.12</v>
      </c>
      <c r="AE136" s="42"/>
      <c r="AF136" s="42"/>
      <c r="AG136" s="42"/>
      <c r="AH136" s="42"/>
      <c r="AI136" s="42">
        <v>35018.280000000006</v>
      </c>
      <c r="AJ136" s="42"/>
      <c r="AK136" s="42"/>
      <c r="AL136" s="42"/>
      <c r="AM136" s="42"/>
      <c r="AN136" s="42"/>
      <c r="AO136" s="42">
        <v>54894.399999999994</v>
      </c>
      <c r="AP136" s="42"/>
      <c r="AQ136" s="42"/>
      <c r="AR136" s="42">
        <v>148906.53000000003</v>
      </c>
      <c r="AS136" s="42"/>
      <c r="AT136" s="42"/>
      <c r="AU136" s="42"/>
      <c r="AV136" s="42"/>
      <c r="AW136" s="42">
        <v>3089964.2699999996</v>
      </c>
      <c r="AX136" s="42">
        <v>476791.89999999997</v>
      </c>
      <c r="AY136" s="42">
        <v>691801.40000000014</v>
      </c>
    </row>
    <row r="137" spans="1:51" x14ac:dyDescent="0.25">
      <c r="A137" t="s">
        <v>118</v>
      </c>
      <c r="B137" s="42">
        <v>1482271.0999999999</v>
      </c>
      <c r="C137" s="42"/>
      <c r="D137" s="42"/>
      <c r="E137" s="42"/>
      <c r="F137" s="42"/>
      <c r="G137" s="42"/>
      <c r="H137" s="42"/>
      <c r="I137" s="42"/>
      <c r="J137" s="42"/>
      <c r="K137" s="42">
        <v>241651.76</v>
      </c>
      <c r="L137" s="42"/>
      <c r="M137" s="42"/>
      <c r="N137" s="42"/>
      <c r="O137" s="42"/>
      <c r="P137" s="42"/>
      <c r="Q137" s="42"/>
      <c r="R137" s="42">
        <v>87651.81</v>
      </c>
      <c r="S137" s="42"/>
      <c r="T137" s="42">
        <v>443.75</v>
      </c>
      <c r="U137" s="42"/>
      <c r="V137" s="42"/>
      <c r="W137" s="42"/>
      <c r="X137" s="42">
        <v>42661.22</v>
      </c>
      <c r="Y137" s="42">
        <v>31453.030000000002</v>
      </c>
      <c r="Z137" s="42">
        <v>26417.670000000002</v>
      </c>
      <c r="AA137" s="42">
        <v>133794.81</v>
      </c>
      <c r="AB137" s="42"/>
      <c r="AC137" s="42"/>
      <c r="AD137" s="42">
        <v>17820.14</v>
      </c>
      <c r="AE137" s="42"/>
      <c r="AF137" s="42"/>
      <c r="AG137" s="42"/>
      <c r="AH137" s="42"/>
      <c r="AI137" s="42"/>
      <c r="AJ137" s="42">
        <v>318.52999999999997</v>
      </c>
      <c r="AK137" s="42"/>
      <c r="AL137" s="42"/>
      <c r="AM137" s="42">
        <v>800</v>
      </c>
      <c r="AN137" s="42"/>
      <c r="AO137" s="42"/>
      <c r="AP137" s="42"/>
      <c r="AQ137" s="42"/>
      <c r="AR137" s="42"/>
      <c r="AS137" s="42"/>
      <c r="AT137" s="42"/>
      <c r="AU137" s="42"/>
      <c r="AV137" s="42"/>
      <c r="AW137" s="42">
        <v>598702.50000000012</v>
      </c>
      <c r="AX137" s="42">
        <v>190187.97000000003</v>
      </c>
      <c r="AY137" s="42">
        <v>177283.63000000006</v>
      </c>
    </row>
    <row r="138" spans="1:51" x14ac:dyDescent="0.25">
      <c r="A138" t="s">
        <v>99</v>
      </c>
      <c r="B138" s="42">
        <v>1897079.73</v>
      </c>
      <c r="C138" s="42"/>
      <c r="D138" s="42"/>
      <c r="E138" s="42"/>
      <c r="F138" s="42"/>
      <c r="G138" s="42"/>
      <c r="H138" s="42"/>
      <c r="I138" s="42"/>
      <c r="J138" s="42"/>
      <c r="K138" s="42">
        <v>191850.74</v>
      </c>
      <c r="L138" s="42"/>
      <c r="M138" s="42"/>
      <c r="N138" s="42"/>
      <c r="O138" s="42"/>
      <c r="P138" s="42"/>
      <c r="Q138" s="42"/>
      <c r="R138" s="42"/>
      <c r="S138" s="42"/>
      <c r="T138" s="42"/>
      <c r="U138" s="42"/>
      <c r="V138" s="42"/>
      <c r="W138" s="42"/>
      <c r="X138" s="42"/>
      <c r="Y138" s="42">
        <v>12782.15</v>
      </c>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v>650492.18999999994</v>
      </c>
      <c r="AX138" s="42"/>
      <c r="AY138" s="42">
        <v>234806.75</v>
      </c>
    </row>
    <row r="139" spans="1:51" x14ac:dyDescent="0.25">
      <c r="A139" t="s">
        <v>119</v>
      </c>
      <c r="B139" s="42">
        <v>855895.88</v>
      </c>
      <c r="C139" s="42"/>
      <c r="D139" s="42"/>
      <c r="E139" s="42"/>
      <c r="F139" s="42"/>
      <c r="G139" s="42"/>
      <c r="H139" s="42"/>
      <c r="I139" s="42"/>
      <c r="J139" s="42"/>
      <c r="K139" s="42">
        <v>135405.29999999999</v>
      </c>
      <c r="L139" s="42"/>
      <c r="M139" s="42"/>
      <c r="N139" s="42"/>
      <c r="O139" s="42"/>
      <c r="P139" s="42"/>
      <c r="Q139" s="42"/>
      <c r="R139" s="42"/>
      <c r="S139" s="42"/>
      <c r="T139" s="42"/>
      <c r="U139" s="42"/>
      <c r="V139" s="42"/>
      <c r="W139" s="42"/>
      <c r="X139" s="42">
        <v>49150.63</v>
      </c>
      <c r="Y139" s="42">
        <v>37642.649999999994</v>
      </c>
      <c r="Z139" s="42"/>
      <c r="AA139" s="42">
        <v>18226.060000000001</v>
      </c>
      <c r="AB139" s="42"/>
      <c r="AC139" s="42"/>
      <c r="AD139" s="42">
        <v>7625.45</v>
      </c>
      <c r="AE139" s="42"/>
      <c r="AF139" s="42"/>
      <c r="AG139" s="42"/>
      <c r="AH139" s="42"/>
      <c r="AI139" s="42"/>
      <c r="AJ139" s="42"/>
      <c r="AK139" s="42"/>
      <c r="AL139" s="42"/>
      <c r="AM139" s="42"/>
      <c r="AN139" s="42"/>
      <c r="AO139" s="42">
        <v>2840.59</v>
      </c>
      <c r="AP139" s="42"/>
      <c r="AQ139" s="42"/>
      <c r="AR139" s="42">
        <v>4996.6100000000006</v>
      </c>
      <c r="AS139" s="42"/>
      <c r="AT139" s="42"/>
      <c r="AU139" s="42"/>
      <c r="AV139" s="42"/>
      <c r="AW139" s="42">
        <v>410705.91000000003</v>
      </c>
      <c r="AX139" s="42">
        <v>82644.759999999995</v>
      </c>
      <c r="AY139" s="42">
        <v>195960.66000000003</v>
      </c>
    </row>
    <row r="140" spans="1:51" x14ac:dyDescent="0.25">
      <c r="A140" t="s">
        <v>120</v>
      </c>
      <c r="B140" s="42">
        <v>2881322.1099999994</v>
      </c>
      <c r="C140" s="42"/>
      <c r="D140" s="42"/>
      <c r="E140" s="42"/>
      <c r="F140" s="42"/>
      <c r="G140" s="42"/>
      <c r="H140" s="42"/>
      <c r="I140" s="42"/>
      <c r="J140" s="42"/>
      <c r="K140" s="42">
        <v>243219.99</v>
      </c>
      <c r="L140" s="42"/>
      <c r="M140" s="42"/>
      <c r="N140" s="42"/>
      <c r="O140" s="42"/>
      <c r="P140" s="42"/>
      <c r="Q140" s="42"/>
      <c r="R140" s="42"/>
      <c r="S140" s="42"/>
      <c r="T140" s="42"/>
      <c r="U140" s="42"/>
      <c r="V140" s="42"/>
      <c r="W140" s="42"/>
      <c r="X140" s="42">
        <v>90882.939999999988</v>
      </c>
      <c r="Y140" s="42">
        <v>27024.399999999998</v>
      </c>
      <c r="Z140" s="42"/>
      <c r="AA140" s="42">
        <v>58800.290000000008</v>
      </c>
      <c r="AB140" s="42"/>
      <c r="AC140" s="42"/>
      <c r="AD140" s="42">
        <v>21320.61</v>
      </c>
      <c r="AE140" s="42"/>
      <c r="AF140" s="42"/>
      <c r="AG140" s="42"/>
      <c r="AH140" s="42"/>
      <c r="AI140" s="42">
        <v>20508.05</v>
      </c>
      <c r="AJ140" s="42"/>
      <c r="AK140" s="42"/>
      <c r="AL140" s="42"/>
      <c r="AM140" s="42"/>
      <c r="AN140" s="42"/>
      <c r="AO140" s="42">
        <v>2525.0299999999997</v>
      </c>
      <c r="AP140" s="42"/>
      <c r="AQ140" s="42"/>
      <c r="AR140" s="42">
        <v>9153.5</v>
      </c>
      <c r="AS140" s="42"/>
      <c r="AT140" s="42"/>
      <c r="AU140" s="42"/>
      <c r="AV140" s="42">
        <v>1545.04</v>
      </c>
      <c r="AW140" s="42">
        <v>1038464.9099999999</v>
      </c>
      <c r="AX140" s="42">
        <v>125734.08</v>
      </c>
      <c r="AY140" s="42">
        <v>135177.85</v>
      </c>
    </row>
    <row r="141" spans="1:51" x14ac:dyDescent="0.25">
      <c r="A141" t="s">
        <v>121</v>
      </c>
      <c r="B141" s="42">
        <v>1507798.9499999997</v>
      </c>
      <c r="C141" s="42"/>
      <c r="D141" s="42"/>
      <c r="E141" s="42"/>
      <c r="F141" s="42"/>
      <c r="G141" s="42"/>
      <c r="H141" s="42"/>
      <c r="I141" s="42"/>
      <c r="J141" s="42"/>
      <c r="K141" s="42">
        <v>143753.35</v>
      </c>
      <c r="L141" s="42"/>
      <c r="M141" s="42"/>
      <c r="N141" s="42"/>
      <c r="O141" s="42"/>
      <c r="P141" s="42"/>
      <c r="Q141" s="42"/>
      <c r="R141" s="42">
        <v>83965.73000000001</v>
      </c>
      <c r="S141" s="42">
        <v>19018.18</v>
      </c>
      <c r="T141" s="42"/>
      <c r="U141" s="42"/>
      <c r="V141" s="42"/>
      <c r="W141" s="42"/>
      <c r="X141" s="42">
        <v>33320.49</v>
      </c>
      <c r="Y141" s="42">
        <v>28039</v>
      </c>
      <c r="Z141" s="42"/>
      <c r="AA141" s="42">
        <v>26221</v>
      </c>
      <c r="AB141" s="42"/>
      <c r="AC141" s="42"/>
      <c r="AD141" s="42"/>
      <c r="AE141" s="42"/>
      <c r="AF141" s="42"/>
      <c r="AG141" s="42"/>
      <c r="AH141" s="42"/>
      <c r="AI141" s="42"/>
      <c r="AJ141" s="42"/>
      <c r="AK141" s="42">
        <v>1107.48</v>
      </c>
      <c r="AL141" s="42"/>
      <c r="AM141" s="42"/>
      <c r="AN141" s="42">
        <v>534.19000000000005</v>
      </c>
      <c r="AO141" s="42"/>
      <c r="AP141" s="42"/>
      <c r="AQ141" s="42"/>
      <c r="AR141" s="42"/>
      <c r="AS141" s="42"/>
      <c r="AT141" s="42"/>
      <c r="AU141" s="42"/>
      <c r="AV141" s="42"/>
      <c r="AW141" s="42">
        <v>616063.32000000018</v>
      </c>
      <c r="AX141" s="42">
        <v>125055</v>
      </c>
      <c r="AY141" s="42">
        <v>121640.23</v>
      </c>
    </row>
    <row r="142" spans="1:51" x14ac:dyDescent="0.25">
      <c r="A142" t="s">
        <v>122</v>
      </c>
      <c r="B142" s="42">
        <v>1636836</v>
      </c>
      <c r="C142" s="42"/>
      <c r="D142" s="42"/>
      <c r="E142" s="42"/>
      <c r="F142" s="42"/>
      <c r="G142" s="42"/>
      <c r="H142" s="42"/>
      <c r="I142" s="42"/>
      <c r="J142" s="42"/>
      <c r="K142" s="42">
        <v>96807.24</v>
      </c>
      <c r="L142" s="42"/>
      <c r="M142" s="42"/>
      <c r="N142" s="42"/>
      <c r="O142" s="42"/>
      <c r="P142" s="42"/>
      <c r="Q142" s="42"/>
      <c r="R142" s="42"/>
      <c r="S142" s="42"/>
      <c r="T142" s="42"/>
      <c r="U142" s="42"/>
      <c r="V142" s="42"/>
      <c r="W142" s="42"/>
      <c r="X142" s="42">
        <v>28048.79</v>
      </c>
      <c r="Y142" s="42">
        <v>31407.58</v>
      </c>
      <c r="Z142" s="42"/>
      <c r="AA142" s="42">
        <v>69607.48000000001</v>
      </c>
      <c r="AB142" s="42"/>
      <c r="AC142" s="42"/>
      <c r="AD142" s="42">
        <v>1324.34</v>
      </c>
      <c r="AE142" s="42"/>
      <c r="AF142" s="42"/>
      <c r="AG142" s="42"/>
      <c r="AH142" s="42"/>
      <c r="AI142" s="42"/>
      <c r="AJ142" s="42"/>
      <c r="AK142" s="42"/>
      <c r="AL142" s="42"/>
      <c r="AM142" s="42"/>
      <c r="AN142" s="42"/>
      <c r="AO142" s="42"/>
      <c r="AP142" s="42"/>
      <c r="AQ142" s="42"/>
      <c r="AR142" s="42"/>
      <c r="AS142" s="42"/>
      <c r="AT142" s="42"/>
      <c r="AU142" s="42"/>
      <c r="AV142" s="42">
        <v>28317.190000000002</v>
      </c>
      <c r="AW142" s="42">
        <v>788265.9800000001</v>
      </c>
      <c r="AX142" s="42">
        <v>145880.79999999999</v>
      </c>
      <c r="AY142" s="42">
        <v>256167.55999999997</v>
      </c>
    </row>
    <row r="143" spans="1:51" x14ac:dyDescent="0.25">
      <c r="A143" t="s">
        <v>123</v>
      </c>
      <c r="B143" s="42">
        <v>250006.18000000002</v>
      </c>
      <c r="C143" s="42"/>
      <c r="D143" s="42"/>
      <c r="E143" s="42"/>
      <c r="F143" s="42"/>
      <c r="G143" s="42"/>
      <c r="H143" s="42"/>
      <c r="I143" s="42"/>
      <c r="J143" s="42"/>
      <c r="K143" s="42">
        <v>24142.94</v>
      </c>
      <c r="L143" s="42"/>
      <c r="M143" s="42"/>
      <c r="N143" s="42"/>
      <c r="O143" s="42"/>
      <c r="P143" s="42"/>
      <c r="Q143" s="42"/>
      <c r="R143" s="42"/>
      <c r="S143" s="42"/>
      <c r="T143" s="42"/>
      <c r="U143" s="42"/>
      <c r="V143" s="42"/>
      <c r="W143" s="42"/>
      <c r="X143" s="42">
        <v>3500</v>
      </c>
      <c r="Y143" s="42">
        <v>32980.229999999996</v>
      </c>
      <c r="Z143" s="42">
        <v>31664.39</v>
      </c>
      <c r="AA143" s="42">
        <v>10011.84</v>
      </c>
      <c r="AB143" s="42"/>
      <c r="AC143" s="42"/>
      <c r="AD143" s="42">
        <v>136280.70000000001</v>
      </c>
      <c r="AE143" s="42"/>
      <c r="AF143" s="42"/>
      <c r="AG143" s="42"/>
      <c r="AH143" s="42"/>
      <c r="AI143" s="42">
        <v>17870.339999999997</v>
      </c>
      <c r="AJ143" s="42"/>
      <c r="AK143" s="42"/>
      <c r="AL143" s="42"/>
      <c r="AM143" s="42"/>
      <c r="AN143" s="42"/>
      <c r="AO143" s="42"/>
      <c r="AP143" s="42"/>
      <c r="AQ143" s="42"/>
      <c r="AR143" s="42">
        <v>400.84</v>
      </c>
      <c r="AS143" s="42"/>
      <c r="AT143" s="42"/>
      <c r="AU143" s="42"/>
      <c r="AV143" s="42"/>
      <c r="AW143" s="42">
        <v>133480.66999999998</v>
      </c>
      <c r="AX143" s="42">
        <v>1456.67</v>
      </c>
      <c r="AY143" s="42">
        <v>104022.15</v>
      </c>
    </row>
    <row r="144" spans="1:51" x14ac:dyDescent="0.25">
      <c r="A144" t="s">
        <v>90</v>
      </c>
      <c r="B144" s="42">
        <v>8310537</v>
      </c>
      <c r="C144" s="42">
        <v>20375587.689999998</v>
      </c>
      <c r="D144" s="42"/>
      <c r="E144" s="42"/>
      <c r="F144" s="42"/>
      <c r="G144" s="42"/>
      <c r="H144" s="42"/>
      <c r="I144" s="42"/>
      <c r="J144" s="42"/>
      <c r="K144" s="42">
        <v>6228425.7300000004</v>
      </c>
      <c r="L144" s="42"/>
      <c r="M144" s="42"/>
      <c r="N144" s="42"/>
      <c r="O144" s="42"/>
      <c r="P144" s="42"/>
      <c r="Q144" s="42"/>
      <c r="R144" s="42">
        <v>878485.50000000012</v>
      </c>
      <c r="S144" s="42">
        <v>141704.18</v>
      </c>
      <c r="T144" s="42">
        <v>43567.45</v>
      </c>
      <c r="U144" s="42">
        <v>26657.57</v>
      </c>
      <c r="V144" s="42"/>
      <c r="W144" s="42"/>
      <c r="X144" s="42">
        <v>341375.89999999997</v>
      </c>
      <c r="Y144" s="42">
        <v>106013.54000000001</v>
      </c>
      <c r="Z144" s="42">
        <v>52599.94</v>
      </c>
      <c r="AA144" s="42">
        <v>1161277.8199999998</v>
      </c>
      <c r="AB144" s="42"/>
      <c r="AC144" s="42"/>
      <c r="AD144" s="42">
        <v>127642.09</v>
      </c>
      <c r="AE144" s="42"/>
      <c r="AF144" s="42"/>
      <c r="AG144" s="42"/>
      <c r="AH144" s="42"/>
      <c r="AI144" s="42">
        <v>198236.47000000003</v>
      </c>
      <c r="AJ144" s="42"/>
      <c r="AK144" s="42"/>
      <c r="AL144" s="42"/>
      <c r="AM144" s="42"/>
      <c r="AN144" s="42"/>
      <c r="AO144" s="42">
        <v>45441.35</v>
      </c>
      <c r="AP144" s="42"/>
      <c r="AQ144" s="42"/>
      <c r="AR144" s="42">
        <v>337288.45</v>
      </c>
      <c r="AS144" s="42"/>
      <c r="AT144" s="42"/>
      <c r="AU144" s="42"/>
      <c r="AV144" s="42"/>
      <c r="AW144" s="42">
        <v>3063112.66</v>
      </c>
      <c r="AX144" s="42">
        <v>556716.94000000006</v>
      </c>
      <c r="AY144" s="42">
        <v>669758.23</v>
      </c>
    </row>
    <row r="145" spans="1:51" x14ac:dyDescent="0.25">
      <c r="A145" t="s">
        <v>124</v>
      </c>
      <c r="B145" s="42">
        <v>11102358.969999997</v>
      </c>
      <c r="C145" s="42">
        <v>237927.05000000002</v>
      </c>
      <c r="D145" s="42"/>
      <c r="E145" s="42"/>
      <c r="F145" s="42"/>
      <c r="G145" s="42"/>
      <c r="H145" s="42"/>
      <c r="I145" s="42"/>
      <c r="J145" s="42"/>
      <c r="K145" s="42">
        <v>2173827.4700000002</v>
      </c>
      <c r="L145" s="42"/>
      <c r="M145" s="42"/>
      <c r="N145" s="42"/>
      <c r="O145" s="42"/>
      <c r="P145" s="42"/>
      <c r="Q145" s="42"/>
      <c r="R145" s="42">
        <v>695645.12000000011</v>
      </c>
      <c r="S145" s="42"/>
      <c r="T145" s="42"/>
      <c r="U145" s="42"/>
      <c r="V145" s="42"/>
      <c r="W145" s="42"/>
      <c r="X145" s="42">
        <v>246659.88999999998</v>
      </c>
      <c r="Y145" s="42">
        <v>553928.26</v>
      </c>
      <c r="Z145" s="42"/>
      <c r="AA145" s="42">
        <v>423268.73</v>
      </c>
      <c r="AB145" s="42"/>
      <c r="AC145" s="42"/>
      <c r="AD145" s="42">
        <v>214490.50999999998</v>
      </c>
      <c r="AE145" s="42"/>
      <c r="AF145" s="42"/>
      <c r="AG145" s="42"/>
      <c r="AH145" s="42">
        <v>41491.93</v>
      </c>
      <c r="AI145" s="42">
        <v>268862.65999999997</v>
      </c>
      <c r="AJ145" s="42"/>
      <c r="AK145" s="42"/>
      <c r="AL145" s="42"/>
      <c r="AM145" s="42"/>
      <c r="AN145" s="42"/>
      <c r="AO145" s="42">
        <v>31947.97</v>
      </c>
      <c r="AP145" s="42"/>
      <c r="AQ145" s="42"/>
      <c r="AR145" s="42">
        <v>363870.87</v>
      </c>
      <c r="AS145" s="42"/>
      <c r="AT145" s="42"/>
      <c r="AU145" s="42"/>
      <c r="AV145" s="42">
        <v>212034.93000000002</v>
      </c>
      <c r="AW145" s="42">
        <v>3593022.8299999991</v>
      </c>
      <c r="AX145" s="42">
        <v>691623.89</v>
      </c>
      <c r="AY145" s="42">
        <v>1445626.67</v>
      </c>
    </row>
    <row r="146" spans="1:51" x14ac:dyDescent="0.25">
      <c r="A146" t="s">
        <v>125</v>
      </c>
      <c r="B146" s="42">
        <v>2727102.48</v>
      </c>
      <c r="C146" s="42"/>
      <c r="D146" s="42"/>
      <c r="E146" s="42">
        <v>96317.489999999991</v>
      </c>
      <c r="F146" s="42"/>
      <c r="G146" s="42"/>
      <c r="H146" s="42"/>
      <c r="I146" s="42"/>
      <c r="J146" s="42"/>
      <c r="K146" s="42">
        <v>362227.98</v>
      </c>
      <c r="L146" s="42"/>
      <c r="M146" s="42"/>
      <c r="N146" s="42"/>
      <c r="O146" s="42"/>
      <c r="P146" s="42"/>
      <c r="Q146" s="42"/>
      <c r="R146" s="42"/>
      <c r="S146" s="42"/>
      <c r="T146" s="42"/>
      <c r="U146" s="42"/>
      <c r="V146" s="42"/>
      <c r="W146" s="42"/>
      <c r="X146" s="42">
        <v>244104.91</v>
      </c>
      <c r="Y146" s="42">
        <v>20378.169999999998</v>
      </c>
      <c r="Z146" s="42"/>
      <c r="AA146" s="42">
        <v>134421.49</v>
      </c>
      <c r="AB146" s="42"/>
      <c r="AC146" s="42"/>
      <c r="AD146" s="42">
        <v>49850.100000000006</v>
      </c>
      <c r="AE146" s="42"/>
      <c r="AF146" s="42"/>
      <c r="AG146" s="42"/>
      <c r="AH146" s="42"/>
      <c r="AI146" s="42">
        <v>18195.52</v>
      </c>
      <c r="AJ146" s="42"/>
      <c r="AK146" s="42">
        <v>496.54</v>
      </c>
      <c r="AL146" s="42"/>
      <c r="AM146" s="42"/>
      <c r="AN146" s="42"/>
      <c r="AO146" s="42">
        <v>3384.51</v>
      </c>
      <c r="AP146" s="42"/>
      <c r="AQ146" s="42"/>
      <c r="AR146" s="42">
        <v>12461.08</v>
      </c>
      <c r="AS146" s="42"/>
      <c r="AT146" s="42"/>
      <c r="AU146" s="42"/>
      <c r="AV146" s="42"/>
      <c r="AW146" s="42">
        <v>910759.30999999982</v>
      </c>
      <c r="AX146" s="42">
        <v>187629.23</v>
      </c>
      <c r="AY146" s="42">
        <v>236211.7</v>
      </c>
    </row>
    <row r="147" spans="1:51" x14ac:dyDescent="0.25">
      <c r="A147" t="s">
        <v>158</v>
      </c>
      <c r="B147" s="42">
        <v>6136723.6500000022</v>
      </c>
      <c r="C147" s="42"/>
      <c r="D147" s="42">
        <v>68910.13</v>
      </c>
      <c r="E147" s="42"/>
      <c r="F147" s="42"/>
      <c r="G147" s="42"/>
      <c r="H147" s="42"/>
      <c r="I147" s="42"/>
      <c r="J147" s="42"/>
      <c r="K147" s="42">
        <v>1946340.4999999998</v>
      </c>
      <c r="L147" s="42"/>
      <c r="M147" s="42"/>
      <c r="N147" s="42">
        <v>197664.06</v>
      </c>
      <c r="O147" s="42"/>
      <c r="P147" s="42"/>
      <c r="Q147" s="42"/>
      <c r="R147" s="42">
        <v>1281639.4199999997</v>
      </c>
      <c r="S147" s="42">
        <v>373014.77</v>
      </c>
      <c r="T147" s="42">
        <v>36511.600000000006</v>
      </c>
      <c r="U147" s="42"/>
      <c r="V147" s="42"/>
      <c r="W147" s="42"/>
      <c r="X147" s="42">
        <v>130555.54000000001</v>
      </c>
      <c r="Y147" s="42">
        <v>46191.6</v>
      </c>
      <c r="Z147" s="42"/>
      <c r="AA147" s="42">
        <v>368917.68999999994</v>
      </c>
      <c r="AB147" s="42"/>
      <c r="AC147" s="42"/>
      <c r="AD147" s="42">
        <v>70281.11</v>
      </c>
      <c r="AE147" s="42"/>
      <c r="AF147" s="42"/>
      <c r="AG147" s="42"/>
      <c r="AH147" s="42"/>
      <c r="AI147" s="42">
        <v>35717.259999999995</v>
      </c>
      <c r="AJ147" s="42"/>
      <c r="AK147" s="42"/>
      <c r="AL147" s="42"/>
      <c r="AM147" s="42"/>
      <c r="AN147" s="42"/>
      <c r="AO147" s="42">
        <v>21491.870000000003</v>
      </c>
      <c r="AP147" s="42"/>
      <c r="AQ147" s="42"/>
      <c r="AR147" s="42">
        <v>12219</v>
      </c>
      <c r="AS147" s="42"/>
      <c r="AT147" s="42"/>
      <c r="AU147" s="42"/>
      <c r="AV147" s="42"/>
      <c r="AW147" s="42">
        <v>2217423.6999999997</v>
      </c>
      <c r="AX147" s="42">
        <v>320828</v>
      </c>
      <c r="AY147" s="42">
        <v>444416.97000000003</v>
      </c>
    </row>
    <row r="148" spans="1:51" x14ac:dyDescent="0.25">
      <c r="A148" t="s">
        <v>159</v>
      </c>
      <c r="B148" s="42">
        <v>557492.7300000001</v>
      </c>
      <c r="C148" s="42"/>
      <c r="D148" s="42"/>
      <c r="E148" s="42">
        <v>47636.4</v>
      </c>
      <c r="F148" s="42"/>
      <c r="G148" s="42"/>
      <c r="H148" s="42"/>
      <c r="I148" s="42"/>
      <c r="J148" s="42"/>
      <c r="K148" s="42">
        <v>80515.12</v>
      </c>
      <c r="L148" s="42"/>
      <c r="M148" s="42"/>
      <c r="N148" s="42">
        <v>9750</v>
      </c>
      <c r="O148" s="42"/>
      <c r="P148" s="42"/>
      <c r="Q148" s="42"/>
      <c r="R148" s="42"/>
      <c r="S148" s="42"/>
      <c r="T148" s="42"/>
      <c r="U148" s="42"/>
      <c r="V148" s="42"/>
      <c r="W148" s="42"/>
      <c r="X148" s="42">
        <v>66648.44</v>
      </c>
      <c r="Y148" s="42">
        <v>21203.23</v>
      </c>
      <c r="Z148" s="42"/>
      <c r="AA148" s="42">
        <v>44687.999999999993</v>
      </c>
      <c r="AB148" s="42"/>
      <c r="AC148" s="42"/>
      <c r="AD148" s="42">
        <v>2196</v>
      </c>
      <c r="AE148" s="42"/>
      <c r="AF148" s="42"/>
      <c r="AG148" s="42"/>
      <c r="AH148" s="42"/>
      <c r="AI148" s="42">
        <v>5953.57</v>
      </c>
      <c r="AJ148" s="42"/>
      <c r="AK148" s="42"/>
      <c r="AL148" s="42"/>
      <c r="AM148" s="42"/>
      <c r="AN148" s="42"/>
      <c r="AO148" s="42">
        <v>2248.35</v>
      </c>
      <c r="AP148" s="42"/>
      <c r="AQ148" s="42"/>
      <c r="AR148" s="42">
        <v>2000</v>
      </c>
      <c r="AS148" s="42"/>
      <c r="AT148" s="42"/>
      <c r="AU148" s="42"/>
      <c r="AV148" s="42"/>
      <c r="AW148" s="42">
        <v>328524.73</v>
      </c>
      <c r="AX148" s="42">
        <v>52979.939999999995</v>
      </c>
      <c r="AY148" s="42">
        <v>31554.980000000003</v>
      </c>
    </row>
    <row r="149" spans="1:51" x14ac:dyDescent="0.25">
      <c r="A149" t="s">
        <v>160</v>
      </c>
      <c r="B149" s="42">
        <v>5052288.8199999975</v>
      </c>
      <c r="C149" s="42">
        <v>67171.89</v>
      </c>
      <c r="D149" s="42"/>
      <c r="E149" s="42">
        <v>332430.50999999995</v>
      </c>
      <c r="F149" s="42"/>
      <c r="G149" s="42"/>
      <c r="H149" s="42"/>
      <c r="I149" s="42"/>
      <c r="J149" s="42"/>
      <c r="K149" s="42">
        <v>1940564.5500000003</v>
      </c>
      <c r="L149" s="42"/>
      <c r="M149" s="42"/>
      <c r="N149" s="42">
        <v>145953.63</v>
      </c>
      <c r="O149" s="42"/>
      <c r="P149" s="42"/>
      <c r="Q149" s="42"/>
      <c r="R149" s="42">
        <v>459614.39</v>
      </c>
      <c r="S149" s="42">
        <v>153456.41</v>
      </c>
      <c r="T149" s="42">
        <v>32447.360000000001</v>
      </c>
      <c r="U149" s="42"/>
      <c r="V149" s="42"/>
      <c r="W149" s="42"/>
      <c r="X149" s="42">
        <v>195338.62999999998</v>
      </c>
      <c r="Y149" s="42">
        <v>67999.900000000009</v>
      </c>
      <c r="Z149" s="42">
        <v>58399.65</v>
      </c>
      <c r="AA149" s="42">
        <v>439117.73000000004</v>
      </c>
      <c r="AB149" s="42"/>
      <c r="AC149" s="42"/>
      <c r="AD149" s="42">
        <v>35973.170000000006</v>
      </c>
      <c r="AE149" s="42"/>
      <c r="AF149" s="42"/>
      <c r="AG149" s="42"/>
      <c r="AH149" s="42"/>
      <c r="AI149" s="42">
        <v>158064.97</v>
      </c>
      <c r="AJ149" s="42"/>
      <c r="AK149" s="42"/>
      <c r="AL149" s="42"/>
      <c r="AM149" s="42"/>
      <c r="AN149" s="42"/>
      <c r="AO149" s="42">
        <v>24058.289999999997</v>
      </c>
      <c r="AP149" s="42"/>
      <c r="AQ149" s="42"/>
      <c r="AR149" s="42">
        <v>17188.71</v>
      </c>
      <c r="AS149" s="42"/>
      <c r="AT149" s="42"/>
      <c r="AU149" s="42"/>
      <c r="AV149" s="42">
        <v>264.41000000000003</v>
      </c>
      <c r="AW149" s="42">
        <v>1977500.4899999998</v>
      </c>
      <c r="AX149" s="42">
        <v>482859.20999999996</v>
      </c>
      <c r="AY149" s="42">
        <v>602385.65999999992</v>
      </c>
    </row>
    <row r="150" spans="1:51" x14ac:dyDescent="0.25">
      <c r="A150" t="s">
        <v>161</v>
      </c>
      <c r="B150" s="42">
        <v>3291003.1</v>
      </c>
      <c r="C150" s="42"/>
      <c r="D150" s="42">
        <v>4148.9799999999996</v>
      </c>
      <c r="E150" s="42">
        <v>195499.46</v>
      </c>
      <c r="F150" s="42"/>
      <c r="G150" s="42"/>
      <c r="H150" s="42"/>
      <c r="I150" s="42"/>
      <c r="J150" s="42"/>
      <c r="K150" s="42">
        <v>1661867.43</v>
      </c>
      <c r="L150" s="42"/>
      <c r="M150" s="42"/>
      <c r="N150" s="42">
        <v>130592.09</v>
      </c>
      <c r="O150" s="42"/>
      <c r="P150" s="42"/>
      <c r="Q150" s="42"/>
      <c r="R150" s="42">
        <v>941516.09</v>
      </c>
      <c r="S150" s="42">
        <v>374808.45</v>
      </c>
      <c r="T150" s="42"/>
      <c r="U150" s="42"/>
      <c r="V150" s="42"/>
      <c r="W150" s="42"/>
      <c r="X150" s="42">
        <v>118329</v>
      </c>
      <c r="Y150" s="42">
        <v>65309.439999999988</v>
      </c>
      <c r="Z150" s="42"/>
      <c r="AA150" s="42">
        <v>305804.96000000002</v>
      </c>
      <c r="AB150" s="42"/>
      <c r="AC150" s="42"/>
      <c r="AD150" s="42">
        <v>16855.37</v>
      </c>
      <c r="AE150" s="42"/>
      <c r="AF150" s="42"/>
      <c r="AG150" s="42"/>
      <c r="AH150" s="42"/>
      <c r="AI150" s="42"/>
      <c r="AJ150" s="42"/>
      <c r="AK150" s="42"/>
      <c r="AL150" s="42"/>
      <c r="AM150" s="42"/>
      <c r="AN150" s="42"/>
      <c r="AO150" s="42">
        <v>12732.5</v>
      </c>
      <c r="AP150" s="42"/>
      <c r="AQ150" s="42"/>
      <c r="AR150" s="42"/>
      <c r="AS150" s="42"/>
      <c r="AT150" s="42"/>
      <c r="AU150" s="42">
        <v>103000.48</v>
      </c>
      <c r="AV150" s="42"/>
      <c r="AW150" s="42">
        <v>1575557.76</v>
      </c>
      <c r="AX150" s="42">
        <v>311180.5</v>
      </c>
      <c r="AY150" s="42">
        <v>397421.94</v>
      </c>
    </row>
    <row r="151" spans="1:51" x14ac:dyDescent="0.25">
      <c r="A151" t="s">
        <v>162</v>
      </c>
      <c r="B151" s="42">
        <v>5074647.18</v>
      </c>
      <c r="C151" s="42"/>
      <c r="D151" s="42">
        <v>18118.400000000001</v>
      </c>
      <c r="E151" s="42"/>
      <c r="F151" s="42"/>
      <c r="G151" s="42"/>
      <c r="H151" s="42"/>
      <c r="I151" s="42"/>
      <c r="J151" s="42"/>
      <c r="K151" s="42">
        <v>2197173.7300000004</v>
      </c>
      <c r="L151" s="42"/>
      <c r="M151" s="42"/>
      <c r="N151" s="42">
        <v>138667</v>
      </c>
      <c r="O151" s="42"/>
      <c r="P151" s="42"/>
      <c r="Q151" s="42"/>
      <c r="R151" s="42">
        <v>662786.84000000008</v>
      </c>
      <c r="S151" s="42">
        <v>97116.7</v>
      </c>
      <c r="T151" s="42">
        <v>20774.16</v>
      </c>
      <c r="U151" s="42"/>
      <c r="V151" s="42"/>
      <c r="W151" s="42"/>
      <c r="X151" s="42">
        <v>72465.210000000006</v>
      </c>
      <c r="Y151" s="42">
        <v>27246.12</v>
      </c>
      <c r="Z151" s="42"/>
      <c r="AA151" s="42">
        <v>123262.38</v>
      </c>
      <c r="AB151" s="42"/>
      <c r="AC151" s="42"/>
      <c r="AD151" s="42">
        <v>29156.97</v>
      </c>
      <c r="AE151" s="42"/>
      <c r="AF151" s="42"/>
      <c r="AG151" s="42"/>
      <c r="AH151" s="42"/>
      <c r="AI151" s="42"/>
      <c r="AJ151" s="42"/>
      <c r="AK151" s="42"/>
      <c r="AL151" s="42"/>
      <c r="AM151" s="42"/>
      <c r="AN151" s="42"/>
      <c r="AO151" s="42">
        <v>20378.419999999998</v>
      </c>
      <c r="AP151" s="42"/>
      <c r="AQ151" s="42"/>
      <c r="AR151" s="42">
        <v>25676.870000000003</v>
      </c>
      <c r="AS151" s="42"/>
      <c r="AT151" s="42"/>
      <c r="AU151" s="42"/>
      <c r="AV151" s="42"/>
      <c r="AW151" s="42">
        <v>1818547.6599999997</v>
      </c>
      <c r="AX151" s="42">
        <v>453328.69</v>
      </c>
      <c r="AY151" s="42">
        <v>380118.44999999995</v>
      </c>
    </row>
    <row r="152" spans="1:51" x14ac:dyDescent="0.25">
      <c r="A152" t="s">
        <v>163</v>
      </c>
      <c r="B152" s="42">
        <v>5351003.5699999984</v>
      </c>
      <c r="C152" s="42">
        <v>148719.07</v>
      </c>
      <c r="D152" s="42">
        <v>9536</v>
      </c>
      <c r="E152" s="42">
        <v>378147.97</v>
      </c>
      <c r="F152" s="42"/>
      <c r="G152" s="42"/>
      <c r="H152" s="42"/>
      <c r="I152" s="42"/>
      <c r="J152" s="42"/>
      <c r="K152" s="42">
        <v>5645752.5300000021</v>
      </c>
      <c r="L152" s="42"/>
      <c r="M152" s="42"/>
      <c r="N152" s="42">
        <v>196966.57</v>
      </c>
      <c r="O152" s="42"/>
      <c r="P152" s="42"/>
      <c r="Q152" s="42"/>
      <c r="R152" s="42">
        <v>537110.95000000007</v>
      </c>
      <c r="S152" s="42">
        <v>122378.87</v>
      </c>
      <c r="T152" s="42">
        <v>13869.09</v>
      </c>
      <c r="U152" s="42"/>
      <c r="V152" s="42"/>
      <c r="W152" s="42"/>
      <c r="X152" s="42">
        <v>290198.75</v>
      </c>
      <c r="Y152" s="42">
        <v>3821.39</v>
      </c>
      <c r="Z152" s="42">
        <v>90272.17</v>
      </c>
      <c r="AA152" s="42">
        <v>921073.13</v>
      </c>
      <c r="AB152" s="42"/>
      <c r="AC152" s="42"/>
      <c r="AD152" s="42">
        <v>92375.2</v>
      </c>
      <c r="AE152" s="42"/>
      <c r="AF152" s="42"/>
      <c r="AG152" s="42"/>
      <c r="AH152" s="42">
        <v>2400</v>
      </c>
      <c r="AI152" s="42">
        <v>70557.570000000007</v>
      </c>
      <c r="AJ152" s="42"/>
      <c r="AK152" s="42"/>
      <c r="AL152" s="42"/>
      <c r="AM152" s="42"/>
      <c r="AN152" s="42"/>
      <c r="AO152" s="42">
        <v>22677.39</v>
      </c>
      <c r="AP152" s="42"/>
      <c r="AQ152" s="42"/>
      <c r="AR152" s="42">
        <v>47521.599999999999</v>
      </c>
      <c r="AS152" s="42"/>
      <c r="AT152" s="42"/>
      <c r="AU152" s="42">
        <v>270815.53999999998</v>
      </c>
      <c r="AV152" s="42"/>
      <c r="AW152" s="42">
        <v>2174446.11</v>
      </c>
      <c r="AX152" s="42">
        <v>640790.89999999991</v>
      </c>
      <c r="AY152" s="42">
        <v>790820.31999999983</v>
      </c>
    </row>
    <row r="153" spans="1:51" x14ac:dyDescent="0.25">
      <c r="A153" t="s">
        <v>164</v>
      </c>
      <c r="B153" s="42">
        <v>871585.88000000024</v>
      </c>
      <c r="C153" s="42">
        <v>2093664.05</v>
      </c>
      <c r="D153" s="42"/>
      <c r="E153" s="42">
        <v>45714.559999999998</v>
      </c>
      <c r="F153" s="42"/>
      <c r="G153" s="42"/>
      <c r="H153" s="42"/>
      <c r="I153" s="42"/>
      <c r="J153" s="42"/>
      <c r="K153" s="42">
        <v>792504.10999999987</v>
      </c>
      <c r="L153" s="42"/>
      <c r="M153" s="42"/>
      <c r="N153" s="42">
        <v>58231</v>
      </c>
      <c r="O153" s="42"/>
      <c r="P153" s="42"/>
      <c r="Q153" s="42"/>
      <c r="R153" s="42"/>
      <c r="S153" s="42">
        <v>11907.390000000001</v>
      </c>
      <c r="T153" s="42"/>
      <c r="U153" s="42"/>
      <c r="V153" s="42"/>
      <c r="W153" s="42"/>
      <c r="X153" s="42">
        <v>50402.799999999996</v>
      </c>
      <c r="Y153" s="42">
        <v>18005.510000000002</v>
      </c>
      <c r="Z153" s="42"/>
      <c r="AA153" s="42">
        <v>176270.14</v>
      </c>
      <c r="AB153" s="42"/>
      <c r="AC153" s="42"/>
      <c r="AD153" s="42">
        <v>2489</v>
      </c>
      <c r="AE153" s="42"/>
      <c r="AF153" s="42"/>
      <c r="AG153" s="42"/>
      <c r="AH153" s="42"/>
      <c r="AI153" s="42"/>
      <c r="AJ153" s="42"/>
      <c r="AK153" s="42"/>
      <c r="AL153" s="42"/>
      <c r="AM153" s="42"/>
      <c r="AN153" s="42"/>
      <c r="AO153" s="42">
        <v>12081.65</v>
      </c>
      <c r="AP153" s="42"/>
      <c r="AQ153" s="42"/>
      <c r="AR153" s="42">
        <v>1750</v>
      </c>
      <c r="AS153" s="42"/>
      <c r="AT153" s="42"/>
      <c r="AU153" s="42">
        <v>49124.59</v>
      </c>
      <c r="AV153" s="42"/>
      <c r="AW153" s="42">
        <v>615551.32999999996</v>
      </c>
      <c r="AX153" s="42">
        <v>116606.48999999999</v>
      </c>
      <c r="AY153" s="42">
        <v>254588.76</v>
      </c>
    </row>
    <row r="154" spans="1:51" x14ac:dyDescent="0.25">
      <c r="A154" t="s">
        <v>165</v>
      </c>
      <c r="B154" s="42">
        <v>6828077.1800000016</v>
      </c>
      <c r="C154" s="42">
        <v>233130.25999999998</v>
      </c>
      <c r="D154" s="42">
        <v>4958.72</v>
      </c>
      <c r="E154" s="42"/>
      <c r="F154" s="42"/>
      <c r="G154" s="42"/>
      <c r="H154" s="42"/>
      <c r="I154" s="42"/>
      <c r="J154" s="42"/>
      <c r="K154" s="42">
        <v>2615866.87</v>
      </c>
      <c r="L154" s="42"/>
      <c r="M154" s="42"/>
      <c r="N154" s="42">
        <v>223771</v>
      </c>
      <c r="O154" s="42"/>
      <c r="P154" s="42"/>
      <c r="Q154" s="42"/>
      <c r="R154" s="42">
        <v>684120.52</v>
      </c>
      <c r="S154" s="42">
        <v>331106.09999999998</v>
      </c>
      <c r="T154" s="42">
        <v>16711.919999999998</v>
      </c>
      <c r="U154" s="42"/>
      <c r="V154" s="42"/>
      <c r="W154" s="42"/>
      <c r="X154" s="42">
        <v>172658.22</v>
      </c>
      <c r="Y154" s="42">
        <v>36990</v>
      </c>
      <c r="Z154" s="42"/>
      <c r="AA154" s="42">
        <v>494493.39</v>
      </c>
      <c r="AB154" s="42"/>
      <c r="AC154" s="42"/>
      <c r="AD154" s="42">
        <v>7901.8199999999988</v>
      </c>
      <c r="AE154" s="42"/>
      <c r="AF154" s="42"/>
      <c r="AG154" s="42"/>
      <c r="AH154" s="42"/>
      <c r="AI154" s="42">
        <v>14309.03</v>
      </c>
      <c r="AJ154" s="42"/>
      <c r="AK154" s="42"/>
      <c r="AL154" s="42"/>
      <c r="AM154" s="42"/>
      <c r="AN154" s="42"/>
      <c r="AO154" s="42">
        <v>24106.42</v>
      </c>
      <c r="AP154" s="42"/>
      <c r="AQ154" s="42"/>
      <c r="AR154" s="42">
        <v>29028.959999999999</v>
      </c>
      <c r="AS154" s="42"/>
      <c r="AT154" s="42"/>
      <c r="AU154" s="42"/>
      <c r="AV154" s="42"/>
      <c r="AW154" s="42">
        <v>2537208.67</v>
      </c>
      <c r="AX154" s="42">
        <v>592758.81999999995</v>
      </c>
      <c r="AY154" s="42">
        <v>814678.69</v>
      </c>
    </row>
    <row r="155" spans="1:51" x14ac:dyDescent="0.25">
      <c r="A155" t="s">
        <v>166</v>
      </c>
      <c r="B155" s="42">
        <v>6322598.8500000006</v>
      </c>
      <c r="C155" s="42"/>
      <c r="D155" s="42">
        <v>52698.93</v>
      </c>
      <c r="E155" s="42">
        <v>165363.84</v>
      </c>
      <c r="F155" s="42"/>
      <c r="G155" s="42"/>
      <c r="H155" s="42"/>
      <c r="I155" s="42"/>
      <c r="J155" s="42"/>
      <c r="K155" s="42">
        <v>2362398.4999999995</v>
      </c>
      <c r="L155" s="42"/>
      <c r="M155" s="42"/>
      <c r="N155" s="42">
        <v>221210.39</v>
      </c>
      <c r="O155" s="42"/>
      <c r="P155" s="42"/>
      <c r="Q155" s="42"/>
      <c r="R155" s="42">
        <v>945951.21</v>
      </c>
      <c r="S155" s="42">
        <v>158831.88999999998</v>
      </c>
      <c r="T155" s="42">
        <v>17933.07</v>
      </c>
      <c r="U155" s="42"/>
      <c r="V155" s="42"/>
      <c r="W155" s="42"/>
      <c r="X155" s="42">
        <v>290259</v>
      </c>
      <c r="Y155" s="42">
        <v>46236.100000000006</v>
      </c>
      <c r="Z155" s="42"/>
      <c r="AA155" s="42">
        <v>632810.52999999991</v>
      </c>
      <c r="AB155" s="42"/>
      <c r="AC155" s="42"/>
      <c r="AD155" s="42">
        <v>73516.31</v>
      </c>
      <c r="AE155" s="42"/>
      <c r="AF155" s="42"/>
      <c r="AG155" s="42"/>
      <c r="AH155" s="42"/>
      <c r="AI155" s="42">
        <v>43191.020000000004</v>
      </c>
      <c r="AJ155" s="42"/>
      <c r="AK155" s="42"/>
      <c r="AL155" s="42"/>
      <c r="AM155" s="42"/>
      <c r="AN155" s="42"/>
      <c r="AO155" s="42">
        <v>35093.01</v>
      </c>
      <c r="AP155" s="42"/>
      <c r="AQ155" s="42"/>
      <c r="AR155" s="42">
        <v>23966.09</v>
      </c>
      <c r="AS155" s="42"/>
      <c r="AT155" s="42"/>
      <c r="AU155" s="42">
        <v>219176.88999999998</v>
      </c>
      <c r="AV155" s="42"/>
      <c r="AW155" s="42">
        <v>2339998.5399999996</v>
      </c>
      <c r="AX155" s="42">
        <v>624838.75000000012</v>
      </c>
      <c r="AY155" s="42">
        <v>769404.81</v>
      </c>
    </row>
    <row r="156" spans="1:51" x14ac:dyDescent="0.25">
      <c r="A156" t="s">
        <v>167</v>
      </c>
      <c r="B156" s="42">
        <v>2718352.65</v>
      </c>
      <c r="C156" s="42"/>
      <c r="D156" s="42"/>
      <c r="E156" s="42">
        <v>211913.77000000005</v>
      </c>
      <c r="F156" s="42"/>
      <c r="G156" s="42"/>
      <c r="H156" s="42"/>
      <c r="I156" s="42"/>
      <c r="J156" s="42"/>
      <c r="K156" s="42">
        <v>999793.3</v>
      </c>
      <c r="L156" s="42"/>
      <c r="M156" s="42"/>
      <c r="N156" s="42">
        <v>64764</v>
      </c>
      <c r="O156" s="42"/>
      <c r="P156" s="42"/>
      <c r="Q156" s="42"/>
      <c r="R156" s="42">
        <v>154657.65</v>
      </c>
      <c r="S156" s="42"/>
      <c r="T156" s="42">
        <v>11628</v>
      </c>
      <c r="U156" s="42"/>
      <c r="V156" s="42"/>
      <c r="W156" s="42"/>
      <c r="X156" s="42">
        <v>64566</v>
      </c>
      <c r="Y156" s="42">
        <v>39121.21</v>
      </c>
      <c r="Z156" s="42"/>
      <c r="AA156" s="42">
        <v>202136.45</v>
      </c>
      <c r="AB156" s="42"/>
      <c r="AC156" s="42"/>
      <c r="AD156" s="42">
        <v>57152</v>
      </c>
      <c r="AE156" s="42"/>
      <c r="AF156" s="42"/>
      <c r="AG156" s="42"/>
      <c r="AH156" s="42"/>
      <c r="AI156" s="42"/>
      <c r="AJ156" s="42"/>
      <c r="AK156" s="42"/>
      <c r="AL156" s="42"/>
      <c r="AM156" s="42"/>
      <c r="AN156" s="42"/>
      <c r="AO156" s="42">
        <v>653.81999999999994</v>
      </c>
      <c r="AP156" s="42"/>
      <c r="AQ156" s="42"/>
      <c r="AR156" s="42">
        <v>4000</v>
      </c>
      <c r="AS156" s="42"/>
      <c r="AT156" s="42"/>
      <c r="AU156" s="42"/>
      <c r="AV156" s="42"/>
      <c r="AW156" s="42">
        <v>1180822.0700000003</v>
      </c>
      <c r="AX156" s="42">
        <v>240713.62999999998</v>
      </c>
      <c r="AY156" s="42">
        <v>220317.97999999998</v>
      </c>
    </row>
    <row r="157" spans="1:51" x14ac:dyDescent="0.25">
      <c r="A157" t="s">
        <v>168</v>
      </c>
      <c r="B157" s="42">
        <v>25483825.050000001</v>
      </c>
      <c r="C157" s="42">
        <v>185503.87</v>
      </c>
      <c r="D157" s="42">
        <v>128250.74</v>
      </c>
      <c r="E157" s="42"/>
      <c r="F157" s="42"/>
      <c r="G157" s="42"/>
      <c r="H157" s="42"/>
      <c r="I157" s="42"/>
      <c r="J157" s="42"/>
      <c r="K157" s="42">
        <v>7244559.9200000009</v>
      </c>
      <c r="L157" s="42"/>
      <c r="M157" s="42"/>
      <c r="N157" s="42">
        <v>704208.01</v>
      </c>
      <c r="O157" s="42"/>
      <c r="P157" s="42"/>
      <c r="Q157" s="42"/>
      <c r="R157" s="42">
        <v>2415807.3699999996</v>
      </c>
      <c r="S157" s="42"/>
      <c r="T157" s="42">
        <v>150916</v>
      </c>
      <c r="U157" s="42"/>
      <c r="V157" s="42"/>
      <c r="W157" s="42"/>
      <c r="X157" s="42">
        <v>847636.56</v>
      </c>
      <c r="Y157" s="42">
        <v>150967.06000000003</v>
      </c>
      <c r="Z157" s="42">
        <v>43199.69</v>
      </c>
      <c r="AA157" s="42">
        <v>1286979.23</v>
      </c>
      <c r="AB157" s="42">
        <v>4009784.7900000005</v>
      </c>
      <c r="AC157" s="42">
        <v>738586.37999999989</v>
      </c>
      <c r="AD157" s="42">
        <v>940230.19000000006</v>
      </c>
      <c r="AE157" s="42">
        <v>37693.089999999997</v>
      </c>
      <c r="AF157" s="42"/>
      <c r="AG157" s="42"/>
      <c r="AH157" s="42">
        <v>20374.34</v>
      </c>
      <c r="AI157" s="42">
        <v>238500.97000000003</v>
      </c>
      <c r="AJ157" s="42"/>
      <c r="AK157" s="42"/>
      <c r="AL157" s="42">
        <v>784444.50999999989</v>
      </c>
      <c r="AM157" s="42"/>
      <c r="AN157" s="42"/>
      <c r="AO157" s="42">
        <v>82337.81</v>
      </c>
      <c r="AP157" s="42"/>
      <c r="AQ157" s="42"/>
      <c r="AR157" s="42">
        <v>150243.35</v>
      </c>
      <c r="AS157" s="42"/>
      <c r="AT157" s="42"/>
      <c r="AU157" s="42"/>
      <c r="AV157" s="42">
        <v>169128.22000000003</v>
      </c>
      <c r="AW157" s="42">
        <v>7056957.2800000003</v>
      </c>
      <c r="AX157" s="42">
        <v>1613474.3599999999</v>
      </c>
      <c r="AY157" s="42">
        <v>2022674.25</v>
      </c>
    </row>
    <row r="158" spans="1:51" x14ac:dyDescent="0.25">
      <c r="A158" t="s">
        <v>169</v>
      </c>
      <c r="B158" s="42">
        <v>3421280.9400000004</v>
      </c>
      <c r="C158" s="42"/>
      <c r="D158" s="42">
        <v>16500</v>
      </c>
      <c r="E158" s="42"/>
      <c r="F158" s="42"/>
      <c r="G158" s="42"/>
      <c r="H158" s="42">
        <v>12425.23</v>
      </c>
      <c r="I158" s="42"/>
      <c r="J158" s="42"/>
      <c r="K158" s="42">
        <v>877949.54</v>
      </c>
      <c r="L158" s="42"/>
      <c r="M158" s="42"/>
      <c r="N158" s="42">
        <v>134320</v>
      </c>
      <c r="O158" s="42"/>
      <c r="P158" s="42"/>
      <c r="Q158" s="42"/>
      <c r="R158" s="42">
        <v>224185.06000000006</v>
      </c>
      <c r="S158" s="42">
        <v>78787.51999999999</v>
      </c>
      <c r="T158" s="42">
        <v>2789.12</v>
      </c>
      <c r="U158" s="42"/>
      <c r="V158" s="42"/>
      <c r="W158" s="42"/>
      <c r="X158" s="42">
        <v>120618.01000000001</v>
      </c>
      <c r="Y158" s="42">
        <v>40741.660000000003</v>
      </c>
      <c r="Z158" s="42"/>
      <c r="AA158" s="42">
        <v>237537.03000000003</v>
      </c>
      <c r="AB158" s="42"/>
      <c r="AC158" s="42"/>
      <c r="AD158" s="42">
        <v>15561.22</v>
      </c>
      <c r="AE158" s="42"/>
      <c r="AF158" s="42"/>
      <c r="AG158" s="42"/>
      <c r="AH158" s="42"/>
      <c r="AI158" s="42"/>
      <c r="AJ158" s="42"/>
      <c r="AK158" s="42"/>
      <c r="AL158" s="42"/>
      <c r="AM158" s="42"/>
      <c r="AN158" s="42"/>
      <c r="AO158" s="42">
        <v>9915.65</v>
      </c>
      <c r="AP158" s="42"/>
      <c r="AQ158" s="42"/>
      <c r="AR158" s="42">
        <v>108499.71</v>
      </c>
      <c r="AS158" s="42"/>
      <c r="AT158" s="42"/>
      <c r="AU158" s="42">
        <v>148286.23000000001</v>
      </c>
      <c r="AV158" s="42"/>
      <c r="AW158" s="42">
        <v>1682565.65</v>
      </c>
      <c r="AX158" s="42">
        <v>330798.67000000004</v>
      </c>
      <c r="AY158" s="42">
        <v>514043.76</v>
      </c>
    </row>
    <row r="159" spans="1:51" x14ac:dyDescent="0.25">
      <c r="A159" t="s">
        <v>170</v>
      </c>
      <c r="B159" s="42">
        <v>27163321.639999993</v>
      </c>
      <c r="C159" s="42"/>
      <c r="D159" s="42">
        <v>163065.60000000001</v>
      </c>
      <c r="E159" s="42"/>
      <c r="F159" s="42"/>
      <c r="G159" s="42"/>
      <c r="H159" s="42"/>
      <c r="I159" s="42"/>
      <c r="J159" s="42"/>
      <c r="K159" s="42">
        <v>8451313.3000000007</v>
      </c>
      <c r="L159" s="42"/>
      <c r="M159" s="42"/>
      <c r="N159" s="42">
        <v>961873.98</v>
      </c>
      <c r="O159" s="42"/>
      <c r="P159" s="42"/>
      <c r="Q159" s="42"/>
      <c r="R159" s="42">
        <v>2854323.5100000002</v>
      </c>
      <c r="S159" s="42">
        <v>910810.10999999987</v>
      </c>
      <c r="T159" s="42">
        <v>43249.95</v>
      </c>
      <c r="U159" s="42"/>
      <c r="V159" s="42"/>
      <c r="W159" s="42"/>
      <c r="X159" s="42">
        <v>1963101.7700000003</v>
      </c>
      <c r="Y159" s="42">
        <v>395665.67</v>
      </c>
      <c r="Z159" s="42">
        <v>54566.47</v>
      </c>
      <c r="AA159" s="42">
        <v>2637869.7399999998</v>
      </c>
      <c r="AB159" s="42"/>
      <c r="AC159" s="42"/>
      <c r="AD159" s="42">
        <v>494618.36</v>
      </c>
      <c r="AE159" s="42"/>
      <c r="AF159" s="42"/>
      <c r="AG159" s="42"/>
      <c r="AH159" s="42">
        <v>63384.579999999994</v>
      </c>
      <c r="AI159" s="42">
        <v>818319.49</v>
      </c>
      <c r="AJ159" s="42"/>
      <c r="AK159" s="42"/>
      <c r="AL159" s="42"/>
      <c r="AM159" s="42"/>
      <c r="AN159" s="42"/>
      <c r="AO159" s="42">
        <v>123218.43000000001</v>
      </c>
      <c r="AP159" s="42"/>
      <c r="AQ159" s="42"/>
      <c r="AR159" s="42">
        <v>29140.720000000001</v>
      </c>
      <c r="AS159" s="42"/>
      <c r="AT159" s="42"/>
      <c r="AU159" s="42"/>
      <c r="AV159" s="42">
        <v>443956.01999999996</v>
      </c>
      <c r="AW159" s="42">
        <v>6989505.7900000019</v>
      </c>
      <c r="AX159" s="42">
        <v>2479880.4099999997</v>
      </c>
      <c r="AY159" s="42">
        <v>3307709.07</v>
      </c>
    </row>
    <row r="160" spans="1:51" x14ac:dyDescent="0.25">
      <c r="A160" t="s">
        <v>38</v>
      </c>
      <c r="B160" s="42">
        <v>1463868.68</v>
      </c>
      <c r="C160" s="42"/>
      <c r="D160" s="42"/>
      <c r="E160" s="42"/>
      <c r="F160" s="42"/>
      <c r="G160" s="42"/>
      <c r="H160" s="42"/>
      <c r="I160" s="42"/>
      <c r="J160" s="42"/>
      <c r="K160" s="42">
        <v>218166.85</v>
      </c>
      <c r="L160" s="42"/>
      <c r="M160" s="42"/>
      <c r="N160" s="42">
        <v>20983</v>
      </c>
      <c r="O160" s="42"/>
      <c r="P160" s="42"/>
      <c r="Q160" s="42"/>
      <c r="R160" s="42">
        <v>103627.82</v>
      </c>
      <c r="S160" s="42"/>
      <c r="T160" s="42">
        <v>1477</v>
      </c>
      <c r="U160" s="42"/>
      <c r="V160" s="42"/>
      <c r="W160" s="42"/>
      <c r="X160" s="42">
        <v>40820.36</v>
      </c>
      <c r="Y160" s="42">
        <v>25783.84</v>
      </c>
      <c r="Z160" s="42"/>
      <c r="AA160" s="42">
        <v>41495.97</v>
      </c>
      <c r="AB160" s="42"/>
      <c r="AC160" s="42"/>
      <c r="AD160" s="42">
        <v>14489.42</v>
      </c>
      <c r="AE160" s="42"/>
      <c r="AF160" s="42"/>
      <c r="AG160" s="42"/>
      <c r="AH160" s="42"/>
      <c r="AI160" s="42"/>
      <c r="AJ160" s="42"/>
      <c r="AK160" s="42"/>
      <c r="AL160" s="42"/>
      <c r="AM160" s="42"/>
      <c r="AN160" s="42"/>
      <c r="AO160" s="42">
        <v>942.97</v>
      </c>
      <c r="AP160" s="42"/>
      <c r="AQ160" s="42"/>
      <c r="AR160" s="42">
        <v>61307.61</v>
      </c>
      <c r="AS160" s="42"/>
      <c r="AT160" s="42"/>
      <c r="AU160" s="42"/>
      <c r="AV160" s="42"/>
      <c r="AW160" s="42">
        <v>553206.41999999993</v>
      </c>
      <c r="AX160" s="42">
        <v>108505.99999999999</v>
      </c>
      <c r="AY160" s="42">
        <v>163098.78</v>
      </c>
    </row>
    <row r="161" spans="1:51" x14ac:dyDescent="0.25">
      <c r="A161" t="s">
        <v>39</v>
      </c>
      <c r="B161" s="42">
        <v>5554562.4299999978</v>
      </c>
      <c r="C161" s="42">
        <v>427104.88000000006</v>
      </c>
      <c r="D161" s="42"/>
      <c r="E161" s="42">
        <v>191001.46</v>
      </c>
      <c r="F161" s="42"/>
      <c r="G161" s="42"/>
      <c r="H161" s="42"/>
      <c r="I161" s="42"/>
      <c r="J161" s="42"/>
      <c r="K161" s="42">
        <v>1034840.9</v>
      </c>
      <c r="L161" s="42"/>
      <c r="M161" s="42"/>
      <c r="N161" s="42">
        <v>162687</v>
      </c>
      <c r="O161" s="42"/>
      <c r="P161" s="42"/>
      <c r="Q161" s="42"/>
      <c r="R161" s="42">
        <v>305129.34999999998</v>
      </c>
      <c r="S161" s="42">
        <v>136142.63</v>
      </c>
      <c r="T161" s="42">
        <v>8423</v>
      </c>
      <c r="U161" s="42"/>
      <c r="V161" s="42"/>
      <c r="W161" s="42"/>
      <c r="X161" s="42">
        <v>225836</v>
      </c>
      <c r="Y161" s="42">
        <v>46626</v>
      </c>
      <c r="Z161" s="42"/>
      <c r="AA161" s="42">
        <v>223033.15999999997</v>
      </c>
      <c r="AB161" s="42"/>
      <c r="AC161" s="42"/>
      <c r="AD161" s="42">
        <v>233487.58</v>
      </c>
      <c r="AE161" s="42"/>
      <c r="AF161" s="42"/>
      <c r="AG161" s="42"/>
      <c r="AH161" s="42"/>
      <c r="AI161" s="42">
        <v>12098.83</v>
      </c>
      <c r="AJ161" s="42"/>
      <c r="AK161" s="42"/>
      <c r="AL161" s="42"/>
      <c r="AM161" s="42"/>
      <c r="AN161" s="42"/>
      <c r="AO161" s="42">
        <v>5141.33</v>
      </c>
      <c r="AP161" s="42"/>
      <c r="AQ161" s="42"/>
      <c r="AR161" s="42">
        <v>50000</v>
      </c>
      <c r="AS161" s="42"/>
      <c r="AT161" s="42"/>
      <c r="AU161" s="42">
        <v>283.27999999999997</v>
      </c>
      <c r="AV161" s="42">
        <v>25974.5</v>
      </c>
      <c r="AW161" s="42">
        <v>2748147.7200000007</v>
      </c>
      <c r="AX161" s="42">
        <v>384130.70999999996</v>
      </c>
      <c r="AY161" s="42">
        <v>1080937.8999999999</v>
      </c>
    </row>
    <row r="162" spans="1:51" x14ac:dyDescent="0.25">
      <c r="A162" t="s">
        <v>40</v>
      </c>
      <c r="B162" s="42">
        <v>1703074.0600000005</v>
      </c>
      <c r="C162" s="42"/>
      <c r="D162" s="42"/>
      <c r="E162" s="42"/>
      <c r="F162" s="42"/>
      <c r="G162" s="42"/>
      <c r="H162" s="42"/>
      <c r="I162" s="42"/>
      <c r="J162" s="42"/>
      <c r="K162" s="42">
        <v>167388.12</v>
      </c>
      <c r="L162" s="42"/>
      <c r="M162" s="42"/>
      <c r="N162" s="42">
        <v>24654.85</v>
      </c>
      <c r="O162" s="42"/>
      <c r="P162" s="42"/>
      <c r="Q162" s="42"/>
      <c r="R162" s="42">
        <v>30937.719999999998</v>
      </c>
      <c r="S162" s="42">
        <v>6321.42</v>
      </c>
      <c r="T162" s="42"/>
      <c r="U162" s="42"/>
      <c r="V162" s="42"/>
      <c r="W162" s="42"/>
      <c r="X162" s="42"/>
      <c r="Y162" s="42">
        <v>41615</v>
      </c>
      <c r="Z162" s="42"/>
      <c r="AA162" s="42">
        <v>30263.279999999999</v>
      </c>
      <c r="AB162" s="42"/>
      <c r="AC162" s="42"/>
      <c r="AD162" s="42">
        <v>525</v>
      </c>
      <c r="AE162" s="42"/>
      <c r="AF162" s="42"/>
      <c r="AG162" s="42"/>
      <c r="AH162" s="42"/>
      <c r="AI162" s="42"/>
      <c r="AJ162" s="42"/>
      <c r="AK162" s="42"/>
      <c r="AL162" s="42"/>
      <c r="AM162" s="42"/>
      <c r="AN162" s="42"/>
      <c r="AO162" s="42">
        <v>3304.92</v>
      </c>
      <c r="AP162" s="42"/>
      <c r="AQ162" s="42"/>
      <c r="AR162" s="42">
        <v>3585.4700000000003</v>
      </c>
      <c r="AS162" s="42"/>
      <c r="AT162" s="42"/>
      <c r="AU162" s="42"/>
      <c r="AV162" s="42">
        <v>71985.929999999993</v>
      </c>
      <c r="AW162" s="42">
        <v>811057.22</v>
      </c>
      <c r="AX162" s="42">
        <v>189567.29</v>
      </c>
      <c r="AY162" s="42">
        <v>206711.36</v>
      </c>
    </row>
    <row r="163" spans="1:51" x14ac:dyDescent="0.25">
      <c r="A163" t="s">
        <v>41</v>
      </c>
      <c r="B163" s="42">
        <v>1392790.6099999999</v>
      </c>
      <c r="C163" s="42"/>
      <c r="D163" s="42"/>
      <c r="E163" s="42"/>
      <c r="F163" s="42"/>
      <c r="G163" s="42"/>
      <c r="H163" s="42"/>
      <c r="I163" s="42"/>
      <c r="J163" s="42"/>
      <c r="K163" s="42">
        <v>338638.76999999996</v>
      </c>
      <c r="L163" s="42"/>
      <c r="M163" s="42"/>
      <c r="N163" s="42">
        <v>21061.59</v>
      </c>
      <c r="O163" s="42"/>
      <c r="P163" s="42"/>
      <c r="Q163" s="42"/>
      <c r="R163" s="42">
        <v>51439.519999999997</v>
      </c>
      <c r="S163" s="42">
        <v>8657.64</v>
      </c>
      <c r="T163" s="42">
        <v>951</v>
      </c>
      <c r="U163" s="42"/>
      <c r="V163" s="42"/>
      <c r="W163" s="42"/>
      <c r="X163" s="42">
        <v>47585.58</v>
      </c>
      <c r="Y163" s="42">
        <v>15612.27</v>
      </c>
      <c r="Z163" s="42"/>
      <c r="AA163" s="42">
        <v>55070.09</v>
      </c>
      <c r="AB163" s="42"/>
      <c r="AC163" s="42"/>
      <c r="AD163" s="42">
        <v>74946.709999999992</v>
      </c>
      <c r="AE163" s="42"/>
      <c r="AF163" s="42"/>
      <c r="AG163" s="42"/>
      <c r="AH163" s="42"/>
      <c r="AI163" s="42"/>
      <c r="AJ163" s="42"/>
      <c r="AK163" s="42"/>
      <c r="AL163" s="42"/>
      <c r="AM163" s="42"/>
      <c r="AN163" s="42"/>
      <c r="AO163" s="42"/>
      <c r="AP163" s="42"/>
      <c r="AQ163" s="42"/>
      <c r="AR163" s="42"/>
      <c r="AS163" s="42"/>
      <c r="AT163" s="42"/>
      <c r="AU163" s="42"/>
      <c r="AV163" s="42"/>
      <c r="AW163" s="42">
        <v>834756.29999999993</v>
      </c>
      <c r="AX163" s="42">
        <v>151725.13999999998</v>
      </c>
      <c r="AY163" s="42">
        <v>744074.69000000018</v>
      </c>
    </row>
    <row r="164" spans="1:51" x14ac:dyDescent="0.25">
      <c r="A164" t="s">
        <v>42</v>
      </c>
      <c r="B164" s="42">
        <v>2533339.4400000004</v>
      </c>
      <c r="C164" s="42"/>
      <c r="D164" s="42"/>
      <c r="E164" s="42">
        <v>118929.04000000002</v>
      </c>
      <c r="F164" s="42"/>
      <c r="G164" s="42"/>
      <c r="H164" s="42"/>
      <c r="I164" s="42"/>
      <c r="J164" s="42"/>
      <c r="K164" s="42">
        <v>474229.23</v>
      </c>
      <c r="L164" s="42"/>
      <c r="M164" s="42"/>
      <c r="N164" s="42">
        <v>54267</v>
      </c>
      <c r="O164" s="42"/>
      <c r="P164" s="42"/>
      <c r="Q164" s="42"/>
      <c r="R164" s="42">
        <v>204057.37</v>
      </c>
      <c r="S164" s="42">
        <v>8793.4599999999991</v>
      </c>
      <c r="T164" s="42">
        <v>1404.98</v>
      </c>
      <c r="U164" s="42"/>
      <c r="V164" s="42"/>
      <c r="W164" s="42"/>
      <c r="X164" s="42">
        <v>66270.37</v>
      </c>
      <c r="Y164" s="42">
        <v>36554.339999999997</v>
      </c>
      <c r="Z164" s="42"/>
      <c r="AA164" s="42">
        <v>151240.15000000002</v>
      </c>
      <c r="AB164" s="42"/>
      <c r="AC164" s="42"/>
      <c r="AD164" s="42">
        <v>29962.510000000002</v>
      </c>
      <c r="AE164" s="42"/>
      <c r="AF164" s="42"/>
      <c r="AG164" s="42"/>
      <c r="AH164" s="42"/>
      <c r="AI164" s="42"/>
      <c r="AJ164" s="42"/>
      <c r="AK164" s="42"/>
      <c r="AL164" s="42"/>
      <c r="AM164" s="42"/>
      <c r="AN164" s="42"/>
      <c r="AO164" s="42">
        <v>6611.33</v>
      </c>
      <c r="AP164" s="42"/>
      <c r="AQ164" s="42"/>
      <c r="AR164" s="42"/>
      <c r="AS164" s="42"/>
      <c r="AT164" s="42"/>
      <c r="AU164" s="42"/>
      <c r="AV164" s="42"/>
      <c r="AW164" s="42">
        <v>1081398.3199999998</v>
      </c>
      <c r="AX164" s="42">
        <v>188605.03</v>
      </c>
      <c r="AY164" s="42">
        <v>394227.32</v>
      </c>
    </row>
    <row r="165" spans="1:51" x14ac:dyDescent="0.25">
      <c r="A165" t="s">
        <v>43</v>
      </c>
      <c r="B165" s="42">
        <v>2252256.73</v>
      </c>
      <c r="C165" s="42"/>
      <c r="D165" s="42"/>
      <c r="E165" s="42">
        <v>170106.30000000002</v>
      </c>
      <c r="F165" s="42"/>
      <c r="G165" s="42"/>
      <c r="H165" s="42"/>
      <c r="I165" s="42"/>
      <c r="J165" s="42"/>
      <c r="K165" s="42">
        <v>449732.8</v>
      </c>
      <c r="L165" s="42"/>
      <c r="M165" s="42"/>
      <c r="N165" s="42">
        <v>51035</v>
      </c>
      <c r="O165" s="42"/>
      <c r="P165" s="42"/>
      <c r="Q165" s="42"/>
      <c r="R165" s="42">
        <v>235506.62</v>
      </c>
      <c r="S165" s="42">
        <v>23582.400000000001</v>
      </c>
      <c r="T165" s="42">
        <v>4172.68</v>
      </c>
      <c r="U165" s="42"/>
      <c r="V165" s="42"/>
      <c r="W165" s="42"/>
      <c r="X165" s="42">
        <v>64238.94</v>
      </c>
      <c r="Y165" s="42">
        <v>30036.739999999994</v>
      </c>
      <c r="Z165" s="42"/>
      <c r="AA165" s="42">
        <v>72978.23000000001</v>
      </c>
      <c r="AB165" s="42"/>
      <c r="AC165" s="42"/>
      <c r="AD165" s="42">
        <v>120310.17</v>
      </c>
      <c r="AE165" s="42"/>
      <c r="AF165" s="42"/>
      <c r="AG165" s="42"/>
      <c r="AH165" s="42"/>
      <c r="AI165" s="42"/>
      <c r="AJ165" s="42"/>
      <c r="AK165" s="42"/>
      <c r="AL165" s="42"/>
      <c r="AM165" s="42"/>
      <c r="AN165" s="42"/>
      <c r="AO165" s="42">
        <v>3020.46</v>
      </c>
      <c r="AP165" s="42"/>
      <c r="AQ165" s="42"/>
      <c r="AR165" s="42"/>
      <c r="AS165" s="42"/>
      <c r="AT165" s="42"/>
      <c r="AU165" s="42"/>
      <c r="AV165" s="42"/>
      <c r="AW165" s="42">
        <v>1053727.93</v>
      </c>
      <c r="AX165" s="42">
        <v>159302.87</v>
      </c>
      <c r="AY165" s="42">
        <v>22173.86</v>
      </c>
    </row>
    <row r="166" spans="1:51" x14ac:dyDescent="0.25">
      <c r="A166" t="s">
        <v>44</v>
      </c>
      <c r="B166" s="42">
        <v>1987042.0300000003</v>
      </c>
      <c r="C166" s="42"/>
      <c r="D166" s="42"/>
      <c r="E166" s="42"/>
      <c r="F166" s="42"/>
      <c r="G166" s="42"/>
      <c r="H166" s="42"/>
      <c r="I166" s="42"/>
      <c r="J166" s="42"/>
      <c r="K166" s="42">
        <v>318527.37</v>
      </c>
      <c r="L166" s="42"/>
      <c r="M166" s="42"/>
      <c r="N166" s="42">
        <v>29451.360000000001</v>
      </c>
      <c r="O166" s="42"/>
      <c r="P166" s="42"/>
      <c r="Q166" s="42"/>
      <c r="R166" s="42">
        <v>162858.1</v>
      </c>
      <c r="S166" s="42">
        <v>38205.760000000002</v>
      </c>
      <c r="T166" s="42"/>
      <c r="U166" s="42"/>
      <c r="V166" s="42"/>
      <c r="W166" s="42"/>
      <c r="X166" s="42">
        <v>65863.98000000001</v>
      </c>
      <c r="Y166" s="42">
        <v>29285.769999999997</v>
      </c>
      <c r="Z166" s="42"/>
      <c r="AA166" s="42">
        <v>101506.64</v>
      </c>
      <c r="AB166" s="42"/>
      <c r="AC166" s="42"/>
      <c r="AD166" s="42">
        <v>3036.79</v>
      </c>
      <c r="AE166" s="42"/>
      <c r="AF166" s="42"/>
      <c r="AG166" s="42"/>
      <c r="AH166" s="42"/>
      <c r="AI166" s="42"/>
      <c r="AJ166" s="42"/>
      <c r="AK166" s="42"/>
      <c r="AL166" s="42"/>
      <c r="AM166" s="42"/>
      <c r="AN166" s="42"/>
      <c r="AO166" s="42"/>
      <c r="AP166" s="42"/>
      <c r="AQ166" s="42"/>
      <c r="AR166" s="42">
        <v>4593.47</v>
      </c>
      <c r="AS166" s="42"/>
      <c r="AT166" s="42"/>
      <c r="AU166" s="42">
        <v>63022.22</v>
      </c>
      <c r="AV166" s="42"/>
      <c r="AW166" s="42">
        <v>671107.44000000006</v>
      </c>
      <c r="AX166" s="42">
        <v>228323.33</v>
      </c>
      <c r="AY166" s="42">
        <v>288347.15999999997</v>
      </c>
    </row>
    <row r="167" spans="1:51" x14ac:dyDescent="0.25">
      <c r="A167" t="s">
        <v>45</v>
      </c>
      <c r="B167" s="42">
        <v>4961626.5</v>
      </c>
      <c r="C167" s="42">
        <v>253910.84</v>
      </c>
      <c r="D167" s="42"/>
      <c r="E167" s="42">
        <v>216434.22999999998</v>
      </c>
      <c r="F167" s="42"/>
      <c r="G167" s="42"/>
      <c r="H167" s="42"/>
      <c r="I167" s="42"/>
      <c r="J167" s="42"/>
      <c r="K167" s="42">
        <v>1029909.2999999998</v>
      </c>
      <c r="L167" s="42"/>
      <c r="M167" s="42"/>
      <c r="N167" s="42">
        <v>118954.48999999999</v>
      </c>
      <c r="O167" s="42"/>
      <c r="P167" s="42"/>
      <c r="Q167" s="42"/>
      <c r="R167" s="42">
        <v>466632.30999999994</v>
      </c>
      <c r="S167" s="42">
        <v>146545.97999999998</v>
      </c>
      <c r="T167" s="42">
        <v>4650.32</v>
      </c>
      <c r="U167" s="42"/>
      <c r="V167" s="42"/>
      <c r="W167" s="42"/>
      <c r="X167" s="42">
        <v>170756.72999999998</v>
      </c>
      <c r="Y167" s="42">
        <v>44811.13</v>
      </c>
      <c r="Z167" s="42"/>
      <c r="AA167" s="42">
        <v>433370.52999999997</v>
      </c>
      <c r="AB167" s="42"/>
      <c r="AC167" s="42"/>
      <c r="AD167" s="42">
        <v>162261.94</v>
      </c>
      <c r="AE167" s="42"/>
      <c r="AF167" s="42"/>
      <c r="AG167" s="42"/>
      <c r="AH167" s="42"/>
      <c r="AI167" s="42"/>
      <c r="AJ167" s="42"/>
      <c r="AK167" s="42"/>
      <c r="AL167" s="42"/>
      <c r="AM167" s="42"/>
      <c r="AN167" s="42"/>
      <c r="AO167" s="42">
        <v>20472.349999999999</v>
      </c>
      <c r="AP167" s="42"/>
      <c r="AQ167" s="42"/>
      <c r="AR167" s="42">
        <v>123428.46</v>
      </c>
      <c r="AS167" s="42"/>
      <c r="AT167" s="42"/>
      <c r="AU167" s="42"/>
      <c r="AV167" s="42"/>
      <c r="AW167" s="42">
        <v>1823483.13</v>
      </c>
      <c r="AX167" s="42">
        <v>429547.62</v>
      </c>
      <c r="AY167" s="42">
        <v>547075.94999999995</v>
      </c>
    </row>
    <row r="168" spans="1:51" x14ac:dyDescent="0.25">
      <c r="A168" t="s">
        <v>171</v>
      </c>
      <c r="B168" s="42">
        <v>2281954.6599999997</v>
      </c>
      <c r="C168" s="42"/>
      <c r="D168" s="42"/>
      <c r="E168" s="42"/>
      <c r="F168" s="42"/>
      <c r="G168" s="42"/>
      <c r="H168" s="42"/>
      <c r="I168" s="42"/>
      <c r="J168" s="42"/>
      <c r="K168" s="42">
        <v>464902.53</v>
      </c>
      <c r="L168" s="42"/>
      <c r="M168" s="42"/>
      <c r="N168" s="42">
        <v>47907.71</v>
      </c>
      <c r="O168" s="42"/>
      <c r="P168" s="42"/>
      <c r="Q168" s="42"/>
      <c r="R168" s="42"/>
      <c r="S168" s="42"/>
      <c r="T168" s="42"/>
      <c r="U168" s="42"/>
      <c r="V168" s="42"/>
      <c r="W168" s="42"/>
      <c r="X168" s="42">
        <v>137040.81999999998</v>
      </c>
      <c r="Y168" s="42">
        <v>207311.39</v>
      </c>
      <c r="Z168" s="42"/>
      <c r="AA168" s="42">
        <v>73255.460000000006</v>
      </c>
      <c r="AB168" s="42"/>
      <c r="AC168" s="42"/>
      <c r="AD168" s="42">
        <v>2840.23</v>
      </c>
      <c r="AE168" s="42"/>
      <c r="AF168" s="42"/>
      <c r="AG168" s="42"/>
      <c r="AH168" s="42"/>
      <c r="AI168" s="42">
        <v>16457.52</v>
      </c>
      <c r="AJ168" s="42"/>
      <c r="AK168" s="42"/>
      <c r="AL168" s="42"/>
      <c r="AM168" s="42"/>
      <c r="AN168" s="42"/>
      <c r="AO168" s="42">
        <v>3696.6200000000003</v>
      </c>
      <c r="AP168" s="42"/>
      <c r="AQ168" s="42"/>
      <c r="AR168" s="42"/>
      <c r="AS168" s="42"/>
      <c r="AT168" s="42"/>
      <c r="AU168" s="42"/>
      <c r="AV168" s="42"/>
      <c r="AW168" s="42">
        <v>785616.67</v>
      </c>
      <c r="AX168" s="42">
        <v>142529.74</v>
      </c>
      <c r="AY168" s="42">
        <v>156738.54999999999</v>
      </c>
    </row>
    <row r="169" spans="1:51" x14ac:dyDescent="0.25">
      <c r="A169" t="s">
        <v>172</v>
      </c>
      <c r="B169" s="42">
        <v>1917997.9600000004</v>
      </c>
      <c r="C169" s="42"/>
      <c r="D169" s="42"/>
      <c r="E169" s="42">
        <v>187438.64</v>
      </c>
      <c r="F169" s="42"/>
      <c r="G169" s="42"/>
      <c r="H169" s="42"/>
      <c r="I169" s="42"/>
      <c r="J169" s="42"/>
      <c r="K169" s="42">
        <v>521493.7</v>
      </c>
      <c r="L169" s="42"/>
      <c r="M169" s="42"/>
      <c r="N169" s="42">
        <v>46482</v>
      </c>
      <c r="O169" s="42"/>
      <c r="P169" s="42"/>
      <c r="Q169" s="42"/>
      <c r="R169" s="42"/>
      <c r="S169" s="42">
        <v>6619.17</v>
      </c>
      <c r="T169" s="42"/>
      <c r="U169" s="42"/>
      <c r="V169" s="42"/>
      <c r="W169" s="42"/>
      <c r="X169" s="42">
        <v>73562</v>
      </c>
      <c r="Y169" s="42">
        <v>24680</v>
      </c>
      <c r="Z169" s="42"/>
      <c r="AA169" s="42">
        <v>82042.14</v>
      </c>
      <c r="AB169" s="42"/>
      <c r="AC169" s="42"/>
      <c r="AD169" s="42">
        <v>29007.51</v>
      </c>
      <c r="AE169" s="42"/>
      <c r="AF169" s="42"/>
      <c r="AG169" s="42"/>
      <c r="AH169" s="42"/>
      <c r="AI169" s="42"/>
      <c r="AJ169" s="42"/>
      <c r="AK169" s="42"/>
      <c r="AL169" s="42"/>
      <c r="AM169" s="42"/>
      <c r="AN169" s="42"/>
      <c r="AO169" s="42">
        <v>6837.2000000000007</v>
      </c>
      <c r="AP169" s="42"/>
      <c r="AQ169" s="42"/>
      <c r="AR169" s="42">
        <v>28444.77</v>
      </c>
      <c r="AS169" s="42"/>
      <c r="AT169" s="42"/>
      <c r="AU169" s="42"/>
      <c r="AV169" s="42"/>
      <c r="AW169" s="42">
        <v>1017821.2499999999</v>
      </c>
      <c r="AX169" s="42">
        <v>202520.4</v>
      </c>
      <c r="AY169" s="42">
        <v>203707.62</v>
      </c>
    </row>
    <row r="170" spans="1:51" x14ac:dyDescent="0.25">
      <c r="A170" t="s">
        <v>173</v>
      </c>
      <c r="B170" s="42">
        <v>33403462.130000006</v>
      </c>
      <c r="C170" s="42">
        <v>1445394.4500000002</v>
      </c>
      <c r="D170" s="42">
        <v>519826.89</v>
      </c>
      <c r="E170" s="42"/>
      <c r="F170" s="42"/>
      <c r="G170" s="42"/>
      <c r="H170" s="42"/>
      <c r="I170" s="42"/>
      <c r="J170" s="42"/>
      <c r="K170" s="42">
        <v>11680973.749999998</v>
      </c>
      <c r="L170" s="42"/>
      <c r="M170" s="42"/>
      <c r="N170" s="42">
        <v>966750.4800000001</v>
      </c>
      <c r="O170" s="42"/>
      <c r="P170" s="42"/>
      <c r="Q170" s="42"/>
      <c r="R170" s="42">
        <v>6483418.080000001</v>
      </c>
      <c r="S170" s="42">
        <v>1254400.8599999999</v>
      </c>
      <c r="T170" s="42">
        <v>67575</v>
      </c>
      <c r="U170" s="42"/>
      <c r="V170" s="42"/>
      <c r="W170" s="42"/>
      <c r="X170" s="42">
        <v>1850809.9600000004</v>
      </c>
      <c r="Y170" s="42">
        <v>314132.03000000003</v>
      </c>
      <c r="Z170" s="42"/>
      <c r="AA170" s="42">
        <v>3508534.82</v>
      </c>
      <c r="AB170" s="42">
        <v>142711.18</v>
      </c>
      <c r="AC170" s="42"/>
      <c r="AD170" s="42">
        <v>701768.19000000006</v>
      </c>
      <c r="AE170" s="42"/>
      <c r="AF170" s="42"/>
      <c r="AG170" s="42"/>
      <c r="AH170" s="42">
        <v>139213.84</v>
      </c>
      <c r="AI170" s="42">
        <v>1678471.5</v>
      </c>
      <c r="AJ170" s="42"/>
      <c r="AK170" s="42">
        <v>98067.790000000008</v>
      </c>
      <c r="AL170" s="42"/>
      <c r="AM170" s="42"/>
      <c r="AN170" s="42"/>
      <c r="AO170" s="42">
        <v>142099.38</v>
      </c>
      <c r="AP170" s="42"/>
      <c r="AQ170" s="42"/>
      <c r="AR170" s="42">
        <v>388104.1</v>
      </c>
      <c r="AS170" s="42"/>
      <c r="AT170" s="42"/>
      <c r="AU170" s="42"/>
      <c r="AV170" s="42">
        <v>184903.72</v>
      </c>
      <c r="AW170" s="42">
        <v>10310486.219999997</v>
      </c>
      <c r="AX170" s="42">
        <v>2890339.7999999993</v>
      </c>
      <c r="AY170" s="42">
        <v>4438859.78</v>
      </c>
    </row>
    <row r="171" spans="1:51" x14ac:dyDescent="0.25">
      <c r="A171" t="s">
        <v>174</v>
      </c>
      <c r="B171" s="42">
        <v>2945897.1199999992</v>
      </c>
      <c r="C171" s="42">
        <v>5659217.3300000001</v>
      </c>
      <c r="D171" s="42">
        <v>9536</v>
      </c>
      <c r="E171" s="42"/>
      <c r="F171" s="42"/>
      <c r="G171" s="42"/>
      <c r="H171" s="42"/>
      <c r="I171" s="42"/>
      <c r="J171" s="42"/>
      <c r="K171" s="42">
        <v>1443481.82</v>
      </c>
      <c r="L171" s="42"/>
      <c r="M171" s="42"/>
      <c r="N171" s="42">
        <v>133461.04999999999</v>
      </c>
      <c r="O171" s="42"/>
      <c r="P171" s="42"/>
      <c r="Q171" s="42"/>
      <c r="R171" s="42">
        <v>252072.82000000004</v>
      </c>
      <c r="S171" s="42">
        <v>80211.48</v>
      </c>
      <c r="T171" s="42">
        <v>2209</v>
      </c>
      <c r="U171" s="42"/>
      <c r="V171" s="42"/>
      <c r="W171" s="42"/>
      <c r="X171" s="42">
        <v>119471</v>
      </c>
      <c r="Y171" s="42">
        <v>10000</v>
      </c>
      <c r="Z171" s="42"/>
      <c r="AA171" s="42">
        <v>273904.49</v>
      </c>
      <c r="AB171" s="42"/>
      <c r="AC171" s="42"/>
      <c r="AD171" s="42">
        <v>155373.19</v>
      </c>
      <c r="AE171" s="42"/>
      <c r="AF171" s="42"/>
      <c r="AG171" s="42"/>
      <c r="AH171" s="42"/>
      <c r="AI171" s="42">
        <v>20257.560000000001</v>
      </c>
      <c r="AJ171" s="42"/>
      <c r="AK171" s="42"/>
      <c r="AL171" s="42"/>
      <c r="AM171" s="42"/>
      <c r="AN171" s="42"/>
      <c r="AO171" s="42">
        <v>13738.13</v>
      </c>
      <c r="AP171" s="42"/>
      <c r="AQ171" s="42"/>
      <c r="AR171" s="42"/>
      <c r="AS171" s="42"/>
      <c r="AT171" s="42"/>
      <c r="AU171" s="42"/>
      <c r="AV171" s="42"/>
      <c r="AW171" s="42">
        <v>1224728.2099999997</v>
      </c>
      <c r="AX171" s="42">
        <v>286548.31</v>
      </c>
      <c r="AY171" s="42">
        <v>588495.66</v>
      </c>
    </row>
    <row r="172" spans="1:51" x14ac:dyDescent="0.25">
      <c r="A172" t="s">
        <v>175</v>
      </c>
      <c r="B172" s="42">
        <v>7018673.9700000007</v>
      </c>
      <c r="C172" s="42"/>
      <c r="D172" s="42"/>
      <c r="E172" s="42"/>
      <c r="F172" s="42"/>
      <c r="G172" s="42"/>
      <c r="H172" s="42">
        <v>2357.38</v>
      </c>
      <c r="I172" s="42"/>
      <c r="J172" s="42"/>
      <c r="K172" s="42">
        <v>2109205.98</v>
      </c>
      <c r="L172" s="42"/>
      <c r="M172" s="42"/>
      <c r="N172" s="42">
        <v>134399.04999999999</v>
      </c>
      <c r="O172" s="42"/>
      <c r="P172" s="42"/>
      <c r="Q172" s="42"/>
      <c r="R172" s="42"/>
      <c r="S172" s="42"/>
      <c r="T172" s="42"/>
      <c r="U172" s="42"/>
      <c r="V172" s="42"/>
      <c r="W172" s="42"/>
      <c r="X172" s="42">
        <v>496988.28</v>
      </c>
      <c r="Y172" s="42">
        <v>22973.25</v>
      </c>
      <c r="Z172" s="42"/>
      <c r="AA172" s="42">
        <v>513553.03</v>
      </c>
      <c r="AB172" s="42"/>
      <c r="AC172" s="42"/>
      <c r="AD172" s="42">
        <v>134137.36000000002</v>
      </c>
      <c r="AE172" s="42"/>
      <c r="AF172" s="42"/>
      <c r="AG172" s="42"/>
      <c r="AH172" s="42"/>
      <c r="AI172" s="42">
        <v>142329.76</v>
      </c>
      <c r="AJ172" s="42"/>
      <c r="AK172" s="42"/>
      <c r="AL172" s="42"/>
      <c r="AM172" s="42"/>
      <c r="AN172" s="42"/>
      <c r="AO172" s="42">
        <v>19910.93</v>
      </c>
      <c r="AP172" s="42"/>
      <c r="AQ172" s="42"/>
      <c r="AR172" s="42">
        <v>43687.25</v>
      </c>
      <c r="AS172" s="42"/>
      <c r="AT172" s="42"/>
      <c r="AU172" s="42"/>
      <c r="AV172" s="42">
        <v>40078.76</v>
      </c>
      <c r="AW172" s="42">
        <v>2183908.3199999998</v>
      </c>
      <c r="AX172" s="42">
        <v>531436.53999999992</v>
      </c>
      <c r="AY172" s="42">
        <v>790382.63000000012</v>
      </c>
    </row>
    <row r="173" spans="1:51" x14ac:dyDescent="0.25">
      <c r="A173" t="s">
        <v>204</v>
      </c>
      <c r="B173" s="42">
        <v>19554771.98</v>
      </c>
      <c r="C173" s="42">
        <v>1224170.7299999997</v>
      </c>
      <c r="D173" s="42"/>
      <c r="E173" s="42">
        <v>527652.32999999996</v>
      </c>
      <c r="F173" s="42"/>
      <c r="G173" s="42"/>
      <c r="H173" s="42"/>
      <c r="I173" s="42"/>
      <c r="J173" s="42"/>
      <c r="K173" s="42">
        <v>5111591.49</v>
      </c>
      <c r="L173" s="42"/>
      <c r="M173" s="42"/>
      <c r="N173" s="42">
        <v>512781.54999999993</v>
      </c>
      <c r="O173" s="42"/>
      <c r="P173" s="42"/>
      <c r="Q173" s="42"/>
      <c r="R173" s="42">
        <v>2073806.58</v>
      </c>
      <c r="S173" s="42">
        <v>657703.93000000005</v>
      </c>
      <c r="T173" s="42">
        <v>34718.089999999997</v>
      </c>
      <c r="U173" s="42"/>
      <c r="V173" s="42"/>
      <c r="W173" s="42"/>
      <c r="X173" s="42">
        <v>746227.72000000009</v>
      </c>
      <c r="Y173" s="42">
        <v>143160.78999999998</v>
      </c>
      <c r="Z173" s="42"/>
      <c r="AA173" s="42">
        <v>1321690.4600000002</v>
      </c>
      <c r="AB173" s="42"/>
      <c r="AC173" s="42"/>
      <c r="AD173" s="42">
        <v>297787.55999999994</v>
      </c>
      <c r="AE173" s="42"/>
      <c r="AF173" s="42"/>
      <c r="AG173" s="42"/>
      <c r="AH173" s="42">
        <v>49204.93</v>
      </c>
      <c r="AI173" s="42">
        <v>690328.34</v>
      </c>
      <c r="AJ173" s="42"/>
      <c r="AK173" s="42"/>
      <c r="AL173" s="42"/>
      <c r="AM173" s="42"/>
      <c r="AN173" s="42"/>
      <c r="AO173" s="42">
        <v>80917.760000000009</v>
      </c>
      <c r="AP173" s="42"/>
      <c r="AQ173" s="42"/>
      <c r="AR173" s="42"/>
      <c r="AS173" s="42"/>
      <c r="AT173" s="42"/>
      <c r="AU173" s="42"/>
      <c r="AV173" s="42">
        <v>219.28</v>
      </c>
      <c r="AW173" s="42">
        <v>6220249.629999998</v>
      </c>
      <c r="AX173" s="42">
        <v>1821032.23</v>
      </c>
      <c r="AY173" s="42">
        <v>2564810.3199999998</v>
      </c>
    </row>
    <row r="174" spans="1:51" x14ac:dyDescent="0.25">
      <c r="A174" t="s">
        <v>176</v>
      </c>
      <c r="B174" s="42">
        <v>4070232.9400000004</v>
      </c>
      <c r="C174" s="42"/>
      <c r="D174" s="42"/>
      <c r="E174" s="42">
        <v>127171</v>
      </c>
      <c r="F174" s="42"/>
      <c r="G174" s="42"/>
      <c r="H174" s="42"/>
      <c r="I174" s="42"/>
      <c r="J174" s="42"/>
      <c r="K174" s="42">
        <v>1035323.36</v>
      </c>
      <c r="L174" s="42"/>
      <c r="M174" s="42"/>
      <c r="N174" s="42">
        <v>85653.94</v>
      </c>
      <c r="O174" s="42"/>
      <c r="P174" s="42"/>
      <c r="Q174" s="42">
        <v>25165</v>
      </c>
      <c r="R174" s="42"/>
      <c r="S174" s="42"/>
      <c r="T174" s="42"/>
      <c r="U174" s="42"/>
      <c r="V174" s="42"/>
      <c r="W174" s="42"/>
      <c r="X174" s="42">
        <v>289902.18000000005</v>
      </c>
      <c r="Y174" s="42">
        <v>84235.679999999978</v>
      </c>
      <c r="Z174" s="42"/>
      <c r="AA174" s="42">
        <v>322960.45999999996</v>
      </c>
      <c r="AB174" s="42"/>
      <c r="AC174" s="42"/>
      <c r="AD174" s="42">
        <v>35869.32</v>
      </c>
      <c r="AE174" s="42"/>
      <c r="AF174" s="42"/>
      <c r="AG174" s="42"/>
      <c r="AH174" s="42"/>
      <c r="AI174" s="42"/>
      <c r="AJ174" s="42"/>
      <c r="AK174" s="42">
        <v>30141.769999999997</v>
      </c>
      <c r="AL174" s="42"/>
      <c r="AM174" s="42"/>
      <c r="AN174" s="42"/>
      <c r="AO174" s="42">
        <v>9805.76</v>
      </c>
      <c r="AP174" s="42"/>
      <c r="AQ174" s="42"/>
      <c r="AR174" s="42">
        <v>96076.28</v>
      </c>
      <c r="AS174" s="42"/>
      <c r="AT174" s="42"/>
      <c r="AU174" s="42"/>
      <c r="AV174" s="42"/>
      <c r="AW174" s="42">
        <v>1707390.47</v>
      </c>
      <c r="AX174" s="42">
        <v>396699.04999999993</v>
      </c>
      <c r="AY174" s="42">
        <v>514366.44000000006</v>
      </c>
    </row>
    <row r="175" spans="1:51" x14ac:dyDescent="0.25">
      <c r="A175" t="s">
        <v>289</v>
      </c>
      <c r="B175" s="42">
        <v>2704569.6700000009</v>
      </c>
      <c r="C175" s="42">
        <v>152453.37</v>
      </c>
      <c r="D175" s="42"/>
      <c r="E175" s="42">
        <v>73802.210000000006</v>
      </c>
      <c r="F175" s="42"/>
      <c r="G175" s="42"/>
      <c r="H175" s="42"/>
      <c r="I175" s="42"/>
      <c r="J175" s="42"/>
      <c r="K175" s="42">
        <v>484058.89000000007</v>
      </c>
      <c r="L175" s="42"/>
      <c r="M175" s="42"/>
      <c r="N175" s="42">
        <v>75930.06</v>
      </c>
      <c r="O175" s="42"/>
      <c r="P175" s="42"/>
      <c r="Q175" s="42">
        <v>15648.16</v>
      </c>
      <c r="R175" s="42">
        <v>79227.86</v>
      </c>
      <c r="S175" s="42">
        <v>45460.24</v>
      </c>
      <c r="T175" s="42"/>
      <c r="U175" s="42"/>
      <c r="V175" s="42"/>
      <c r="W175" s="42"/>
      <c r="X175" s="42">
        <v>216315.93999999997</v>
      </c>
      <c r="Y175" s="42">
        <v>33985.089999999997</v>
      </c>
      <c r="Z175" s="42">
        <v>18019.78</v>
      </c>
      <c r="AA175" s="42">
        <v>122310.43000000001</v>
      </c>
      <c r="AB175" s="42"/>
      <c r="AC175" s="42"/>
      <c r="AD175" s="42">
        <v>199968.96000000005</v>
      </c>
      <c r="AE175" s="42"/>
      <c r="AF175" s="42"/>
      <c r="AG175" s="42"/>
      <c r="AH175" s="42">
        <v>2844.6099999999997</v>
      </c>
      <c r="AI175" s="42"/>
      <c r="AJ175" s="42">
        <v>8880.56</v>
      </c>
      <c r="AK175" s="42">
        <v>42259</v>
      </c>
      <c r="AL175" s="42"/>
      <c r="AM175" s="42"/>
      <c r="AN175" s="42"/>
      <c r="AO175" s="42"/>
      <c r="AP175" s="42"/>
      <c r="AQ175" s="42"/>
      <c r="AR175" s="42"/>
      <c r="AS175" s="42"/>
      <c r="AT175" s="42"/>
      <c r="AU175" s="42"/>
      <c r="AV175" s="42"/>
      <c r="AW175" s="42">
        <v>1125455.8699999996</v>
      </c>
      <c r="AX175" s="42">
        <v>247479.32</v>
      </c>
      <c r="AY175" s="42">
        <v>233233.97999999998</v>
      </c>
    </row>
    <row r="176" spans="1:51" x14ac:dyDescent="0.25">
      <c r="A176" t="s">
        <v>290</v>
      </c>
      <c r="B176" s="42">
        <v>16620805.400000006</v>
      </c>
      <c r="C176" s="42">
        <v>41218162.929999992</v>
      </c>
      <c r="D176" s="42">
        <v>183019.49</v>
      </c>
      <c r="E176" s="42"/>
      <c r="F176" s="42"/>
      <c r="G176" s="42"/>
      <c r="H176" s="42"/>
      <c r="I176" s="42"/>
      <c r="J176" s="42"/>
      <c r="K176" s="42">
        <v>12232537.959999999</v>
      </c>
      <c r="L176" s="42"/>
      <c r="M176" s="42"/>
      <c r="N176" s="42">
        <v>1091312.33</v>
      </c>
      <c r="O176" s="42"/>
      <c r="P176" s="42"/>
      <c r="Q176" s="42"/>
      <c r="R176" s="42">
        <v>1375146.2299999997</v>
      </c>
      <c r="S176" s="42">
        <v>442274.69999999995</v>
      </c>
      <c r="T176" s="42">
        <v>42501.389999999992</v>
      </c>
      <c r="U176" s="42"/>
      <c r="V176" s="42"/>
      <c r="W176" s="42"/>
      <c r="X176" s="42">
        <v>1252775.0900000001</v>
      </c>
      <c r="Y176" s="42">
        <v>42633.34</v>
      </c>
      <c r="Z176" s="42"/>
      <c r="AA176" s="42">
        <v>3840587.6300000004</v>
      </c>
      <c r="AB176" s="42"/>
      <c r="AC176" s="42"/>
      <c r="AD176" s="42">
        <v>280877.52</v>
      </c>
      <c r="AE176" s="42"/>
      <c r="AF176" s="42"/>
      <c r="AG176" s="42"/>
      <c r="AH176" s="42">
        <v>26750.86</v>
      </c>
      <c r="AI176" s="42">
        <v>568919.93999999994</v>
      </c>
      <c r="AJ176" s="42">
        <v>61148.56</v>
      </c>
      <c r="AK176" s="42">
        <v>134153</v>
      </c>
      <c r="AL176" s="42">
        <v>3267.39</v>
      </c>
      <c r="AM176" s="42"/>
      <c r="AN176" s="42"/>
      <c r="AO176" s="42">
        <v>176146.54</v>
      </c>
      <c r="AP176" s="42"/>
      <c r="AQ176" s="42"/>
      <c r="AR176" s="42">
        <v>30984</v>
      </c>
      <c r="AS176" s="42"/>
      <c r="AT176" s="42"/>
      <c r="AU176" s="42">
        <v>587616.37999999989</v>
      </c>
      <c r="AV176" s="42">
        <v>3414.29</v>
      </c>
      <c r="AW176" s="42">
        <v>8982962.2600000016</v>
      </c>
      <c r="AX176" s="42">
        <v>957095.66</v>
      </c>
      <c r="AY176" s="42">
        <v>1144561.99</v>
      </c>
    </row>
    <row r="177" spans="1:51" x14ac:dyDescent="0.25">
      <c r="A177" t="s">
        <v>291</v>
      </c>
      <c r="B177" s="42">
        <v>8826282.6999999974</v>
      </c>
      <c r="C177" s="42">
        <v>514926.77999999997</v>
      </c>
      <c r="D177" s="42">
        <v>165788.36000000002</v>
      </c>
      <c r="E177" s="42">
        <v>140294.91</v>
      </c>
      <c r="F177" s="42"/>
      <c r="G177" s="42"/>
      <c r="H177" s="42"/>
      <c r="I177" s="42"/>
      <c r="J177" s="42"/>
      <c r="K177" s="42">
        <v>2142381.25</v>
      </c>
      <c r="L177" s="42"/>
      <c r="M177" s="42"/>
      <c r="N177" s="42">
        <v>250200</v>
      </c>
      <c r="O177" s="42"/>
      <c r="P177" s="42"/>
      <c r="Q177" s="42"/>
      <c r="R177" s="42">
        <v>780127.41999999993</v>
      </c>
      <c r="S177" s="42">
        <v>180216.59</v>
      </c>
      <c r="T177" s="42">
        <v>10667.6</v>
      </c>
      <c r="U177" s="42"/>
      <c r="V177" s="42"/>
      <c r="W177" s="42"/>
      <c r="X177" s="42">
        <v>655710.64</v>
      </c>
      <c r="Y177" s="42">
        <v>92311.170000000013</v>
      </c>
      <c r="Z177" s="42"/>
      <c r="AA177" s="42">
        <v>800386.34</v>
      </c>
      <c r="AB177" s="42">
        <v>155065.52000000002</v>
      </c>
      <c r="AC177" s="42"/>
      <c r="AD177" s="42">
        <v>365841.74</v>
      </c>
      <c r="AE177" s="42"/>
      <c r="AF177" s="42"/>
      <c r="AG177" s="42"/>
      <c r="AH177" s="42">
        <v>16078</v>
      </c>
      <c r="AI177" s="42">
        <v>151508.72</v>
      </c>
      <c r="AJ177" s="42">
        <v>13528.92</v>
      </c>
      <c r="AK177" s="42">
        <v>61122</v>
      </c>
      <c r="AL177" s="42"/>
      <c r="AM177" s="42"/>
      <c r="AN177" s="42"/>
      <c r="AO177" s="42">
        <v>31830.86</v>
      </c>
      <c r="AP177" s="42"/>
      <c r="AQ177" s="42"/>
      <c r="AR177" s="42">
        <v>198736.19</v>
      </c>
      <c r="AS177" s="42"/>
      <c r="AT177" s="42"/>
      <c r="AU177" s="42"/>
      <c r="AV177" s="42"/>
      <c r="AW177" s="42">
        <v>2905491.96</v>
      </c>
      <c r="AX177" s="42">
        <v>717439.36</v>
      </c>
      <c r="AY177" s="42">
        <v>910140.66</v>
      </c>
    </row>
    <row r="178" spans="1:51" x14ac:dyDescent="0.25">
      <c r="A178" t="s">
        <v>292</v>
      </c>
      <c r="B178" s="42">
        <v>7447183.7800000003</v>
      </c>
      <c r="C178" s="42">
        <v>93607.700000000012</v>
      </c>
      <c r="D178" s="42"/>
      <c r="E178" s="42">
        <v>386845.57</v>
      </c>
      <c r="F178" s="42"/>
      <c r="G178" s="42"/>
      <c r="H178" s="42">
        <v>1500</v>
      </c>
      <c r="I178" s="42"/>
      <c r="J178" s="42"/>
      <c r="K178" s="42">
        <v>1474200.3300000003</v>
      </c>
      <c r="L178" s="42"/>
      <c r="M178" s="42"/>
      <c r="N178" s="42">
        <v>244338.53999999998</v>
      </c>
      <c r="O178" s="42"/>
      <c r="P178" s="42"/>
      <c r="Q178" s="42"/>
      <c r="R178" s="42">
        <v>891879.32</v>
      </c>
      <c r="S178" s="42">
        <v>144658.41</v>
      </c>
      <c r="T178" s="42">
        <v>11139.63</v>
      </c>
      <c r="U178" s="42"/>
      <c r="V178" s="42"/>
      <c r="W178" s="42"/>
      <c r="X178" s="42">
        <v>613582.54999999993</v>
      </c>
      <c r="Y178" s="42">
        <v>72398.559999999998</v>
      </c>
      <c r="Z178" s="42">
        <v>198120.95</v>
      </c>
      <c r="AA178" s="42">
        <v>944316.83000000007</v>
      </c>
      <c r="AB178" s="42"/>
      <c r="AC178" s="42"/>
      <c r="AD178" s="42">
        <v>100916.22</v>
      </c>
      <c r="AE178" s="42"/>
      <c r="AF178" s="42"/>
      <c r="AG178" s="42"/>
      <c r="AH178" s="42">
        <v>53466.830000000009</v>
      </c>
      <c r="AI178" s="42">
        <v>596513.37</v>
      </c>
      <c r="AJ178" s="42"/>
      <c r="AK178" s="42"/>
      <c r="AL178" s="42"/>
      <c r="AM178" s="42"/>
      <c r="AN178" s="42"/>
      <c r="AO178" s="42">
        <v>28503.329999999998</v>
      </c>
      <c r="AP178" s="42"/>
      <c r="AQ178" s="42"/>
      <c r="AR178" s="42">
        <v>127105.83</v>
      </c>
      <c r="AS178" s="42"/>
      <c r="AT178" s="42"/>
      <c r="AU178" s="42"/>
      <c r="AV178" s="42">
        <v>2500</v>
      </c>
      <c r="AW178" s="42">
        <v>3139599.3800000013</v>
      </c>
      <c r="AX178" s="42">
        <v>792086.77</v>
      </c>
      <c r="AY178" s="42">
        <v>260851.81999999998</v>
      </c>
    </row>
    <row r="179" spans="1:51" x14ac:dyDescent="0.25">
      <c r="A179" t="s">
        <v>293</v>
      </c>
      <c r="B179" s="42">
        <v>2059563.34</v>
      </c>
      <c r="C179" s="42">
        <v>22213.239999999998</v>
      </c>
      <c r="D179" s="42"/>
      <c r="E179" s="42">
        <v>96326.94</v>
      </c>
      <c r="F179" s="42"/>
      <c r="G179" s="42"/>
      <c r="H179" s="42"/>
      <c r="I179" s="42"/>
      <c r="J179" s="42"/>
      <c r="K179" s="42">
        <v>478191.09999999992</v>
      </c>
      <c r="L179" s="42"/>
      <c r="M179" s="42"/>
      <c r="N179" s="42">
        <v>52897.38</v>
      </c>
      <c r="O179" s="42"/>
      <c r="P179" s="42"/>
      <c r="Q179" s="42"/>
      <c r="R179" s="42">
        <v>193608.33</v>
      </c>
      <c r="S179" s="42">
        <v>43051.199999999997</v>
      </c>
      <c r="T179" s="42">
        <v>2241.12</v>
      </c>
      <c r="U179" s="42"/>
      <c r="V179" s="42"/>
      <c r="W179" s="42"/>
      <c r="X179" s="42">
        <v>130227.47</v>
      </c>
      <c r="Y179" s="42">
        <v>53926.98</v>
      </c>
      <c r="Z179" s="42"/>
      <c r="AA179" s="42">
        <v>215388.86</v>
      </c>
      <c r="AB179" s="42"/>
      <c r="AC179" s="42"/>
      <c r="AD179" s="42">
        <v>84965.500000000015</v>
      </c>
      <c r="AE179" s="42"/>
      <c r="AF179" s="42"/>
      <c r="AG179" s="42"/>
      <c r="AH179" s="42"/>
      <c r="AI179" s="42">
        <v>64651.270000000004</v>
      </c>
      <c r="AJ179" s="42"/>
      <c r="AK179" s="42"/>
      <c r="AL179" s="42"/>
      <c r="AM179" s="42">
        <v>8000</v>
      </c>
      <c r="AN179" s="42"/>
      <c r="AO179" s="42">
        <v>5591.73</v>
      </c>
      <c r="AP179" s="42"/>
      <c r="AQ179" s="42"/>
      <c r="AR179" s="42">
        <v>108870.26999999999</v>
      </c>
      <c r="AS179" s="42"/>
      <c r="AT179" s="42"/>
      <c r="AU179" s="42"/>
      <c r="AV179" s="42"/>
      <c r="AW179" s="42">
        <v>1324080.6899999997</v>
      </c>
      <c r="AX179" s="42">
        <v>210408.89</v>
      </c>
      <c r="AY179" s="42">
        <v>187831.41999999998</v>
      </c>
    </row>
    <row r="180" spans="1:51" x14ac:dyDescent="0.25">
      <c r="A180" t="s">
        <v>270</v>
      </c>
      <c r="B180" s="42">
        <v>6728148.8699999992</v>
      </c>
      <c r="C180" s="42"/>
      <c r="D180" s="42"/>
      <c r="E180" s="42"/>
      <c r="F180" s="42"/>
      <c r="G180" s="42"/>
      <c r="H180" s="42"/>
      <c r="I180" s="42"/>
      <c r="J180" s="42"/>
      <c r="K180" s="42">
        <v>1274362.53</v>
      </c>
      <c r="L180" s="42"/>
      <c r="M180" s="42"/>
      <c r="N180" s="42"/>
      <c r="O180" s="42"/>
      <c r="P180" s="42"/>
      <c r="Q180" s="42"/>
      <c r="R180" s="42">
        <v>444904.58999999997</v>
      </c>
      <c r="S180" s="42">
        <v>103215.23999999999</v>
      </c>
      <c r="T180" s="42">
        <v>34732</v>
      </c>
      <c r="U180" s="42"/>
      <c r="V180" s="42"/>
      <c r="W180" s="42"/>
      <c r="X180" s="42">
        <v>188393.38</v>
      </c>
      <c r="Y180" s="42">
        <v>58815.19</v>
      </c>
      <c r="Z180" s="42"/>
      <c r="AA180" s="42">
        <v>213242.94</v>
      </c>
      <c r="AB180" s="42"/>
      <c r="AC180" s="42"/>
      <c r="AD180" s="42">
        <v>425124.88999999996</v>
      </c>
      <c r="AE180" s="42"/>
      <c r="AF180" s="42"/>
      <c r="AG180" s="42"/>
      <c r="AH180" s="42"/>
      <c r="AI180" s="42">
        <v>40476.75</v>
      </c>
      <c r="AJ180" s="42"/>
      <c r="AK180" s="42"/>
      <c r="AL180" s="42"/>
      <c r="AM180" s="42"/>
      <c r="AN180" s="42"/>
      <c r="AO180" s="42">
        <v>20000</v>
      </c>
      <c r="AP180" s="42"/>
      <c r="AQ180" s="42"/>
      <c r="AR180" s="42">
        <v>54323.729999999996</v>
      </c>
      <c r="AS180" s="42"/>
      <c r="AT180" s="42"/>
      <c r="AU180" s="42">
        <v>6176.98</v>
      </c>
      <c r="AV180" s="42">
        <v>6164.91</v>
      </c>
      <c r="AW180" s="42">
        <v>2634816.9600000004</v>
      </c>
      <c r="AX180" s="42">
        <v>525823.49000000011</v>
      </c>
      <c r="AY180" s="42">
        <v>832984.29</v>
      </c>
    </row>
    <row r="181" spans="1:51" x14ac:dyDescent="0.25">
      <c r="A181" t="s">
        <v>294</v>
      </c>
      <c r="B181" s="42">
        <v>9579905.3699999992</v>
      </c>
      <c r="C181" s="42">
        <v>207943.96000000002</v>
      </c>
      <c r="D181" s="42"/>
      <c r="E181" s="42"/>
      <c r="F181" s="42"/>
      <c r="G181" s="42"/>
      <c r="H181" s="42"/>
      <c r="I181" s="42"/>
      <c r="J181" s="42"/>
      <c r="K181" s="42">
        <v>1626366.6900000004</v>
      </c>
      <c r="L181" s="42"/>
      <c r="M181" s="42"/>
      <c r="N181" s="42">
        <v>282787.90999999997</v>
      </c>
      <c r="O181" s="42"/>
      <c r="P181" s="42"/>
      <c r="Q181" s="42"/>
      <c r="R181" s="42">
        <v>597954.55999999994</v>
      </c>
      <c r="S181" s="42">
        <v>73429.53</v>
      </c>
      <c r="T181" s="42">
        <v>35472.840000000004</v>
      </c>
      <c r="U181" s="42"/>
      <c r="V181" s="42"/>
      <c r="W181" s="42"/>
      <c r="X181" s="42">
        <v>769298.42</v>
      </c>
      <c r="Y181" s="42">
        <v>200539.51</v>
      </c>
      <c r="Z181" s="42">
        <v>324413.21000000002</v>
      </c>
      <c r="AA181" s="42">
        <v>898162.27000000014</v>
      </c>
      <c r="AB181" s="42"/>
      <c r="AC181" s="42"/>
      <c r="AD181" s="42">
        <v>150301.4</v>
      </c>
      <c r="AE181" s="42"/>
      <c r="AF181" s="42"/>
      <c r="AG181" s="42"/>
      <c r="AH181" s="42">
        <v>36274.000000000007</v>
      </c>
      <c r="AI181" s="42">
        <v>203872.33000000002</v>
      </c>
      <c r="AJ181" s="42"/>
      <c r="AK181" s="42"/>
      <c r="AL181" s="42"/>
      <c r="AM181" s="42">
        <v>8919.49</v>
      </c>
      <c r="AN181" s="42"/>
      <c r="AO181" s="42">
        <v>32213.13</v>
      </c>
      <c r="AP181" s="42"/>
      <c r="AQ181" s="42"/>
      <c r="AR181" s="42">
        <v>19288.2</v>
      </c>
      <c r="AS181" s="42"/>
      <c r="AT181" s="42"/>
      <c r="AU181" s="42"/>
      <c r="AV181" s="42">
        <v>69561.299999999988</v>
      </c>
      <c r="AW181" s="42">
        <v>3376263.4699999993</v>
      </c>
      <c r="AX181" s="42">
        <v>733158.42</v>
      </c>
      <c r="AY181" s="42">
        <v>1133511.8900000001</v>
      </c>
    </row>
    <row r="182" spans="1:51" x14ac:dyDescent="0.25">
      <c r="A182" t="s">
        <v>295</v>
      </c>
      <c r="B182" s="42">
        <v>4522700.4300000006</v>
      </c>
      <c r="C182" s="42">
        <v>114241.04</v>
      </c>
      <c r="D182" s="42"/>
      <c r="E182" s="42"/>
      <c r="F182" s="42"/>
      <c r="G182" s="42"/>
      <c r="H182" s="42"/>
      <c r="I182" s="42"/>
      <c r="J182" s="42"/>
      <c r="K182" s="42">
        <v>964270.03999999992</v>
      </c>
      <c r="L182" s="42"/>
      <c r="M182" s="42"/>
      <c r="N182" s="42">
        <v>175711.41</v>
      </c>
      <c r="O182" s="42"/>
      <c r="P182" s="42"/>
      <c r="Q182" s="42"/>
      <c r="R182" s="42">
        <v>405939.63000000006</v>
      </c>
      <c r="S182" s="42">
        <v>60980.89</v>
      </c>
      <c r="T182" s="42"/>
      <c r="U182" s="42"/>
      <c r="V182" s="42"/>
      <c r="W182" s="42"/>
      <c r="X182" s="42">
        <v>691687.59000000008</v>
      </c>
      <c r="Y182" s="42">
        <v>213986.06999999998</v>
      </c>
      <c r="Z182" s="42"/>
      <c r="AA182" s="42">
        <v>397227.64999999997</v>
      </c>
      <c r="AB182" s="42"/>
      <c r="AC182" s="42"/>
      <c r="AD182" s="42">
        <v>13940.75</v>
      </c>
      <c r="AE182" s="42"/>
      <c r="AF182" s="42"/>
      <c r="AG182" s="42"/>
      <c r="AH182" s="42"/>
      <c r="AI182" s="42">
        <v>79912.38</v>
      </c>
      <c r="AJ182" s="42"/>
      <c r="AK182" s="42"/>
      <c r="AL182" s="42">
        <v>59069.049999999996</v>
      </c>
      <c r="AM182" s="42"/>
      <c r="AN182" s="42"/>
      <c r="AO182" s="42"/>
      <c r="AP182" s="42"/>
      <c r="AQ182" s="42"/>
      <c r="AR182" s="42"/>
      <c r="AS182" s="42"/>
      <c r="AT182" s="42"/>
      <c r="AU182" s="42"/>
      <c r="AV182" s="42"/>
      <c r="AW182" s="42">
        <v>2646915.9299999997</v>
      </c>
      <c r="AX182" s="42">
        <v>467650.55</v>
      </c>
      <c r="AY182" s="42">
        <v>209441.45</v>
      </c>
    </row>
    <row r="183" spans="1:51" x14ac:dyDescent="0.25">
      <c r="A183" t="s">
        <v>786</v>
      </c>
      <c r="B183" s="42">
        <v>2941230.5000000005</v>
      </c>
      <c r="C183" s="42"/>
      <c r="D183" s="42"/>
      <c r="E183" s="42"/>
      <c r="F183" s="42"/>
      <c r="G183" s="42"/>
      <c r="H183" s="42"/>
      <c r="I183" s="42"/>
      <c r="J183" s="42"/>
      <c r="K183" s="42">
        <v>373560.59</v>
      </c>
      <c r="L183" s="42"/>
      <c r="M183" s="42"/>
      <c r="N183" s="42"/>
      <c r="O183" s="42"/>
      <c r="P183" s="42"/>
      <c r="Q183" s="42"/>
      <c r="R183" s="42"/>
      <c r="S183" s="42"/>
      <c r="T183" s="42"/>
      <c r="U183" s="42"/>
      <c r="V183" s="42"/>
      <c r="W183" s="42"/>
      <c r="X183" s="42"/>
      <c r="Y183" s="42"/>
      <c r="Z183" s="42"/>
      <c r="AA183" s="42">
        <v>171794.41</v>
      </c>
      <c r="AB183" s="42"/>
      <c r="AC183" s="42"/>
      <c r="AD183" s="42">
        <v>180021</v>
      </c>
      <c r="AE183" s="42"/>
      <c r="AF183" s="42"/>
      <c r="AG183" s="42"/>
      <c r="AH183" s="42"/>
      <c r="AI183" s="42"/>
      <c r="AJ183" s="42"/>
      <c r="AK183" s="42"/>
      <c r="AL183" s="42"/>
      <c r="AM183" s="42"/>
      <c r="AN183" s="42"/>
      <c r="AO183" s="42"/>
      <c r="AP183" s="42"/>
      <c r="AQ183" s="42"/>
      <c r="AR183" s="42"/>
      <c r="AS183" s="42"/>
      <c r="AT183" s="42"/>
      <c r="AU183" s="42"/>
      <c r="AV183" s="42"/>
      <c r="AW183" s="42"/>
      <c r="AX183" s="42">
        <v>134884.31</v>
      </c>
      <c r="AY183" s="42">
        <v>272384.32</v>
      </c>
    </row>
    <row r="184" spans="1:51" x14ac:dyDescent="0.25">
      <c r="A184" t="s">
        <v>126</v>
      </c>
      <c r="B184" s="42">
        <v>8874497.1500000004</v>
      </c>
      <c r="C184" s="42">
        <v>193749.52</v>
      </c>
      <c r="D184" s="42">
        <v>13770.63</v>
      </c>
      <c r="E184" s="42">
        <v>125375.12</v>
      </c>
      <c r="F184" s="42"/>
      <c r="G184" s="42"/>
      <c r="H184" s="42"/>
      <c r="I184" s="42"/>
      <c r="J184" s="42"/>
      <c r="K184" s="42">
        <v>3092120.44</v>
      </c>
      <c r="L184" s="42"/>
      <c r="M184" s="42"/>
      <c r="N184" s="42">
        <v>5055.1499999999996</v>
      </c>
      <c r="O184" s="42"/>
      <c r="P184" s="42"/>
      <c r="Q184" s="42"/>
      <c r="R184" s="42">
        <v>1002977.1900000001</v>
      </c>
      <c r="S184" s="42"/>
      <c r="T184" s="42"/>
      <c r="U184" s="42"/>
      <c r="V184" s="42"/>
      <c r="W184" s="42"/>
      <c r="X184" s="42">
        <v>463167.97000000003</v>
      </c>
      <c r="Y184" s="42">
        <v>88976.989999999991</v>
      </c>
      <c r="Z184" s="42">
        <v>84138.05</v>
      </c>
      <c r="AA184" s="42">
        <v>760527.25</v>
      </c>
      <c r="AB184" s="42"/>
      <c r="AC184" s="42"/>
      <c r="AD184" s="42">
        <v>101302.26</v>
      </c>
      <c r="AE184" s="42"/>
      <c r="AF184" s="42"/>
      <c r="AG184" s="42"/>
      <c r="AH184" s="42">
        <v>26944.67</v>
      </c>
      <c r="AI184" s="42">
        <v>90352.66</v>
      </c>
      <c r="AJ184" s="42"/>
      <c r="AK184" s="42"/>
      <c r="AL184" s="42"/>
      <c r="AM184" s="42"/>
      <c r="AN184" s="42"/>
      <c r="AO184" s="42">
        <v>27426.289999999997</v>
      </c>
      <c r="AP184" s="42"/>
      <c r="AQ184" s="42"/>
      <c r="AR184" s="42">
        <v>222835.06999999998</v>
      </c>
      <c r="AS184" s="42"/>
      <c r="AT184" s="42"/>
      <c r="AU184" s="42">
        <v>94447.44</v>
      </c>
      <c r="AV184" s="42"/>
      <c r="AW184" s="42">
        <v>3959271.2000000007</v>
      </c>
      <c r="AX184" s="42">
        <v>688938.04</v>
      </c>
      <c r="AY184" s="42">
        <v>1183657.6100000001</v>
      </c>
    </row>
    <row r="185" spans="1:51" x14ac:dyDescent="0.25">
      <c r="A185" t="s">
        <v>177</v>
      </c>
      <c r="B185" s="42">
        <v>3943700.2200000007</v>
      </c>
      <c r="C185" s="42"/>
      <c r="D185" s="42"/>
      <c r="E185" s="42">
        <v>303725.46000000002</v>
      </c>
      <c r="F185" s="42"/>
      <c r="G185" s="42"/>
      <c r="H185" s="42"/>
      <c r="I185" s="42"/>
      <c r="J185" s="42"/>
      <c r="K185" s="42">
        <v>1095281.0899999999</v>
      </c>
      <c r="L185" s="42"/>
      <c r="M185" s="42"/>
      <c r="N185" s="42">
        <v>138682</v>
      </c>
      <c r="O185" s="42"/>
      <c r="P185" s="42"/>
      <c r="Q185" s="42"/>
      <c r="R185" s="42">
        <v>334970.40999999997</v>
      </c>
      <c r="S185" s="42"/>
      <c r="T185" s="42">
        <v>7326.76</v>
      </c>
      <c r="U185" s="42"/>
      <c r="V185" s="42"/>
      <c r="W185" s="42"/>
      <c r="X185" s="42">
        <v>204843</v>
      </c>
      <c r="Y185" s="42">
        <v>74208.67</v>
      </c>
      <c r="Z185" s="42"/>
      <c r="AA185" s="42">
        <v>381717.19</v>
      </c>
      <c r="AB185" s="42"/>
      <c r="AC185" s="42"/>
      <c r="AD185" s="42">
        <v>311601.60000000003</v>
      </c>
      <c r="AE185" s="42"/>
      <c r="AF185" s="42"/>
      <c r="AG185" s="42"/>
      <c r="AH185" s="42">
        <v>6663.7800000000007</v>
      </c>
      <c r="AI185" s="42">
        <v>96856.26</v>
      </c>
      <c r="AJ185" s="42"/>
      <c r="AK185" s="42"/>
      <c r="AL185" s="42"/>
      <c r="AM185" s="42"/>
      <c r="AN185" s="42"/>
      <c r="AO185" s="42">
        <v>11873.66</v>
      </c>
      <c r="AP185" s="42"/>
      <c r="AQ185" s="42"/>
      <c r="AR185" s="42">
        <v>91538.32</v>
      </c>
      <c r="AS185" s="42"/>
      <c r="AT185" s="42"/>
      <c r="AU185" s="42"/>
      <c r="AV185" s="42"/>
      <c r="AW185" s="42">
        <v>1588434.7299999997</v>
      </c>
      <c r="AX185" s="42">
        <v>446758.29000000004</v>
      </c>
      <c r="AY185" s="42">
        <v>470482.72</v>
      </c>
    </row>
    <row r="186" spans="1:51" x14ac:dyDescent="0.25">
      <c r="A186" t="s">
        <v>178</v>
      </c>
      <c r="B186" s="42">
        <v>4723462.9500000011</v>
      </c>
      <c r="C186" s="42">
        <v>7810202.3399999999</v>
      </c>
      <c r="D186" s="42">
        <v>79419.92</v>
      </c>
      <c r="E186" s="42">
        <v>95456.34</v>
      </c>
      <c r="F186" s="42"/>
      <c r="G186" s="42"/>
      <c r="H186" s="42"/>
      <c r="I186" s="42"/>
      <c r="J186" s="42"/>
      <c r="K186" s="42">
        <v>2102427.77</v>
      </c>
      <c r="L186" s="42">
        <v>171377.78</v>
      </c>
      <c r="M186" s="42"/>
      <c r="N186" s="42">
        <v>147403.38999999998</v>
      </c>
      <c r="O186" s="42"/>
      <c r="P186" s="42"/>
      <c r="Q186" s="42"/>
      <c r="R186" s="42">
        <v>459557.25999999983</v>
      </c>
      <c r="S186" s="42">
        <v>70629.62</v>
      </c>
      <c r="T186" s="42">
        <v>23763.620000000003</v>
      </c>
      <c r="U186" s="42"/>
      <c r="V186" s="42"/>
      <c r="W186" s="42"/>
      <c r="X186" s="42">
        <v>192462.87</v>
      </c>
      <c r="Y186" s="42">
        <v>65301.789999999994</v>
      </c>
      <c r="Z186" s="42"/>
      <c r="AA186" s="42">
        <v>413693.50999999995</v>
      </c>
      <c r="AB186" s="42"/>
      <c r="AC186" s="42"/>
      <c r="AD186" s="42">
        <v>150240.25000000003</v>
      </c>
      <c r="AE186" s="42"/>
      <c r="AF186" s="42"/>
      <c r="AG186" s="42"/>
      <c r="AH186" s="42">
        <v>13275.68</v>
      </c>
      <c r="AI186" s="42">
        <v>220065.72</v>
      </c>
      <c r="AJ186" s="42"/>
      <c r="AK186" s="42">
        <v>13166.880000000001</v>
      </c>
      <c r="AL186" s="42"/>
      <c r="AM186" s="42">
        <v>4987.5199999999995</v>
      </c>
      <c r="AN186" s="42"/>
      <c r="AO186" s="42">
        <v>13754.849999999999</v>
      </c>
      <c r="AP186" s="42"/>
      <c r="AQ186" s="42"/>
      <c r="AR186" s="42">
        <v>80143.400000000009</v>
      </c>
      <c r="AS186" s="42"/>
      <c r="AT186" s="42"/>
      <c r="AU186" s="42">
        <v>1788078.8099999996</v>
      </c>
      <c r="AV186" s="42">
        <v>79810.240000000005</v>
      </c>
      <c r="AW186" s="42">
        <v>2030183.89</v>
      </c>
      <c r="AX186" s="42">
        <v>465890.99</v>
      </c>
      <c r="AY186" s="42">
        <v>585586.97</v>
      </c>
    </row>
    <row r="187" spans="1:51" x14ac:dyDescent="0.25">
      <c r="A187" t="s">
        <v>127</v>
      </c>
      <c r="B187" s="42">
        <v>3470007.8300000005</v>
      </c>
      <c r="C187" s="42"/>
      <c r="D187" s="42"/>
      <c r="E187" s="42"/>
      <c r="F187" s="42"/>
      <c r="G187" s="42"/>
      <c r="H187" s="42"/>
      <c r="I187" s="42"/>
      <c r="J187" s="42"/>
      <c r="K187" s="42">
        <v>530067.22</v>
      </c>
      <c r="L187" s="42"/>
      <c r="M187" s="42"/>
      <c r="N187" s="42"/>
      <c r="O187" s="42"/>
      <c r="P187" s="42"/>
      <c r="Q187" s="42"/>
      <c r="R187" s="42">
        <v>165114.4</v>
      </c>
      <c r="S187" s="42">
        <v>90527</v>
      </c>
      <c r="T187" s="42"/>
      <c r="U187" s="42"/>
      <c r="V187" s="42"/>
      <c r="W187" s="42"/>
      <c r="X187" s="42">
        <v>79539.83</v>
      </c>
      <c r="Y187" s="42">
        <v>19435.87</v>
      </c>
      <c r="Z187" s="42">
        <v>54481.520000000011</v>
      </c>
      <c r="AA187" s="42">
        <v>211991.37</v>
      </c>
      <c r="AB187" s="42"/>
      <c r="AC187" s="42"/>
      <c r="AD187" s="42">
        <v>48503.649999999994</v>
      </c>
      <c r="AE187" s="42"/>
      <c r="AF187" s="42"/>
      <c r="AG187" s="42"/>
      <c r="AH187" s="42">
        <v>1572.91</v>
      </c>
      <c r="AI187" s="42">
        <v>24318.589999999997</v>
      </c>
      <c r="AJ187" s="42"/>
      <c r="AK187" s="42"/>
      <c r="AL187" s="42">
        <v>61123.82</v>
      </c>
      <c r="AM187" s="42"/>
      <c r="AN187" s="42"/>
      <c r="AO187" s="42">
        <v>10589.56</v>
      </c>
      <c r="AP187" s="42"/>
      <c r="AQ187" s="42"/>
      <c r="AR187" s="42">
        <v>45761.04</v>
      </c>
      <c r="AS187" s="42"/>
      <c r="AT187" s="42"/>
      <c r="AU187" s="42"/>
      <c r="AV187" s="42"/>
      <c r="AW187" s="42">
        <v>1191105.9000000001</v>
      </c>
      <c r="AX187" s="42">
        <v>214428.27000000002</v>
      </c>
      <c r="AY187" s="42">
        <v>347032.35</v>
      </c>
    </row>
    <row r="188" spans="1:51" x14ac:dyDescent="0.25">
      <c r="A188" t="s">
        <v>179</v>
      </c>
      <c r="B188" s="42">
        <v>3704222.8600000008</v>
      </c>
      <c r="C188" s="42"/>
      <c r="D188" s="42"/>
      <c r="E188" s="42"/>
      <c r="F188" s="42"/>
      <c r="G188" s="42"/>
      <c r="H188" s="42"/>
      <c r="I188" s="42"/>
      <c r="J188" s="42"/>
      <c r="K188" s="42">
        <v>810155.66</v>
      </c>
      <c r="L188" s="42"/>
      <c r="M188" s="42"/>
      <c r="N188" s="42">
        <v>80355</v>
      </c>
      <c r="O188" s="42"/>
      <c r="P188" s="42"/>
      <c r="Q188" s="42"/>
      <c r="R188" s="42">
        <v>275012.37</v>
      </c>
      <c r="S188" s="42">
        <v>90299.590000000011</v>
      </c>
      <c r="T188" s="42">
        <v>26712</v>
      </c>
      <c r="U188" s="42"/>
      <c r="V188" s="42"/>
      <c r="W188" s="42"/>
      <c r="X188" s="42">
        <v>104465</v>
      </c>
      <c r="Y188" s="42">
        <v>48757.999999999993</v>
      </c>
      <c r="Z188" s="42"/>
      <c r="AA188" s="42">
        <v>89047.16</v>
      </c>
      <c r="AB188" s="42"/>
      <c r="AC188" s="42"/>
      <c r="AD188" s="42">
        <v>35201.949999999997</v>
      </c>
      <c r="AE188" s="42"/>
      <c r="AF188" s="42"/>
      <c r="AG188" s="42"/>
      <c r="AH188" s="42"/>
      <c r="AI188" s="42">
        <v>13971.89</v>
      </c>
      <c r="AJ188" s="42"/>
      <c r="AK188" s="42"/>
      <c r="AL188" s="42"/>
      <c r="AM188" s="42"/>
      <c r="AN188" s="42"/>
      <c r="AO188" s="42">
        <v>8914.93</v>
      </c>
      <c r="AP188" s="42"/>
      <c r="AQ188" s="42"/>
      <c r="AR188" s="42">
        <v>9723.86</v>
      </c>
      <c r="AS188" s="42"/>
      <c r="AT188" s="42"/>
      <c r="AU188" s="42">
        <v>255.94</v>
      </c>
      <c r="AV188" s="42"/>
      <c r="AW188" s="42">
        <v>1181433.1100000001</v>
      </c>
      <c r="AX188" s="42">
        <v>326252.06</v>
      </c>
      <c r="AY188" s="42">
        <v>551561.96</v>
      </c>
    </row>
    <row r="189" spans="1:51" x14ac:dyDescent="0.25">
      <c r="A189" t="s">
        <v>180</v>
      </c>
      <c r="B189" s="42">
        <v>1239137.5699999998</v>
      </c>
      <c r="C189" s="42"/>
      <c r="D189" s="42"/>
      <c r="E189" s="42">
        <v>42107.21</v>
      </c>
      <c r="F189" s="42"/>
      <c r="G189" s="42"/>
      <c r="H189" s="42"/>
      <c r="I189" s="42"/>
      <c r="J189" s="42"/>
      <c r="K189" s="42">
        <v>99943.96</v>
      </c>
      <c r="L189" s="42"/>
      <c r="M189" s="42"/>
      <c r="N189" s="42">
        <v>11218</v>
      </c>
      <c r="O189" s="42"/>
      <c r="P189" s="42"/>
      <c r="Q189" s="42"/>
      <c r="R189" s="42">
        <v>2741.22</v>
      </c>
      <c r="S189" s="42"/>
      <c r="T189" s="42"/>
      <c r="U189" s="42"/>
      <c r="V189" s="42"/>
      <c r="W189" s="42"/>
      <c r="X189" s="42"/>
      <c r="Y189" s="42">
        <v>33690.5</v>
      </c>
      <c r="Z189" s="42"/>
      <c r="AA189" s="42">
        <v>48743.68</v>
      </c>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v>857694.08000000007</v>
      </c>
      <c r="AX189" s="42">
        <v>124651.32</v>
      </c>
      <c r="AY189" s="42">
        <v>143498.57</v>
      </c>
    </row>
    <row r="190" spans="1:51" x14ac:dyDescent="0.25">
      <c r="A190" t="s">
        <v>46</v>
      </c>
      <c r="B190" s="42">
        <v>8063410.1700000009</v>
      </c>
      <c r="C190" s="42">
        <v>878031.9600000002</v>
      </c>
      <c r="D190" s="42">
        <v>2860.8</v>
      </c>
      <c r="E190" s="42"/>
      <c r="F190" s="42"/>
      <c r="G190" s="42"/>
      <c r="H190" s="42">
        <v>4584.8599999999997</v>
      </c>
      <c r="I190" s="42"/>
      <c r="J190" s="42"/>
      <c r="K190" s="42">
        <v>2354064.94</v>
      </c>
      <c r="L190" s="42"/>
      <c r="M190" s="42"/>
      <c r="N190" s="42">
        <v>371140</v>
      </c>
      <c r="O190" s="42"/>
      <c r="P190" s="42"/>
      <c r="Q190" s="42"/>
      <c r="R190" s="42">
        <v>862856.25999999989</v>
      </c>
      <c r="S190" s="42">
        <v>316343.17</v>
      </c>
      <c r="T190" s="42">
        <v>42523.42</v>
      </c>
      <c r="U190" s="42"/>
      <c r="V190" s="42"/>
      <c r="W190" s="42"/>
      <c r="X190" s="42">
        <v>612291.94999999995</v>
      </c>
      <c r="Y190" s="42">
        <v>537428.30000000005</v>
      </c>
      <c r="Z190" s="42"/>
      <c r="AA190" s="42">
        <v>841168.49</v>
      </c>
      <c r="AB190" s="42"/>
      <c r="AC190" s="42"/>
      <c r="AD190" s="42">
        <v>103315.64</v>
      </c>
      <c r="AE190" s="42"/>
      <c r="AF190" s="42"/>
      <c r="AG190" s="42"/>
      <c r="AH190" s="42"/>
      <c r="AI190" s="42"/>
      <c r="AJ190" s="42"/>
      <c r="AK190" s="42"/>
      <c r="AL190" s="42"/>
      <c r="AM190" s="42"/>
      <c r="AN190" s="42"/>
      <c r="AO190" s="42">
        <v>34527.9</v>
      </c>
      <c r="AP190" s="42"/>
      <c r="AQ190" s="42"/>
      <c r="AR190" s="42"/>
      <c r="AS190" s="42"/>
      <c r="AT190" s="42"/>
      <c r="AU190" s="42"/>
      <c r="AV190" s="42"/>
      <c r="AW190" s="42">
        <v>3586429.2300000009</v>
      </c>
      <c r="AX190" s="42">
        <v>894188.97</v>
      </c>
      <c r="AY190" s="42">
        <v>1073160.8500000001</v>
      </c>
    </row>
    <row r="191" spans="1:51" x14ac:dyDescent="0.25">
      <c r="A191" t="s">
        <v>47</v>
      </c>
      <c r="B191" s="42">
        <v>3335360.6299999994</v>
      </c>
      <c r="C191" s="42">
        <v>516456.19999999995</v>
      </c>
      <c r="D191" s="42"/>
      <c r="E191" s="42">
        <v>163634.70000000001</v>
      </c>
      <c r="F191" s="42"/>
      <c r="G191" s="42"/>
      <c r="H191" s="42"/>
      <c r="I191" s="42"/>
      <c r="J191" s="42"/>
      <c r="K191" s="42">
        <v>707027.27000000014</v>
      </c>
      <c r="L191" s="42"/>
      <c r="M191" s="42"/>
      <c r="N191" s="42">
        <v>86660.160000000003</v>
      </c>
      <c r="O191" s="42"/>
      <c r="P191" s="42"/>
      <c r="Q191" s="42">
        <v>20350.400000000001</v>
      </c>
      <c r="R191" s="42">
        <v>322969.97000000003</v>
      </c>
      <c r="S191" s="42"/>
      <c r="T191" s="42"/>
      <c r="U191" s="42"/>
      <c r="V191" s="42"/>
      <c r="W191" s="42"/>
      <c r="X191" s="42">
        <v>251569.52</v>
      </c>
      <c r="Y191" s="42">
        <v>52435.78</v>
      </c>
      <c r="Z191" s="42"/>
      <c r="AA191" s="42">
        <v>274503.73</v>
      </c>
      <c r="AB191" s="42"/>
      <c r="AC191" s="42"/>
      <c r="AD191" s="42">
        <v>62856.34</v>
      </c>
      <c r="AE191" s="42"/>
      <c r="AF191" s="42"/>
      <c r="AG191" s="42"/>
      <c r="AH191" s="42"/>
      <c r="AI191" s="42"/>
      <c r="AJ191" s="42"/>
      <c r="AK191" s="42">
        <v>33741.11</v>
      </c>
      <c r="AL191" s="42"/>
      <c r="AM191" s="42">
        <v>9274.56</v>
      </c>
      <c r="AN191" s="42"/>
      <c r="AO191" s="42">
        <v>48663.31</v>
      </c>
      <c r="AP191" s="42"/>
      <c r="AQ191" s="42"/>
      <c r="AR191" s="42"/>
      <c r="AS191" s="42"/>
      <c r="AT191" s="42"/>
      <c r="AU191" s="42"/>
      <c r="AV191" s="42"/>
      <c r="AW191" s="42">
        <v>1532054.1800000004</v>
      </c>
      <c r="AX191" s="42">
        <v>230798.35</v>
      </c>
      <c r="AY191" s="42">
        <v>384897.10999999993</v>
      </c>
    </row>
    <row r="192" spans="1:51" x14ac:dyDescent="0.25">
      <c r="A192" t="s">
        <v>48</v>
      </c>
      <c r="B192" s="42">
        <v>2433408.1900000004</v>
      </c>
      <c r="C192" s="42"/>
      <c r="D192" s="42"/>
      <c r="E192" s="42">
        <v>128278.12999999999</v>
      </c>
      <c r="F192" s="42"/>
      <c r="G192" s="42"/>
      <c r="H192" s="42"/>
      <c r="I192" s="42"/>
      <c r="J192" s="42"/>
      <c r="K192" s="42">
        <v>649626.27</v>
      </c>
      <c r="L192" s="42"/>
      <c r="M192" s="42"/>
      <c r="N192" s="42">
        <v>90642.45</v>
      </c>
      <c r="O192" s="42"/>
      <c r="P192" s="42"/>
      <c r="Q192" s="42"/>
      <c r="R192" s="42">
        <v>204418.92</v>
      </c>
      <c r="S192" s="42">
        <v>52325.97</v>
      </c>
      <c r="T192" s="42"/>
      <c r="U192" s="42"/>
      <c r="V192" s="42"/>
      <c r="W192" s="42"/>
      <c r="X192" s="42">
        <v>180750.2</v>
      </c>
      <c r="Y192" s="42">
        <v>52693.82</v>
      </c>
      <c r="Z192" s="42"/>
      <c r="AA192" s="42">
        <v>198823.66999999998</v>
      </c>
      <c r="AB192" s="42"/>
      <c r="AC192" s="42"/>
      <c r="AD192" s="42">
        <v>17203.89</v>
      </c>
      <c r="AE192" s="42"/>
      <c r="AF192" s="42"/>
      <c r="AG192" s="42"/>
      <c r="AH192" s="42"/>
      <c r="AI192" s="42"/>
      <c r="AJ192" s="42"/>
      <c r="AK192" s="42"/>
      <c r="AL192" s="42"/>
      <c r="AM192" s="42"/>
      <c r="AN192" s="42"/>
      <c r="AO192" s="42"/>
      <c r="AP192" s="42"/>
      <c r="AQ192" s="42"/>
      <c r="AR192" s="42">
        <v>511.52</v>
      </c>
      <c r="AS192" s="42"/>
      <c r="AT192" s="42"/>
      <c r="AU192" s="42"/>
      <c r="AV192" s="42">
        <v>2920.3799999999997</v>
      </c>
      <c r="AW192" s="42">
        <v>1571090.4099999997</v>
      </c>
      <c r="AX192" s="42">
        <v>336725.87</v>
      </c>
      <c r="AY192" s="42">
        <v>412147.42000000016</v>
      </c>
    </row>
    <row r="193" spans="1:51" x14ac:dyDescent="0.25">
      <c r="A193" t="s">
        <v>229</v>
      </c>
      <c r="B193" s="42">
        <v>27207804.859999988</v>
      </c>
      <c r="C193" s="42"/>
      <c r="D193" s="42">
        <v>42008.4</v>
      </c>
      <c r="E193" s="42">
        <v>423636.09</v>
      </c>
      <c r="F193" s="42"/>
      <c r="G193" s="42"/>
      <c r="H193" s="42"/>
      <c r="I193" s="42"/>
      <c r="J193" s="42"/>
      <c r="K193" s="42">
        <v>6953010.7300000004</v>
      </c>
      <c r="L193" s="42"/>
      <c r="M193" s="42"/>
      <c r="N193" s="42">
        <v>513314.73000000004</v>
      </c>
      <c r="O193" s="42"/>
      <c r="P193" s="42"/>
      <c r="Q193" s="42">
        <v>56050</v>
      </c>
      <c r="R193" s="42">
        <v>2308642.7599999998</v>
      </c>
      <c r="S193" s="42">
        <v>205447.83999999994</v>
      </c>
      <c r="T193" s="42">
        <v>18291.46</v>
      </c>
      <c r="U193" s="42"/>
      <c r="V193" s="42"/>
      <c r="W193" s="42"/>
      <c r="X193" s="42">
        <v>555458.56999999995</v>
      </c>
      <c r="Y193" s="42">
        <v>2353.86</v>
      </c>
      <c r="Z193" s="42"/>
      <c r="AA193" s="42">
        <v>646318.37</v>
      </c>
      <c r="AB193" s="42"/>
      <c r="AC193" s="42"/>
      <c r="AD193" s="42">
        <v>168896.55000000002</v>
      </c>
      <c r="AE193" s="42"/>
      <c r="AF193" s="42"/>
      <c r="AG193" s="42"/>
      <c r="AH193" s="42">
        <v>21325.19</v>
      </c>
      <c r="AI193" s="42">
        <v>357639.77</v>
      </c>
      <c r="AJ193" s="42"/>
      <c r="AK193" s="42"/>
      <c r="AL193" s="42"/>
      <c r="AM193" s="42"/>
      <c r="AN193" s="42"/>
      <c r="AO193" s="42">
        <v>107470.3</v>
      </c>
      <c r="AP193" s="42"/>
      <c r="AQ193" s="42"/>
      <c r="AR193" s="42">
        <v>365534.51</v>
      </c>
      <c r="AS193" s="42"/>
      <c r="AT193" s="42"/>
      <c r="AU193" s="42"/>
      <c r="AV193" s="42"/>
      <c r="AW193" s="42">
        <v>7627652.7699999977</v>
      </c>
      <c r="AX193" s="42">
        <v>1493663.69</v>
      </c>
      <c r="AY193" s="42">
        <v>3201798.4099999997</v>
      </c>
    </row>
    <row r="194" spans="1:51" x14ac:dyDescent="0.25">
      <c r="A194" t="s">
        <v>230</v>
      </c>
      <c r="B194" s="42">
        <v>228098162.94999999</v>
      </c>
      <c r="C194" s="42">
        <v>2758399.7999999993</v>
      </c>
      <c r="D194" s="42">
        <v>1196416.82</v>
      </c>
      <c r="E194" s="42">
        <v>2653536.6399999997</v>
      </c>
      <c r="F194" s="42"/>
      <c r="G194" s="42"/>
      <c r="H194" s="42"/>
      <c r="I194" s="42"/>
      <c r="J194" s="42"/>
      <c r="K194" s="42">
        <v>62095419.600000001</v>
      </c>
      <c r="L194" s="42"/>
      <c r="M194" s="42"/>
      <c r="N194" s="42">
        <v>5216948.88</v>
      </c>
      <c r="O194" s="42"/>
      <c r="P194" s="42"/>
      <c r="Q194" s="42">
        <v>46899</v>
      </c>
      <c r="R194" s="42">
        <v>13733420.460000001</v>
      </c>
      <c r="S194" s="42">
        <v>4144454.2800000003</v>
      </c>
      <c r="T194" s="42">
        <v>146875.46</v>
      </c>
      <c r="U194" s="42"/>
      <c r="V194" s="42"/>
      <c r="W194" s="42"/>
      <c r="X194" s="42">
        <v>3663246.31</v>
      </c>
      <c r="Y194" s="42">
        <v>925766.54</v>
      </c>
      <c r="Z194" s="42"/>
      <c r="AA194" s="42">
        <v>8073491.4099999983</v>
      </c>
      <c r="AB194" s="42"/>
      <c r="AC194" s="42"/>
      <c r="AD194" s="42">
        <v>2815725.46</v>
      </c>
      <c r="AE194" s="42"/>
      <c r="AF194" s="42"/>
      <c r="AG194" s="42"/>
      <c r="AH194" s="42">
        <v>337060.84000000008</v>
      </c>
      <c r="AI194" s="42">
        <v>4605331.6700000009</v>
      </c>
      <c r="AJ194" s="42">
        <v>12442.6</v>
      </c>
      <c r="AK194" s="42">
        <v>153092.04999999999</v>
      </c>
      <c r="AL194" s="42">
        <v>1934.4</v>
      </c>
      <c r="AM194" s="42"/>
      <c r="AN194" s="42"/>
      <c r="AO194" s="42">
        <v>763440.30999999994</v>
      </c>
      <c r="AP194" s="42"/>
      <c r="AQ194" s="42">
        <v>77888.650000000009</v>
      </c>
      <c r="AR194" s="42">
        <v>309422.13</v>
      </c>
      <c r="AS194" s="42"/>
      <c r="AT194" s="42"/>
      <c r="AU194" s="42"/>
      <c r="AV194" s="42">
        <v>1112370.2299999997</v>
      </c>
      <c r="AW194" s="42">
        <v>58828536.899999999</v>
      </c>
      <c r="AX194" s="42">
        <v>10377046.969999999</v>
      </c>
      <c r="AY194" s="42">
        <v>18877337.319999997</v>
      </c>
    </row>
    <row r="195" spans="1:51" x14ac:dyDescent="0.25">
      <c r="A195" t="s">
        <v>231</v>
      </c>
      <c r="B195" s="42">
        <v>279357871.9000001</v>
      </c>
      <c r="C195" s="42">
        <v>8505825.5900000017</v>
      </c>
      <c r="D195" s="42">
        <v>2610338.3100000005</v>
      </c>
      <c r="E195" s="42">
        <v>8782389.3899999987</v>
      </c>
      <c r="F195" s="42"/>
      <c r="G195" s="42"/>
      <c r="H195" s="42"/>
      <c r="I195" s="42"/>
      <c r="J195" s="42"/>
      <c r="K195" s="42">
        <v>75117568.369999975</v>
      </c>
      <c r="L195" s="42"/>
      <c r="M195" s="42"/>
      <c r="N195" s="42">
        <v>7618671.6000000006</v>
      </c>
      <c r="O195" s="42"/>
      <c r="P195" s="42"/>
      <c r="Q195" s="42"/>
      <c r="R195" s="42">
        <v>15880598.029999999</v>
      </c>
      <c r="S195" s="42">
        <v>3057164.8099999996</v>
      </c>
      <c r="T195" s="42">
        <v>322835.77</v>
      </c>
      <c r="U195" s="42"/>
      <c r="V195" s="42">
        <v>41643.919999999998</v>
      </c>
      <c r="W195" s="42"/>
      <c r="X195" s="42">
        <v>11623728.789999997</v>
      </c>
      <c r="Y195" s="42">
        <v>3428239.5599999996</v>
      </c>
      <c r="Z195" s="42"/>
      <c r="AA195" s="42">
        <v>17760621.109999996</v>
      </c>
      <c r="AB195" s="42">
        <v>551925.66</v>
      </c>
      <c r="AC195" s="42">
        <v>146316</v>
      </c>
      <c r="AD195" s="42">
        <v>4528579.7500000009</v>
      </c>
      <c r="AE195" s="42">
        <v>16945.579999999998</v>
      </c>
      <c r="AF195" s="42">
        <v>6424143.0699999994</v>
      </c>
      <c r="AG195" s="42"/>
      <c r="AH195" s="42">
        <v>811654.00000000012</v>
      </c>
      <c r="AI195" s="42">
        <v>6398407.9100000001</v>
      </c>
      <c r="AJ195" s="42"/>
      <c r="AK195" s="42">
        <v>236211.94</v>
      </c>
      <c r="AL195" s="42"/>
      <c r="AM195" s="42"/>
      <c r="AN195" s="42">
        <v>1680.07</v>
      </c>
      <c r="AO195" s="42">
        <v>827615.7</v>
      </c>
      <c r="AP195" s="42"/>
      <c r="AQ195" s="42"/>
      <c r="AR195" s="42">
        <v>1655530.5799999998</v>
      </c>
      <c r="AS195" s="42"/>
      <c r="AT195" s="42"/>
      <c r="AU195" s="42">
        <v>3051466.5399999996</v>
      </c>
      <c r="AV195" s="42">
        <v>1318563.9000000001</v>
      </c>
      <c r="AW195" s="42">
        <v>76900965.049999997</v>
      </c>
      <c r="AX195" s="42">
        <v>21671209.290000003</v>
      </c>
      <c r="AY195" s="42">
        <v>20926939.269999996</v>
      </c>
    </row>
    <row r="196" spans="1:51" x14ac:dyDescent="0.25">
      <c r="A196" t="s">
        <v>232</v>
      </c>
      <c r="B196" s="42">
        <v>1866125.7600000002</v>
      </c>
      <c r="C196" s="42"/>
      <c r="D196" s="42"/>
      <c r="E196" s="42"/>
      <c r="F196" s="42"/>
      <c r="G196" s="42"/>
      <c r="H196" s="42"/>
      <c r="I196" s="42"/>
      <c r="J196" s="42"/>
      <c r="K196" s="42">
        <v>358016.33999999997</v>
      </c>
      <c r="L196" s="42"/>
      <c r="M196" s="42"/>
      <c r="N196" s="42">
        <v>51916.3</v>
      </c>
      <c r="O196" s="42"/>
      <c r="P196" s="42"/>
      <c r="Q196" s="42"/>
      <c r="R196" s="42"/>
      <c r="S196" s="42"/>
      <c r="T196" s="42"/>
      <c r="U196" s="42"/>
      <c r="V196" s="42"/>
      <c r="W196" s="42"/>
      <c r="X196" s="42"/>
      <c r="Y196" s="42">
        <v>43429.16</v>
      </c>
      <c r="Z196" s="42"/>
      <c r="AA196" s="42">
        <v>64261.590000000004</v>
      </c>
      <c r="AB196" s="42"/>
      <c r="AC196" s="42"/>
      <c r="AD196" s="42">
        <v>2753.22</v>
      </c>
      <c r="AE196" s="42"/>
      <c r="AF196" s="42"/>
      <c r="AG196" s="42"/>
      <c r="AH196" s="42"/>
      <c r="AI196" s="42"/>
      <c r="AJ196" s="42"/>
      <c r="AK196" s="42"/>
      <c r="AL196" s="42"/>
      <c r="AM196" s="42"/>
      <c r="AN196" s="42"/>
      <c r="AO196" s="42">
        <v>6117.06</v>
      </c>
      <c r="AP196" s="42"/>
      <c r="AQ196" s="42"/>
      <c r="AR196" s="42"/>
      <c r="AS196" s="42"/>
      <c r="AT196" s="42"/>
      <c r="AU196" s="42"/>
      <c r="AV196" s="42">
        <v>2997.88</v>
      </c>
      <c r="AW196" s="42">
        <v>657671.06999999995</v>
      </c>
      <c r="AX196" s="42">
        <v>92524.28</v>
      </c>
      <c r="AY196" s="42">
        <v>87088.91</v>
      </c>
    </row>
    <row r="197" spans="1:51" x14ac:dyDescent="0.25">
      <c r="A197" t="s">
        <v>233</v>
      </c>
      <c r="B197" s="42">
        <v>55636336.319999993</v>
      </c>
      <c r="C197" s="42">
        <v>86290.97</v>
      </c>
      <c r="D197" s="42"/>
      <c r="E197" s="42">
        <v>409249.63999999996</v>
      </c>
      <c r="F197" s="42"/>
      <c r="G197" s="42"/>
      <c r="H197" s="42"/>
      <c r="I197" s="42"/>
      <c r="J197" s="42"/>
      <c r="K197" s="42">
        <v>12259159.770000001</v>
      </c>
      <c r="L197" s="42"/>
      <c r="M197" s="42"/>
      <c r="N197" s="42">
        <v>1237071.95</v>
      </c>
      <c r="O197" s="42"/>
      <c r="P197" s="42"/>
      <c r="Q197" s="42">
        <v>17730</v>
      </c>
      <c r="R197" s="42">
        <v>3286280.3300000005</v>
      </c>
      <c r="S197" s="42"/>
      <c r="T197" s="42">
        <v>36082</v>
      </c>
      <c r="U197" s="42"/>
      <c r="V197" s="42"/>
      <c r="W197" s="42"/>
      <c r="X197" s="42">
        <v>768082.24000000011</v>
      </c>
      <c r="Y197" s="42">
        <v>176776</v>
      </c>
      <c r="Z197" s="42"/>
      <c r="AA197" s="42">
        <v>1520728.8599999999</v>
      </c>
      <c r="AB197" s="42"/>
      <c r="AC197" s="42"/>
      <c r="AD197" s="42">
        <v>409041.26</v>
      </c>
      <c r="AE197" s="42"/>
      <c r="AF197" s="42"/>
      <c r="AG197" s="42"/>
      <c r="AH197" s="42">
        <v>37688.67</v>
      </c>
      <c r="AI197" s="42">
        <v>809598.63</v>
      </c>
      <c r="AJ197" s="42"/>
      <c r="AK197" s="42"/>
      <c r="AL197" s="42"/>
      <c r="AM197" s="42"/>
      <c r="AN197" s="42">
        <v>282661.10000000003</v>
      </c>
      <c r="AO197" s="42">
        <v>189895.22999999998</v>
      </c>
      <c r="AP197" s="42"/>
      <c r="AQ197" s="42"/>
      <c r="AR197" s="42">
        <v>263203.88999999996</v>
      </c>
      <c r="AS197" s="42"/>
      <c r="AT197" s="42">
        <v>27034.010000000002</v>
      </c>
      <c r="AU197" s="42"/>
      <c r="AV197" s="42">
        <v>603857.82999999996</v>
      </c>
      <c r="AW197" s="42">
        <v>13119373.370000001</v>
      </c>
      <c r="AX197" s="42">
        <v>3447988.5900000003</v>
      </c>
      <c r="AY197" s="42">
        <v>3227372.7800000007</v>
      </c>
    </row>
    <row r="198" spans="1:51" x14ac:dyDescent="0.25">
      <c r="A198" t="s">
        <v>234</v>
      </c>
      <c r="B198" s="42">
        <v>104593109.28999999</v>
      </c>
      <c r="C198" s="42">
        <v>875265.56</v>
      </c>
      <c r="D198" s="42">
        <v>179205.36</v>
      </c>
      <c r="E198" s="42"/>
      <c r="F198" s="42"/>
      <c r="G198" s="42"/>
      <c r="H198" s="42"/>
      <c r="I198" s="42"/>
      <c r="J198" s="42"/>
      <c r="K198" s="42">
        <v>29605351.899999999</v>
      </c>
      <c r="L198" s="42"/>
      <c r="M198" s="42"/>
      <c r="N198" s="42">
        <v>2143162.94</v>
      </c>
      <c r="O198" s="42"/>
      <c r="P198" s="42"/>
      <c r="Q198" s="42"/>
      <c r="R198" s="42">
        <v>6889187.3399999989</v>
      </c>
      <c r="S198" s="42">
        <v>1265450.2699999998</v>
      </c>
      <c r="T198" s="42">
        <v>50937</v>
      </c>
      <c r="U198" s="42">
        <v>384360.84</v>
      </c>
      <c r="V198" s="42"/>
      <c r="W198" s="42"/>
      <c r="X198" s="42">
        <v>1022808.1699999999</v>
      </c>
      <c r="Y198" s="42">
        <v>448213.27</v>
      </c>
      <c r="Z198" s="42"/>
      <c r="AA198" s="42">
        <v>2705498.9199999995</v>
      </c>
      <c r="AB198" s="42"/>
      <c r="AC198" s="42"/>
      <c r="AD198" s="42">
        <v>900085.36</v>
      </c>
      <c r="AE198" s="42"/>
      <c r="AF198" s="42"/>
      <c r="AG198" s="42"/>
      <c r="AH198" s="42">
        <v>124743</v>
      </c>
      <c r="AI198" s="42">
        <v>1136593.96</v>
      </c>
      <c r="AJ198" s="42"/>
      <c r="AK198" s="42"/>
      <c r="AL198" s="42"/>
      <c r="AM198" s="42"/>
      <c r="AN198" s="42">
        <v>54093.7</v>
      </c>
      <c r="AO198" s="42">
        <v>1094985.52</v>
      </c>
      <c r="AP198" s="42"/>
      <c r="AQ198" s="42"/>
      <c r="AR198" s="42">
        <v>299647.05</v>
      </c>
      <c r="AS198" s="42"/>
      <c r="AT198" s="42"/>
      <c r="AU198" s="42">
        <v>1840622.01</v>
      </c>
      <c r="AV198" s="42">
        <v>769327.54999999993</v>
      </c>
      <c r="AW198" s="42">
        <v>24638309.070000008</v>
      </c>
      <c r="AX198" s="42">
        <v>4420404.7300000004</v>
      </c>
      <c r="AY198" s="42">
        <v>6404361.910000002</v>
      </c>
    </row>
    <row r="199" spans="1:51" x14ac:dyDescent="0.25">
      <c r="A199" t="s">
        <v>235</v>
      </c>
      <c r="B199" s="42">
        <v>16704132.950000001</v>
      </c>
      <c r="C199" s="42"/>
      <c r="D199" s="42"/>
      <c r="E199" s="42">
        <v>258669.58999999994</v>
      </c>
      <c r="F199" s="42"/>
      <c r="G199" s="42"/>
      <c r="H199" s="42"/>
      <c r="I199" s="42"/>
      <c r="J199" s="42"/>
      <c r="K199" s="42">
        <v>4524390.5699999994</v>
      </c>
      <c r="L199" s="42"/>
      <c r="M199" s="42"/>
      <c r="N199" s="42">
        <v>242005.88</v>
      </c>
      <c r="O199" s="42"/>
      <c r="P199" s="42"/>
      <c r="Q199" s="42"/>
      <c r="R199" s="42"/>
      <c r="S199" s="42">
        <v>861302.25999999966</v>
      </c>
      <c r="T199" s="42"/>
      <c r="U199" s="42"/>
      <c r="V199" s="42"/>
      <c r="W199" s="42"/>
      <c r="X199" s="42">
        <v>129108.27</v>
      </c>
      <c r="Y199" s="42"/>
      <c r="Z199" s="42"/>
      <c r="AA199" s="42">
        <v>237626.27</v>
      </c>
      <c r="AB199" s="42"/>
      <c r="AC199" s="42"/>
      <c r="AD199" s="42">
        <v>175797.48</v>
      </c>
      <c r="AE199" s="42"/>
      <c r="AF199" s="42"/>
      <c r="AG199" s="42"/>
      <c r="AH199" s="42">
        <v>12851.000000000002</v>
      </c>
      <c r="AI199" s="42">
        <v>350836.67</v>
      </c>
      <c r="AJ199" s="42"/>
      <c r="AK199" s="42"/>
      <c r="AL199" s="42"/>
      <c r="AM199" s="42"/>
      <c r="AN199" s="42"/>
      <c r="AO199" s="42">
        <v>42171.19</v>
      </c>
      <c r="AP199" s="42"/>
      <c r="AQ199" s="42"/>
      <c r="AR199" s="42">
        <v>14174.83</v>
      </c>
      <c r="AS199" s="42"/>
      <c r="AT199" s="42"/>
      <c r="AU199" s="42">
        <v>220935.65999999997</v>
      </c>
      <c r="AV199" s="42">
        <v>31498.25</v>
      </c>
      <c r="AW199" s="42">
        <v>4117220.9600000009</v>
      </c>
      <c r="AX199" s="42">
        <v>796470.64000000013</v>
      </c>
      <c r="AY199" s="42">
        <v>1429197.6099999996</v>
      </c>
    </row>
    <row r="200" spans="1:51" x14ac:dyDescent="0.25">
      <c r="A200" t="s">
        <v>236</v>
      </c>
      <c r="B200" s="42">
        <v>22404116.279999994</v>
      </c>
      <c r="C200" s="42">
        <v>137760.16</v>
      </c>
      <c r="D200" s="42">
        <v>105187.17</v>
      </c>
      <c r="E200" s="42"/>
      <c r="F200" s="42"/>
      <c r="G200" s="42"/>
      <c r="H200" s="42"/>
      <c r="I200" s="42"/>
      <c r="J200" s="42"/>
      <c r="K200" s="42">
        <v>9549080.0100000016</v>
      </c>
      <c r="L200" s="42"/>
      <c r="M200" s="42"/>
      <c r="N200" s="42">
        <v>530397.92999999993</v>
      </c>
      <c r="O200" s="42"/>
      <c r="P200" s="42"/>
      <c r="Q200" s="42"/>
      <c r="R200" s="42">
        <v>2833818.3400000008</v>
      </c>
      <c r="S200" s="42">
        <v>844034.75000000012</v>
      </c>
      <c r="T200" s="42"/>
      <c r="U200" s="42"/>
      <c r="V200" s="42"/>
      <c r="W200" s="42"/>
      <c r="X200" s="42">
        <v>306379.94</v>
      </c>
      <c r="Y200" s="42">
        <v>145315.09</v>
      </c>
      <c r="Z200" s="42"/>
      <c r="AA200" s="42">
        <v>566584.48</v>
      </c>
      <c r="AB200" s="42"/>
      <c r="AC200" s="42"/>
      <c r="AD200" s="42">
        <v>105415.45</v>
      </c>
      <c r="AE200" s="42"/>
      <c r="AF200" s="42"/>
      <c r="AG200" s="42"/>
      <c r="AH200" s="42">
        <v>28020.48</v>
      </c>
      <c r="AI200" s="42">
        <v>270460.52</v>
      </c>
      <c r="AJ200" s="42"/>
      <c r="AK200" s="42"/>
      <c r="AL200" s="42"/>
      <c r="AM200" s="42"/>
      <c r="AN200" s="42"/>
      <c r="AO200" s="42">
        <v>79847.09</v>
      </c>
      <c r="AP200" s="42"/>
      <c r="AQ200" s="42"/>
      <c r="AR200" s="42"/>
      <c r="AS200" s="42"/>
      <c r="AT200" s="42"/>
      <c r="AU200" s="42"/>
      <c r="AV200" s="42">
        <v>44452.310000000005</v>
      </c>
      <c r="AW200" s="42">
        <v>7543647.0800000029</v>
      </c>
      <c r="AX200" s="42">
        <v>1402364.39</v>
      </c>
      <c r="AY200" s="42">
        <v>2705337.0800000005</v>
      </c>
    </row>
    <row r="201" spans="1:51" x14ac:dyDescent="0.25">
      <c r="A201" t="s">
        <v>237</v>
      </c>
      <c r="B201" s="42">
        <v>119324582.87000005</v>
      </c>
      <c r="C201" s="42">
        <v>1572760.13</v>
      </c>
      <c r="D201" s="42">
        <v>2361533.4699999997</v>
      </c>
      <c r="E201" s="42"/>
      <c r="F201" s="42"/>
      <c r="G201" s="42"/>
      <c r="H201" s="42"/>
      <c r="I201" s="42"/>
      <c r="J201" s="42"/>
      <c r="K201" s="42">
        <v>48881174.339999996</v>
      </c>
      <c r="L201" s="42"/>
      <c r="M201" s="42"/>
      <c r="N201" s="42">
        <v>2947532</v>
      </c>
      <c r="O201" s="42"/>
      <c r="P201" s="42">
        <v>2799221.9799999995</v>
      </c>
      <c r="Q201" s="42">
        <v>1273146.0000000002</v>
      </c>
      <c r="R201" s="42">
        <v>6153211.3500000006</v>
      </c>
      <c r="S201" s="42">
        <v>3732720.8299999996</v>
      </c>
      <c r="T201" s="42">
        <v>150689</v>
      </c>
      <c r="U201" s="42">
        <v>173292</v>
      </c>
      <c r="V201" s="42"/>
      <c r="W201" s="42"/>
      <c r="X201" s="42">
        <v>4548286.16</v>
      </c>
      <c r="Y201" s="42">
        <v>643617.43999999994</v>
      </c>
      <c r="Z201" s="42"/>
      <c r="AA201" s="42">
        <v>8979563.129999999</v>
      </c>
      <c r="AB201" s="42">
        <v>148220.65</v>
      </c>
      <c r="AC201" s="42">
        <v>36400.65</v>
      </c>
      <c r="AD201" s="42">
        <v>1875492.02</v>
      </c>
      <c r="AE201" s="42"/>
      <c r="AF201" s="42">
        <v>955616.74</v>
      </c>
      <c r="AG201" s="42"/>
      <c r="AH201" s="42">
        <v>231752.06</v>
      </c>
      <c r="AI201" s="42">
        <v>4207802.2299999995</v>
      </c>
      <c r="AJ201" s="42"/>
      <c r="AK201" s="42">
        <v>11396.25</v>
      </c>
      <c r="AL201" s="42"/>
      <c r="AM201" s="42"/>
      <c r="AN201" s="42"/>
      <c r="AO201" s="42">
        <v>609102</v>
      </c>
      <c r="AP201" s="42"/>
      <c r="AQ201" s="42"/>
      <c r="AR201" s="42">
        <v>2094983.4499999995</v>
      </c>
      <c r="AS201" s="42"/>
      <c r="AT201" s="42"/>
      <c r="AU201" s="42">
        <v>3975647.8300000005</v>
      </c>
      <c r="AV201" s="42">
        <v>196454.29</v>
      </c>
      <c r="AW201" s="42">
        <v>37526678.790000007</v>
      </c>
      <c r="AX201" s="42">
        <v>9570532.8600000013</v>
      </c>
      <c r="AY201" s="42">
        <v>9905312.8900000006</v>
      </c>
    </row>
    <row r="202" spans="1:51" x14ac:dyDescent="0.25">
      <c r="A202" t="s">
        <v>238</v>
      </c>
      <c r="B202" s="42">
        <v>93285284.470000044</v>
      </c>
      <c r="C202" s="42">
        <v>157500</v>
      </c>
      <c r="D202" s="42">
        <v>156700.67000000001</v>
      </c>
      <c r="E202" s="42">
        <v>1100854</v>
      </c>
      <c r="F202" s="42"/>
      <c r="G202" s="42"/>
      <c r="H202" s="42"/>
      <c r="I202" s="42"/>
      <c r="J202" s="42"/>
      <c r="K202" s="42">
        <v>25291847.549999986</v>
      </c>
      <c r="L202" s="42"/>
      <c r="M202" s="42"/>
      <c r="N202" s="42">
        <v>2152744</v>
      </c>
      <c r="O202" s="42"/>
      <c r="P202" s="42"/>
      <c r="Q202" s="42"/>
      <c r="R202" s="42">
        <v>5324024.4000000022</v>
      </c>
      <c r="S202" s="42">
        <v>1248795.0999999999</v>
      </c>
      <c r="T202" s="42">
        <v>50801</v>
      </c>
      <c r="U202" s="42"/>
      <c r="V202" s="42"/>
      <c r="W202" s="42"/>
      <c r="X202" s="42">
        <v>512390</v>
      </c>
      <c r="Y202" s="42">
        <v>349046.19</v>
      </c>
      <c r="Z202" s="42"/>
      <c r="AA202" s="42">
        <v>1636738.42</v>
      </c>
      <c r="AB202" s="42"/>
      <c r="AC202" s="42"/>
      <c r="AD202" s="42">
        <v>1803262.0700000003</v>
      </c>
      <c r="AE202" s="42"/>
      <c r="AF202" s="42"/>
      <c r="AG202" s="42"/>
      <c r="AH202" s="42">
        <v>68373</v>
      </c>
      <c r="AI202" s="42">
        <v>593371.10000000009</v>
      </c>
      <c r="AJ202" s="42"/>
      <c r="AK202" s="42"/>
      <c r="AL202" s="42"/>
      <c r="AM202" s="42"/>
      <c r="AN202" s="42">
        <v>108275.52</v>
      </c>
      <c r="AO202" s="42">
        <v>952100.47999999986</v>
      </c>
      <c r="AP202" s="42"/>
      <c r="AQ202" s="42"/>
      <c r="AR202" s="42">
        <v>14134.28</v>
      </c>
      <c r="AS202" s="42">
        <v>2202.87</v>
      </c>
      <c r="AT202" s="42"/>
      <c r="AU202" s="42">
        <v>2461.42</v>
      </c>
      <c r="AV202" s="42">
        <v>368629.52</v>
      </c>
      <c r="AW202" s="42">
        <v>24391093.709999997</v>
      </c>
      <c r="AX202" s="42">
        <v>4002721.79</v>
      </c>
      <c r="AY202" s="42">
        <v>7420981.4900000002</v>
      </c>
    </row>
    <row r="203" spans="1:51" x14ac:dyDescent="0.25">
      <c r="A203" t="s">
        <v>239</v>
      </c>
      <c r="B203" s="42">
        <v>65923711.93</v>
      </c>
      <c r="C203" s="42"/>
      <c r="D203" s="42"/>
      <c r="E203" s="42"/>
      <c r="F203" s="42"/>
      <c r="G203" s="42"/>
      <c r="H203" s="42">
        <v>8598</v>
      </c>
      <c r="I203" s="42"/>
      <c r="J203" s="42"/>
      <c r="K203" s="42">
        <v>24710358.720000003</v>
      </c>
      <c r="L203" s="42"/>
      <c r="M203" s="42"/>
      <c r="N203" s="42">
        <v>1688806.7100000002</v>
      </c>
      <c r="O203" s="42"/>
      <c r="P203" s="42"/>
      <c r="Q203" s="42"/>
      <c r="R203" s="42">
        <v>4204823.0000000009</v>
      </c>
      <c r="S203" s="42">
        <v>1193458.1499999997</v>
      </c>
      <c r="T203" s="42">
        <v>87172</v>
      </c>
      <c r="U203" s="42"/>
      <c r="V203" s="42"/>
      <c r="W203" s="42"/>
      <c r="X203" s="42">
        <v>2647115.4300000002</v>
      </c>
      <c r="Y203" s="42">
        <v>885066.87000000011</v>
      </c>
      <c r="Z203" s="42"/>
      <c r="AA203" s="42">
        <v>6380108.1499999994</v>
      </c>
      <c r="AB203" s="42"/>
      <c r="AC203" s="42"/>
      <c r="AD203" s="42">
        <v>1370937.54</v>
      </c>
      <c r="AE203" s="42"/>
      <c r="AF203" s="42">
        <v>1096058.1299999999</v>
      </c>
      <c r="AG203" s="42"/>
      <c r="AH203" s="42">
        <v>192383.58</v>
      </c>
      <c r="AI203" s="42">
        <v>2950477.9400000004</v>
      </c>
      <c r="AJ203" s="42"/>
      <c r="AK203" s="42">
        <v>178240.57</v>
      </c>
      <c r="AL203" s="42"/>
      <c r="AM203" s="42"/>
      <c r="AN203" s="42"/>
      <c r="AO203" s="42">
        <v>313072.32999999996</v>
      </c>
      <c r="AP203" s="42"/>
      <c r="AQ203" s="42"/>
      <c r="AR203" s="42">
        <v>927209.58</v>
      </c>
      <c r="AS203" s="42"/>
      <c r="AT203" s="42"/>
      <c r="AU203" s="42">
        <v>780051.34</v>
      </c>
      <c r="AV203" s="42">
        <v>40633.729999999996</v>
      </c>
      <c r="AW203" s="42">
        <v>15096594.500000004</v>
      </c>
      <c r="AX203" s="42">
        <v>5650928.96</v>
      </c>
      <c r="AY203" s="42">
        <v>6572122.2800000003</v>
      </c>
    </row>
    <row r="204" spans="1:51" x14ac:dyDescent="0.25">
      <c r="A204" t="s">
        <v>240</v>
      </c>
      <c r="B204" s="42">
        <v>183431119.62000003</v>
      </c>
      <c r="C204" s="42">
        <v>6969852.1300000027</v>
      </c>
      <c r="D204" s="42">
        <v>4285790.55</v>
      </c>
      <c r="E204" s="42">
        <v>1173634.43</v>
      </c>
      <c r="F204" s="42"/>
      <c r="G204" s="42"/>
      <c r="H204" s="42"/>
      <c r="I204" s="42"/>
      <c r="J204" s="42"/>
      <c r="K204" s="42">
        <v>52623170.360000007</v>
      </c>
      <c r="L204" s="42"/>
      <c r="M204" s="42"/>
      <c r="N204" s="42">
        <v>4434612.66</v>
      </c>
      <c r="O204" s="42"/>
      <c r="P204" s="42"/>
      <c r="Q204" s="42">
        <v>53762.740000000005</v>
      </c>
      <c r="R204" s="42">
        <v>10552898.060000004</v>
      </c>
      <c r="S204" s="42">
        <v>2568272.5800000005</v>
      </c>
      <c r="T204" s="42">
        <v>170213.42000000004</v>
      </c>
      <c r="U204" s="42">
        <v>331087.32999999996</v>
      </c>
      <c r="V204" s="42">
        <v>5733116.0699999994</v>
      </c>
      <c r="W204" s="42">
        <v>39290.959999999999</v>
      </c>
      <c r="X204" s="42">
        <v>4894559.2700000005</v>
      </c>
      <c r="Y204" s="42">
        <v>572990.59</v>
      </c>
      <c r="Z204" s="42"/>
      <c r="AA204" s="42">
        <v>11027707.939999999</v>
      </c>
      <c r="AB204" s="42"/>
      <c r="AC204" s="42"/>
      <c r="AD204" s="42">
        <v>2302714.4700000002</v>
      </c>
      <c r="AE204" s="42"/>
      <c r="AF204" s="42"/>
      <c r="AG204" s="42"/>
      <c r="AH204" s="42">
        <v>225574.54</v>
      </c>
      <c r="AI204" s="42">
        <v>3121943.7700000005</v>
      </c>
      <c r="AJ204" s="42"/>
      <c r="AK204" s="42">
        <v>136925.28</v>
      </c>
      <c r="AL204" s="42">
        <v>102945.23</v>
      </c>
      <c r="AM204" s="42"/>
      <c r="AN204" s="42"/>
      <c r="AO204" s="42">
        <v>1077270.4699999997</v>
      </c>
      <c r="AP204" s="42"/>
      <c r="AQ204" s="42"/>
      <c r="AR204" s="42">
        <v>224189.31999999998</v>
      </c>
      <c r="AS204" s="42"/>
      <c r="AT204" s="42"/>
      <c r="AU204" s="42">
        <v>1424892.79</v>
      </c>
      <c r="AV204" s="42">
        <v>1157988.2</v>
      </c>
      <c r="AW204" s="42">
        <v>51892232.469999991</v>
      </c>
      <c r="AX204" s="42">
        <v>13296625.82</v>
      </c>
      <c r="AY204" s="42">
        <v>19936098.179999996</v>
      </c>
    </row>
    <row r="205" spans="1:51" x14ac:dyDescent="0.25">
      <c r="A205" t="s">
        <v>241</v>
      </c>
      <c r="B205" s="42">
        <v>17353391.140000004</v>
      </c>
      <c r="C205" s="42">
        <v>472464.19</v>
      </c>
      <c r="D205" s="42">
        <v>213837.41</v>
      </c>
      <c r="E205" s="42">
        <v>572378.26000000013</v>
      </c>
      <c r="F205" s="42"/>
      <c r="G205" s="42"/>
      <c r="H205" s="42"/>
      <c r="I205" s="42"/>
      <c r="J205" s="42"/>
      <c r="K205" s="42">
        <v>4033990.6100000003</v>
      </c>
      <c r="L205" s="42"/>
      <c r="M205" s="42"/>
      <c r="N205" s="42">
        <v>564634.86</v>
      </c>
      <c r="O205" s="42"/>
      <c r="P205" s="42"/>
      <c r="Q205" s="42"/>
      <c r="R205" s="42">
        <v>1440574.96</v>
      </c>
      <c r="S205" s="42">
        <v>649492.92999999993</v>
      </c>
      <c r="T205" s="42">
        <v>13038</v>
      </c>
      <c r="U205" s="42"/>
      <c r="V205" s="42"/>
      <c r="W205" s="42"/>
      <c r="X205" s="42">
        <v>457455.58999999997</v>
      </c>
      <c r="Y205" s="42">
        <v>62018.14</v>
      </c>
      <c r="Z205" s="42"/>
      <c r="AA205" s="42">
        <v>625694.64999999991</v>
      </c>
      <c r="AB205" s="42"/>
      <c r="AC205" s="42"/>
      <c r="AD205" s="42">
        <v>176218.02</v>
      </c>
      <c r="AE205" s="42"/>
      <c r="AF205" s="42"/>
      <c r="AG205" s="42"/>
      <c r="AH205" s="42"/>
      <c r="AI205" s="42">
        <v>35077.550000000003</v>
      </c>
      <c r="AJ205" s="42"/>
      <c r="AK205" s="42">
        <v>17689</v>
      </c>
      <c r="AL205" s="42"/>
      <c r="AM205" s="42"/>
      <c r="AN205" s="42"/>
      <c r="AO205" s="42">
        <v>60983.770000000004</v>
      </c>
      <c r="AP205" s="42"/>
      <c r="AQ205" s="42"/>
      <c r="AR205" s="42">
        <v>122753.27</v>
      </c>
      <c r="AS205" s="42"/>
      <c r="AT205" s="42"/>
      <c r="AU205" s="42">
        <v>306284.37</v>
      </c>
      <c r="AV205" s="42">
        <v>152486.41999999998</v>
      </c>
      <c r="AW205" s="42">
        <v>5115733.3599999985</v>
      </c>
      <c r="AX205" s="42">
        <v>1344447.76</v>
      </c>
      <c r="AY205" s="42">
        <v>2308387.4999999995</v>
      </c>
    </row>
    <row r="206" spans="1:51" x14ac:dyDescent="0.25">
      <c r="A206" t="s">
        <v>242</v>
      </c>
      <c r="B206" s="42">
        <v>41361028.779999994</v>
      </c>
      <c r="C206" s="42">
        <v>438546.32999999996</v>
      </c>
      <c r="D206" s="42">
        <v>343123.63</v>
      </c>
      <c r="E206" s="42">
        <v>412774.36000000004</v>
      </c>
      <c r="F206" s="42"/>
      <c r="G206" s="42"/>
      <c r="H206" s="42"/>
      <c r="I206" s="42"/>
      <c r="J206" s="42"/>
      <c r="K206" s="42">
        <v>9920331.459999999</v>
      </c>
      <c r="L206" s="42"/>
      <c r="M206" s="42"/>
      <c r="N206" s="42">
        <v>891061.17</v>
      </c>
      <c r="O206" s="42"/>
      <c r="P206" s="42">
        <v>35958.69</v>
      </c>
      <c r="Q206" s="42"/>
      <c r="R206" s="42">
        <v>3176089.31</v>
      </c>
      <c r="S206" s="42">
        <v>297768.38</v>
      </c>
      <c r="T206" s="42">
        <v>300</v>
      </c>
      <c r="U206" s="42"/>
      <c r="V206" s="42"/>
      <c r="W206" s="42"/>
      <c r="X206" s="42">
        <v>246810.26</v>
      </c>
      <c r="Y206" s="42">
        <v>43721</v>
      </c>
      <c r="Z206" s="42"/>
      <c r="AA206" s="42">
        <v>961310.86</v>
      </c>
      <c r="AB206" s="42"/>
      <c r="AC206" s="42"/>
      <c r="AD206" s="42">
        <v>224171.40999999997</v>
      </c>
      <c r="AE206" s="42"/>
      <c r="AF206" s="42"/>
      <c r="AG206" s="42"/>
      <c r="AH206" s="42">
        <v>25407.32</v>
      </c>
      <c r="AI206" s="42">
        <v>360201.68</v>
      </c>
      <c r="AJ206" s="42"/>
      <c r="AK206" s="42">
        <v>43894.28</v>
      </c>
      <c r="AL206" s="42">
        <v>4269.82</v>
      </c>
      <c r="AM206" s="42"/>
      <c r="AN206" s="42">
        <v>3800.72</v>
      </c>
      <c r="AO206" s="42">
        <v>121938.16</v>
      </c>
      <c r="AP206" s="42"/>
      <c r="AQ206" s="42"/>
      <c r="AR206" s="42">
        <v>45967.1</v>
      </c>
      <c r="AS206" s="42"/>
      <c r="AT206" s="42"/>
      <c r="AU206" s="42">
        <v>270075.05</v>
      </c>
      <c r="AV206" s="42">
        <v>932479.26</v>
      </c>
      <c r="AW206" s="42">
        <v>10259721.449999999</v>
      </c>
      <c r="AX206" s="42">
        <v>2147929.8399999994</v>
      </c>
      <c r="AY206" s="42">
        <v>3875552.3</v>
      </c>
    </row>
    <row r="207" spans="1:51" x14ac:dyDescent="0.25">
      <c r="A207" t="s">
        <v>243</v>
      </c>
      <c r="B207" s="42">
        <v>38130234.609999999</v>
      </c>
      <c r="C207" s="42">
        <v>186745.12</v>
      </c>
      <c r="D207" s="42">
        <v>39077.550000000003</v>
      </c>
      <c r="E207" s="42"/>
      <c r="F207" s="42"/>
      <c r="G207" s="42"/>
      <c r="H207" s="42">
        <v>2961.25</v>
      </c>
      <c r="I207" s="42">
        <v>10907.92</v>
      </c>
      <c r="J207" s="42"/>
      <c r="K207" s="42">
        <v>10665927.180000003</v>
      </c>
      <c r="L207" s="42"/>
      <c r="M207" s="42">
        <v>99</v>
      </c>
      <c r="N207" s="42">
        <v>854162.67999999993</v>
      </c>
      <c r="O207" s="42"/>
      <c r="P207" s="42"/>
      <c r="Q207" s="42"/>
      <c r="R207" s="42">
        <v>3230582.24</v>
      </c>
      <c r="S207" s="42">
        <v>634993.61</v>
      </c>
      <c r="T207" s="42"/>
      <c r="U207" s="42"/>
      <c r="V207" s="42"/>
      <c r="W207" s="42"/>
      <c r="X207" s="42">
        <v>593015.72999999986</v>
      </c>
      <c r="Y207" s="42">
        <v>97243.26999999999</v>
      </c>
      <c r="Z207" s="42"/>
      <c r="AA207" s="42">
        <v>1929107.9599999997</v>
      </c>
      <c r="AB207" s="42"/>
      <c r="AC207" s="42"/>
      <c r="AD207" s="42">
        <v>492198.8</v>
      </c>
      <c r="AE207" s="42"/>
      <c r="AF207" s="42"/>
      <c r="AG207" s="42"/>
      <c r="AH207" s="42">
        <v>64535.31</v>
      </c>
      <c r="AI207" s="42">
        <v>1237556.69</v>
      </c>
      <c r="AJ207" s="42">
        <v>15509.21</v>
      </c>
      <c r="AK207" s="42">
        <v>81360.790000000008</v>
      </c>
      <c r="AL207" s="42"/>
      <c r="AM207" s="42"/>
      <c r="AN207" s="42"/>
      <c r="AO207" s="42">
        <v>116454.07999999999</v>
      </c>
      <c r="AP207" s="42"/>
      <c r="AQ207" s="42"/>
      <c r="AR207" s="42">
        <v>97380.22</v>
      </c>
      <c r="AS207" s="42"/>
      <c r="AT207" s="42"/>
      <c r="AU207" s="42">
        <v>451812.85</v>
      </c>
      <c r="AV207" s="42">
        <v>38163.300000000003</v>
      </c>
      <c r="AW207" s="42">
        <v>8775520.7099999972</v>
      </c>
      <c r="AX207" s="42">
        <v>2437902.9499999997</v>
      </c>
      <c r="AY207" s="42">
        <v>3633195.2800000003</v>
      </c>
    </row>
    <row r="208" spans="1:51" x14ac:dyDescent="0.25">
      <c r="A208" t="s">
        <v>787</v>
      </c>
      <c r="B208" s="42">
        <v>5525257.5200000023</v>
      </c>
      <c r="C208" s="42"/>
      <c r="D208" s="42"/>
      <c r="E208" s="42">
        <v>139951.42000000001</v>
      </c>
      <c r="F208" s="42"/>
      <c r="G208" s="42"/>
      <c r="H208" s="42"/>
      <c r="I208" s="42"/>
      <c r="J208" s="42"/>
      <c r="K208" s="42">
        <v>1012794.5800000002</v>
      </c>
      <c r="L208" s="42"/>
      <c r="M208" s="42"/>
      <c r="N208" s="42"/>
      <c r="O208" s="42"/>
      <c r="P208" s="42"/>
      <c r="Q208" s="42"/>
      <c r="R208" s="42">
        <v>409714.26999999996</v>
      </c>
      <c r="S208" s="42">
        <v>67063.87000000001</v>
      </c>
      <c r="T208" s="42">
        <v>5710.48</v>
      </c>
      <c r="U208" s="42"/>
      <c r="V208" s="42"/>
      <c r="W208" s="42"/>
      <c r="X208" s="42"/>
      <c r="Y208" s="42">
        <v>38648</v>
      </c>
      <c r="Z208" s="42"/>
      <c r="AA208" s="42">
        <v>467990.06</v>
      </c>
      <c r="AB208" s="42"/>
      <c r="AC208" s="42"/>
      <c r="AD208" s="42">
        <v>349846.68000000005</v>
      </c>
      <c r="AE208" s="42"/>
      <c r="AF208" s="42"/>
      <c r="AG208" s="42"/>
      <c r="AH208" s="42"/>
      <c r="AI208" s="42"/>
      <c r="AJ208" s="42"/>
      <c r="AK208" s="42"/>
      <c r="AL208" s="42">
        <v>7615.03</v>
      </c>
      <c r="AM208" s="42"/>
      <c r="AN208" s="42"/>
      <c r="AO208" s="42">
        <v>22638.75</v>
      </c>
      <c r="AP208" s="42">
        <v>219933.78000000003</v>
      </c>
      <c r="AQ208" s="42"/>
      <c r="AR208" s="42"/>
      <c r="AS208" s="42"/>
      <c r="AT208" s="42"/>
      <c r="AU208" s="42">
        <v>1780221.4499999997</v>
      </c>
      <c r="AV208" s="42"/>
      <c r="AW208" s="42">
        <v>992511.56</v>
      </c>
      <c r="AX208" s="42">
        <v>572226.11</v>
      </c>
      <c r="AY208" s="42">
        <v>832270.94</v>
      </c>
    </row>
    <row r="209" spans="1:51" x14ac:dyDescent="0.25">
      <c r="A209" t="s">
        <v>704</v>
      </c>
      <c r="B209" s="42">
        <v>1854597.52</v>
      </c>
      <c r="C209" s="42"/>
      <c r="D209" s="42"/>
      <c r="E209" s="42"/>
      <c r="F209" s="42"/>
      <c r="G209" s="42"/>
      <c r="H209" s="42"/>
      <c r="I209" s="42"/>
      <c r="J209" s="42"/>
      <c r="K209" s="42">
        <v>1030626.34</v>
      </c>
      <c r="L209" s="42"/>
      <c r="M209" s="42"/>
      <c r="N209" s="42">
        <v>49546</v>
      </c>
      <c r="O209" s="42"/>
      <c r="P209" s="42"/>
      <c r="Q209" s="42"/>
      <c r="R209" s="42"/>
      <c r="S209" s="42"/>
      <c r="T209" s="42"/>
      <c r="U209" s="42"/>
      <c r="V209" s="42"/>
      <c r="W209" s="42"/>
      <c r="X209" s="42">
        <v>125402.99999999999</v>
      </c>
      <c r="Y209" s="42"/>
      <c r="Z209" s="42"/>
      <c r="AA209" s="42">
        <v>253137.22999999998</v>
      </c>
      <c r="AB209" s="42"/>
      <c r="AC209" s="42"/>
      <c r="AD209" s="42">
        <v>11510</v>
      </c>
      <c r="AE209" s="42"/>
      <c r="AF209" s="42"/>
      <c r="AG209" s="42"/>
      <c r="AH209" s="42">
        <v>3118</v>
      </c>
      <c r="AI209" s="42">
        <v>97932.52</v>
      </c>
      <c r="AJ209" s="42"/>
      <c r="AK209" s="42"/>
      <c r="AL209" s="42"/>
      <c r="AM209" s="42"/>
      <c r="AN209" s="42"/>
      <c r="AO209" s="42">
        <v>9012.43</v>
      </c>
      <c r="AP209" s="42"/>
      <c r="AQ209" s="42"/>
      <c r="AR209" s="42">
        <v>206597.19</v>
      </c>
      <c r="AS209" s="42"/>
      <c r="AT209" s="42"/>
      <c r="AU209" s="42"/>
      <c r="AV209" s="42"/>
      <c r="AW209" s="42">
        <v>1244642.8000000003</v>
      </c>
      <c r="AX209" s="42">
        <v>209898.02000000002</v>
      </c>
      <c r="AY209" s="42">
        <v>255605.89</v>
      </c>
    </row>
    <row r="210" spans="1:51" x14ac:dyDescent="0.25">
      <c r="A210" t="s">
        <v>244</v>
      </c>
      <c r="B210" s="42">
        <v>2021638.9000000001</v>
      </c>
      <c r="C210" s="42"/>
      <c r="D210" s="42"/>
      <c r="E210" s="42"/>
      <c r="F210" s="42"/>
      <c r="G210" s="42"/>
      <c r="H210" s="42"/>
      <c r="I210" s="42"/>
      <c r="J210" s="42"/>
      <c r="K210" s="42">
        <v>297053.21999999997</v>
      </c>
      <c r="L210" s="42"/>
      <c r="M210" s="42"/>
      <c r="N210" s="42">
        <v>38544.080000000002</v>
      </c>
      <c r="O210" s="42"/>
      <c r="P210" s="42"/>
      <c r="Q210" s="42"/>
      <c r="R210" s="42"/>
      <c r="S210" s="42"/>
      <c r="T210" s="42"/>
      <c r="U210" s="42"/>
      <c r="V210" s="42"/>
      <c r="W210" s="42"/>
      <c r="X210" s="42">
        <v>73309</v>
      </c>
      <c r="Y210" s="42"/>
      <c r="Z210" s="42"/>
      <c r="AA210" s="42">
        <v>116756.1</v>
      </c>
      <c r="AB210" s="42"/>
      <c r="AC210" s="42"/>
      <c r="AD210" s="42">
        <v>26366.440000000002</v>
      </c>
      <c r="AE210" s="42"/>
      <c r="AF210" s="42"/>
      <c r="AG210" s="42"/>
      <c r="AH210" s="42"/>
      <c r="AI210" s="42">
        <v>31474.280000000002</v>
      </c>
      <c r="AJ210" s="42"/>
      <c r="AK210" s="42"/>
      <c r="AL210" s="42"/>
      <c r="AM210" s="42"/>
      <c r="AN210" s="42"/>
      <c r="AO210" s="42">
        <v>5056.38</v>
      </c>
      <c r="AP210" s="42"/>
      <c r="AQ210" s="42"/>
      <c r="AR210" s="42"/>
      <c r="AS210" s="42"/>
      <c r="AT210" s="42"/>
      <c r="AU210" s="42"/>
      <c r="AV210" s="42"/>
      <c r="AW210" s="42">
        <v>1284499.83</v>
      </c>
      <c r="AX210" s="42">
        <v>54365.04</v>
      </c>
      <c r="AY210" s="42">
        <v>18634.32</v>
      </c>
    </row>
    <row r="211" spans="1:51" x14ac:dyDescent="0.25">
      <c r="A211" t="s">
        <v>333</v>
      </c>
      <c r="B211" s="42">
        <v>153861.82999999999</v>
      </c>
      <c r="C211" s="42"/>
      <c r="D211" s="42"/>
      <c r="E211" s="42">
        <v>15063.099999999999</v>
      </c>
      <c r="F211" s="42"/>
      <c r="G211" s="42"/>
      <c r="H211" s="42"/>
      <c r="I211" s="42"/>
      <c r="J211" s="42"/>
      <c r="K211" s="42">
        <v>6897.5</v>
      </c>
      <c r="L211" s="42"/>
      <c r="M211" s="42"/>
      <c r="N211" s="42"/>
      <c r="O211" s="42"/>
      <c r="P211" s="42"/>
      <c r="Q211" s="42"/>
      <c r="R211" s="42"/>
      <c r="S211" s="42"/>
      <c r="T211" s="42"/>
      <c r="U211" s="42"/>
      <c r="V211" s="42"/>
      <c r="W211" s="42"/>
      <c r="X211" s="42"/>
      <c r="Y211" s="42"/>
      <c r="Z211" s="42"/>
      <c r="AA211" s="42"/>
      <c r="AB211" s="42"/>
      <c r="AC211" s="42"/>
      <c r="AD211" s="42"/>
      <c r="AE211" s="42"/>
      <c r="AF211" s="42"/>
      <c r="AG211" s="42"/>
      <c r="AH211" s="42"/>
      <c r="AI211" s="42"/>
      <c r="AJ211" s="42"/>
      <c r="AK211" s="42"/>
      <c r="AL211" s="42"/>
      <c r="AM211" s="42"/>
      <c r="AN211" s="42"/>
      <c r="AO211" s="42">
        <v>100</v>
      </c>
      <c r="AP211" s="42"/>
      <c r="AQ211" s="42"/>
      <c r="AR211" s="42">
        <v>64407.77</v>
      </c>
      <c r="AS211" s="42"/>
      <c r="AT211" s="42"/>
      <c r="AU211" s="42"/>
      <c r="AV211" s="42"/>
      <c r="AW211" s="42">
        <v>181854.50999999998</v>
      </c>
      <c r="AX211" s="42"/>
      <c r="AY211" s="42"/>
    </row>
    <row r="212" spans="1:51" x14ac:dyDescent="0.25">
      <c r="A212" t="s">
        <v>299</v>
      </c>
      <c r="B212" s="42">
        <v>5859387.6600000029</v>
      </c>
      <c r="C212" s="42">
        <v>2442644.4100000006</v>
      </c>
      <c r="D212" s="42"/>
      <c r="E212" s="42"/>
      <c r="F212" s="42"/>
      <c r="G212" s="42"/>
      <c r="H212" s="42"/>
      <c r="I212" s="42"/>
      <c r="J212" s="42"/>
      <c r="K212" s="42">
        <v>2337427.7800000003</v>
      </c>
      <c r="L212" s="42"/>
      <c r="M212" s="42"/>
      <c r="N212" s="42">
        <v>170754.58</v>
      </c>
      <c r="O212" s="42"/>
      <c r="P212" s="42"/>
      <c r="Q212" s="42"/>
      <c r="R212" s="42">
        <v>173290.06</v>
      </c>
      <c r="S212" s="42"/>
      <c r="T212" s="42">
        <v>5076.74</v>
      </c>
      <c r="U212" s="42"/>
      <c r="V212" s="42"/>
      <c r="W212" s="42"/>
      <c r="X212" s="42">
        <v>157662.41999999998</v>
      </c>
      <c r="Y212" s="42">
        <v>10172.14</v>
      </c>
      <c r="Z212" s="42"/>
      <c r="AA212" s="42">
        <v>175526.83999999997</v>
      </c>
      <c r="AB212" s="42"/>
      <c r="AC212" s="42"/>
      <c r="AD212" s="42">
        <v>118688.56</v>
      </c>
      <c r="AE212" s="42"/>
      <c r="AF212" s="42"/>
      <c r="AG212" s="42"/>
      <c r="AH212" s="42">
        <v>5834.41</v>
      </c>
      <c r="AI212" s="42">
        <v>174087.58000000002</v>
      </c>
      <c r="AJ212" s="42"/>
      <c r="AK212" s="42"/>
      <c r="AL212" s="42"/>
      <c r="AM212" s="42"/>
      <c r="AN212" s="42"/>
      <c r="AO212" s="42">
        <v>26759.03</v>
      </c>
      <c r="AP212" s="42"/>
      <c r="AQ212" s="42"/>
      <c r="AR212" s="42">
        <v>238327.22000000003</v>
      </c>
      <c r="AS212" s="42"/>
      <c r="AT212" s="42"/>
      <c r="AU212" s="42"/>
      <c r="AV212" s="42">
        <v>3000</v>
      </c>
      <c r="AW212" s="42">
        <v>3203406.46</v>
      </c>
      <c r="AX212" s="42">
        <v>425443.68</v>
      </c>
      <c r="AY212" s="42">
        <v>197450.9</v>
      </c>
    </row>
    <row r="213" spans="1:51" x14ac:dyDescent="0.25">
      <c r="A213" t="s">
        <v>300</v>
      </c>
      <c r="B213" s="42">
        <v>3145423.9499999993</v>
      </c>
      <c r="C213" s="42">
        <v>61972.729999999996</v>
      </c>
      <c r="D213" s="42"/>
      <c r="E213" s="42"/>
      <c r="F213" s="42"/>
      <c r="G213" s="42"/>
      <c r="H213" s="42"/>
      <c r="I213" s="42"/>
      <c r="J213" s="42"/>
      <c r="K213" s="42">
        <v>1079168.0400000003</v>
      </c>
      <c r="L213" s="42"/>
      <c r="M213" s="42"/>
      <c r="N213" s="42">
        <v>89400.8</v>
      </c>
      <c r="O213" s="42"/>
      <c r="P213" s="42"/>
      <c r="Q213" s="42"/>
      <c r="R213" s="42">
        <v>41273.96</v>
      </c>
      <c r="S213" s="42"/>
      <c r="T213" s="42"/>
      <c r="U213" s="42"/>
      <c r="V213" s="42"/>
      <c r="W213" s="42"/>
      <c r="X213" s="42">
        <v>85192.71</v>
      </c>
      <c r="Y213" s="42">
        <v>10450.31</v>
      </c>
      <c r="Z213" s="42"/>
      <c r="AA213" s="42">
        <v>172875.58000000002</v>
      </c>
      <c r="AB213" s="42"/>
      <c r="AC213" s="42"/>
      <c r="AD213" s="42">
        <v>90321.400000000009</v>
      </c>
      <c r="AE213" s="42"/>
      <c r="AF213" s="42"/>
      <c r="AG213" s="42"/>
      <c r="AH213" s="42">
        <v>2657</v>
      </c>
      <c r="AI213" s="42">
        <v>36992.19</v>
      </c>
      <c r="AJ213" s="42"/>
      <c r="AK213" s="42"/>
      <c r="AL213" s="42"/>
      <c r="AM213" s="42"/>
      <c r="AN213" s="42"/>
      <c r="AO213" s="42">
        <v>6679.24</v>
      </c>
      <c r="AP213" s="42"/>
      <c r="AQ213" s="42"/>
      <c r="AR213" s="42">
        <v>89672.89</v>
      </c>
      <c r="AS213" s="42"/>
      <c r="AT213" s="42"/>
      <c r="AU213" s="42"/>
      <c r="AV213" s="42"/>
      <c r="AW213" s="42">
        <v>1423303.2899999998</v>
      </c>
      <c r="AX213" s="42">
        <v>278316.12</v>
      </c>
      <c r="AY213" s="42">
        <v>260142.84999999998</v>
      </c>
    </row>
    <row r="214" spans="1:51" x14ac:dyDescent="0.25">
      <c r="A214" t="s">
        <v>301</v>
      </c>
      <c r="B214" s="42">
        <v>8406068.7699999996</v>
      </c>
      <c r="C214" s="42">
        <v>425203.68000000005</v>
      </c>
      <c r="D214" s="42">
        <v>7.74</v>
      </c>
      <c r="E214" s="42">
        <v>202729.45</v>
      </c>
      <c r="F214" s="42"/>
      <c r="G214" s="42"/>
      <c r="H214" s="42"/>
      <c r="I214" s="42"/>
      <c r="J214" s="42"/>
      <c r="K214" s="42">
        <v>2435410.2200000002</v>
      </c>
      <c r="L214" s="42"/>
      <c r="M214" s="42"/>
      <c r="N214" s="42">
        <v>194440</v>
      </c>
      <c r="O214" s="42"/>
      <c r="P214" s="42"/>
      <c r="Q214" s="42"/>
      <c r="R214" s="42">
        <v>304471.64999999997</v>
      </c>
      <c r="S214" s="42"/>
      <c r="T214" s="42">
        <v>6081.22</v>
      </c>
      <c r="U214" s="42"/>
      <c r="V214" s="42"/>
      <c r="W214" s="42"/>
      <c r="X214" s="42">
        <v>206089.77000000002</v>
      </c>
      <c r="Y214" s="42">
        <v>45395.189999999995</v>
      </c>
      <c r="Z214" s="42">
        <v>9677</v>
      </c>
      <c r="AA214" s="42">
        <v>231271.81</v>
      </c>
      <c r="AB214" s="42"/>
      <c r="AC214" s="42"/>
      <c r="AD214" s="42">
        <v>120007.88</v>
      </c>
      <c r="AE214" s="42"/>
      <c r="AF214" s="42"/>
      <c r="AG214" s="42"/>
      <c r="AH214" s="42">
        <v>24161.510000000002</v>
      </c>
      <c r="AI214" s="42">
        <v>185943.28000000003</v>
      </c>
      <c r="AJ214" s="42"/>
      <c r="AK214" s="42"/>
      <c r="AL214" s="42"/>
      <c r="AM214" s="42"/>
      <c r="AN214" s="42">
        <v>11777.470000000001</v>
      </c>
      <c r="AO214" s="42">
        <v>25263.15</v>
      </c>
      <c r="AP214" s="42"/>
      <c r="AQ214" s="42"/>
      <c r="AR214" s="42">
        <v>25000</v>
      </c>
      <c r="AS214" s="42"/>
      <c r="AT214" s="42"/>
      <c r="AU214" s="42">
        <v>192571.33</v>
      </c>
      <c r="AV214" s="42">
        <v>3848.06</v>
      </c>
      <c r="AW214" s="42">
        <v>3067473.7599999993</v>
      </c>
      <c r="AX214" s="42">
        <v>547557.26</v>
      </c>
      <c r="AY214" s="42">
        <v>404976.13</v>
      </c>
    </row>
    <row r="215" spans="1:51" x14ac:dyDescent="0.25">
      <c r="A215" t="s">
        <v>302</v>
      </c>
      <c r="B215" s="42">
        <v>4657428.7100000028</v>
      </c>
      <c r="C215" s="42"/>
      <c r="D215" s="42">
        <v>84870.399999999994</v>
      </c>
      <c r="E215" s="42">
        <v>332176.23000000004</v>
      </c>
      <c r="F215" s="42"/>
      <c r="G215" s="42"/>
      <c r="H215" s="42"/>
      <c r="I215" s="42"/>
      <c r="J215" s="42"/>
      <c r="K215" s="42">
        <v>1868183.72</v>
      </c>
      <c r="L215" s="42"/>
      <c r="M215" s="42"/>
      <c r="N215" s="42">
        <v>149456.87</v>
      </c>
      <c r="O215" s="42"/>
      <c r="P215" s="42"/>
      <c r="Q215" s="42"/>
      <c r="R215" s="42">
        <v>392065.47000000003</v>
      </c>
      <c r="S215" s="42">
        <v>27642.5</v>
      </c>
      <c r="T215" s="42">
        <v>8300</v>
      </c>
      <c r="U215" s="42"/>
      <c r="V215" s="42"/>
      <c r="W215" s="42"/>
      <c r="X215" s="42">
        <v>360348.10000000003</v>
      </c>
      <c r="Y215" s="42">
        <v>91871</v>
      </c>
      <c r="Z215" s="42"/>
      <c r="AA215" s="42">
        <v>434664.57999999996</v>
      </c>
      <c r="AB215" s="42"/>
      <c r="AC215" s="42"/>
      <c r="AD215" s="42">
        <v>138738.57</v>
      </c>
      <c r="AE215" s="42"/>
      <c r="AF215" s="42"/>
      <c r="AG215" s="42"/>
      <c r="AH215" s="42"/>
      <c r="AI215" s="42">
        <v>24462.800000000003</v>
      </c>
      <c r="AJ215" s="42"/>
      <c r="AK215" s="42"/>
      <c r="AL215" s="42"/>
      <c r="AM215" s="42"/>
      <c r="AN215" s="42"/>
      <c r="AO215" s="42">
        <v>14387.91</v>
      </c>
      <c r="AP215" s="42"/>
      <c r="AQ215" s="42"/>
      <c r="AR215" s="42">
        <v>36431.090000000004</v>
      </c>
      <c r="AS215" s="42"/>
      <c r="AT215" s="42">
        <v>4776.1400000000003</v>
      </c>
      <c r="AU215" s="42"/>
      <c r="AV215" s="42">
        <v>20216.990000000002</v>
      </c>
      <c r="AW215" s="42">
        <v>2327282.38</v>
      </c>
      <c r="AX215" s="42">
        <v>593198.64</v>
      </c>
      <c r="AY215" s="42">
        <v>838464.6</v>
      </c>
    </row>
    <row r="216" spans="1:51" x14ac:dyDescent="0.25">
      <c r="A216" t="s">
        <v>303</v>
      </c>
      <c r="B216" s="42">
        <v>34315534.079999991</v>
      </c>
      <c r="C216" s="42"/>
      <c r="D216" s="42"/>
      <c r="E216" s="42">
        <v>333870.94</v>
      </c>
      <c r="F216" s="42"/>
      <c r="G216" s="42"/>
      <c r="H216" s="42"/>
      <c r="I216" s="42"/>
      <c r="J216" s="42"/>
      <c r="K216" s="42">
        <v>10084689.479999999</v>
      </c>
      <c r="L216" s="42"/>
      <c r="M216" s="42"/>
      <c r="N216" s="42">
        <v>824731.34999999986</v>
      </c>
      <c r="O216" s="42"/>
      <c r="P216" s="42"/>
      <c r="Q216" s="42"/>
      <c r="R216" s="42">
        <v>3440635.2499999995</v>
      </c>
      <c r="S216" s="42">
        <v>792373.04</v>
      </c>
      <c r="T216" s="42">
        <v>22947.02</v>
      </c>
      <c r="U216" s="42"/>
      <c r="V216" s="42"/>
      <c r="W216" s="42"/>
      <c r="X216" s="42">
        <v>1174576.07</v>
      </c>
      <c r="Y216" s="42">
        <v>210887.91</v>
      </c>
      <c r="Z216" s="42">
        <v>344270.18000000005</v>
      </c>
      <c r="AA216" s="42">
        <v>2159306.4299999997</v>
      </c>
      <c r="AB216" s="42">
        <v>28427.83</v>
      </c>
      <c r="AC216" s="42"/>
      <c r="AD216" s="42">
        <v>813021.42999999982</v>
      </c>
      <c r="AE216" s="42"/>
      <c r="AF216" s="42"/>
      <c r="AG216" s="42"/>
      <c r="AH216" s="42">
        <v>162377.44999999998</v>
      </c>
      <c r="AI216" s="42">
        <v>1435002.4100000001</v>
      </c>
      <c r="AJ216" s="42"/>
      <c r="AK216" s="42"/>
      <c r="AL216" s="42"/>
      <c r="AM216" s="42"/>
      <c r="AN216" s="42"/>
      <c r="AO216" s="42">
        <v>134773.23000000004</v>
      </c>
      <c r="AP216" s="42"/>
      <c r="AQ216" s="42"/>
      <c r="AR216" s="42">
        <v>401799.43000000005</v>
      </c>
      <c r="AS216" s="42"/>
      <c r="AT216" s="42"/>
      <c r="AU216" s="42"/>
      <c r="AV216" s="42">
        <v>56643.090000000004</v>
      </c>
      <c r="AW216" s="42">
        <v>7118281.2799999984</v>
      </c>
      <c r="AX216" s="42">
        <v>2608171.4500000002</v>
      </c>
      <c r="AY216" s="42">
        <v>2984031.5400000005</v>
      </c>
    </row>
    <row r="217" spans="1:51" x14ac:dyDescent="0.25">
      <c r="A217" t="s">
        <v>304</v>
      </c>
      <c r="B217" s="42">
        <v>43529978.31000001</v>
      </c>
      <c r="C217" s="42">
        <v>87372.22</v>
      </c>
      <c r="D217" s="42"/>
      <c r="E217" s="42">
        <v>908503.53999999992</v>
      </c>
      <c r="F217" s="42"/>
      <c r="G217" s="42"/>
      <c r="H217" s="42"/>
      <c r="I217" s="42"/>
      <c r="J217" s="42"/>
      <c r="K217" s="42">
        <v>15853891.840000004</v>
      </c>
      <c r="L217" s="42"/>
      <c r="M217" s="42"/>
      <c r="N217" s="42">
        <v>1111005.6100000001</v>
      </c>
      <c r="O217" s="42"/>
      <c r="P217" s="42"/>
      <c r="Q217" s="42"/>
      <c r="R217" s="42">
        <v>3808260.11</v>
      </c>
      <c r="S217" s="42">
        <v>461885.91000000009</v>
      </c>
      <c r="T217" s="42">
        <v>44973.880000000012</v>
      </c>
      <c r="U217" s="42"/>
      <c r="V217" s="42"/>
      <c r="W217" s="42"/>
      <c r="X217" s="42">
        <v>1005606.1199999998</v>
      </c>
      <c r="Y217" s="42">
        <v>195972.22000000003</v>
      </c>
      <c r="Z217" s="42">
        <v>153432.36000000002</v>
      </c>
      <c r="AA217" s="42">
        <v>2388466.7399999998</v>
      </c>
      <c r="AB217" s="42">
        <v>26893.89</v>
      </c>
      <c r="AC217" s="42"/>
      <c r="AD217" s="42">
        <v>427026.05000000005</v>
      </c>
      <c r="AE217" s="42"/>
      <c r="AF217" s="42"/>
      <c r="AG217" s="42"/>
      <c r="AH217" s="42">
        <v>53934.61</v>
      </c>
      <c r="AI217" s="42">
        <v>1320181.4999999998</v>
      </c>
      <c r="AJ217" s="42"/>
      <c r="AK217" s="42"/>
      <c r="AL217" s="42"/>
      <c r="AM217" s="42"/>
      <c r="AN217" s="42"/>
      <c r="AO217" s="42">
        <v>190621.51</v>
      </c>
      <c r="AP217" s="42"/>
      <c r="AQ217" s="42"/>
      <c r="AR217" s="42">
        <v>143998.11000000002</v>
      </c>
      <c r="AS217" s="42"/>
      <c r="AT217" s="42"/>
      <c r="AU217" s="42"/>
      <c r="AV217" s="42">
        <v>708769.6</v>
      </c>
      <c r="AW217" s="42">
        <v>10950680.519999998</v>
      </c>
      <c r="AX217" s="42">
        <v>3390570.11</v>
      </c>
      <c r="AY217" s="42">
        <v>3853512.6500000004</v>
      </c>
    </row>
    <row r="218" spans="1:51" x14ac:dyDescent="0.25">
      <c r="A218" t="s">
        <v>305</v>
      </c>
      <c r="B218" s="42">
        <v>28622292.880000003</v>
      </c>
      <c r="C218" s="42">
        <v>377807.69</v>
      </c>
      <c r="D218" s="42">
        <v>41628.97</v>
      </c>
      <c r="E218" s="42"/>
      <c r="F218" s="42"/>
      <c r="G218" s="42"/>
      <c r="H218" s="42"/>
      <c r="I218" s="42"/>
      <c r="J218" s="42"/>
      <c r="K218" s="42">
        <v>5972854.1899999995</v>
      </c>
      <c r="L218" s="42"/>
      <c r="M218" s="42"/>
      <c r="N218" s="42">
        <v>601313</v>
      </c>
      <c r="O218" s="42"/>
      <c r="P218" s="42"/>
      <c r="Q218" s="42"/>
      <c r="R218" s="42">
        <v>1105117.2699999998</v>
      </c>
      <c r="S218" s="42">
        <v>267440.40000000002</v>
      </c>
      <c r="T218" s="42"/>
      <c r="U218" s="42"/>
      <c r="V218" s="42"/>
      <c r="W218" s="42"/>
      <c r="X218" s="42">
        <v>415426.00000000006</v>
      </c>
      <c r="Y218" s="42">
        <v>27748.15</v>
      </c>
      <c r="Z218" s="42"/>
      <c r="AA218" s="42">
        <v>617854.11</v>
      </c>
      <c r="AB218" s="42">
        <v>2849.76</v>
      </c>
      <c r="AC218" s="42"/>
      <c r="AD218" s="42">
        <v>399391.11999999994</v>
      </c>
      <c r="AE218" s="42"/>
      <c r="AF218" s="42"/>
      <c r="AG218" s="42"/>
      <c r="AH218" s="42"/>
      <c r="AI218" s="42">
        <v>111677.48999999999</v>
      </c>
      <c r="AJ218" s="42"/>
      <c r="AK218" s="42"/>
      <c r="AL218" s="42"/>
      <c r="AM218" s="42"/>
      <c r="AN218" s="42">
        <v>33665.85</v>
      </c>
      <c r="AO218" s="42">
        <v>90150.399999999994</v>
      </c>
      <c r="AP218" s="42"/>
      <c r="AQ218" s="42"/>
      <c r="AR218" s="42"/>
      <c r="AS218" s="42"/>
      <c r="AT218" s="42"/>
      <c r="AU218" s="42"/>
      <c r="AV218" s="42">
        <v>75100.34</v>
      </c>
      <c r="AW218" s="42">
        <v>7669652.5199999996</v>
      </c>
      <c r="AX218" s="42">
        <v>1522767.34</v>
      </c>
      <c r="AY218" s="42">
        <v>2216835</v>
      </c>
    </row>
    <row r="219" spans="1:51" x14ac:dyDescent="0.25">
      <c r="A219" t="s">
        <v>306</v>
      </c>
      <c r="B219" s="42">
        <v>6346813.799999998</v>
      </c>
      <c r="C219" s="42">
        <v>71591.490000000005</v>
      </c>
      <c r="D219" s="42">
        <v>8582.4</v>
      </c>
      <c r="E219" s="42"/>
      <c r="F219" s="42"/>
      <c r="G219" s="42"/>
      <c r="H219" s="42"/>
      <c r="I219" s="42"/>
      <c r="J219" s="42"/>
      <c r="K219" s="42">
        <v>1797901.1899999997</v>
      </c>
      <c r="L219" s="42"/>
      <c r="M219" s="42"/>
      <c r="N219" s="42">
        <v>176265.69</v>
      </c>
      <c r="O219" s="42"/>
      <c r="P219" s="42"/>
      <c r="Q219" s="42">
        <v>110597.98</v>
      </c>
      <c r="R219" s="42">
        <v>128418.86</v>
      </c>
      <c r="S219" s="42">
        <v>21767.239999999998</v>
      </c>
      <c r="T219" s="42">
        <v>19069.91</v>
      </c>
      <c r="U219" s="42"/>
      <c r="V219" s="42"/>
      <c r="W219" s="42"/>
      <c r="X219" s="42">
        <v>277143.88</v>
      </c>
      <c r="Y219" s="42">
        <v>467095.27</v>
      </c>
      <c r="Z219" s="42">
        <v>185852.9</v>
      </c>
      <c r="AA219" s="42">
        <v>398887.8</v>
      </c>
      <c r="AB219" s="42">
        <v>1525.22</v>
      </c>
      <c r="AC219" s="42"/>
      <c r="AD219" s="42">
        <v>121927.97</v>
      </c>
      <c r="AE219" s="42"/>
      <c r="AF219" s="42"/>
      <c r="AG219" s="42"/>
      <c r="AH219" s="42">
        <v>13970.96</v>
      </c>
      <c r="AI219" s="42">
        <v>26763.31</v>
      </c>
      <c r="AJ219" s="42"/>
      <c r="AK219" s="42">
        <v>74713.200000000012</v>
      </c>
      <c r="AL219" s="42"/>
      <c r="AM219" s="42">
        <v>35272.229999999996</v>
      </c>
      <c r="AN219" s="42"/>
      <c r="AO219" s="42">
        <v>21767.239999999998</v>
      </c>
      <c r="AP219" s="42"/>
      <c r="AQ219" s="42"/>
      <c r="AR219" s="42">
        <v>129935.14000000001</v>
      </c>
      <c r="AS219" s="42"/>
      <c r="AT219" s="42"/>
      <c r="AU219" s="42"/>
      <c r="AV219" s="42"/>
      <c r="AW219" s="42">
        <v>2401604.0499999998</v>
      </c>
      <c r="AX219" s="42">
        <v>471169.57</v>
      </c>
      <c r="AY219" s="42">
        <v>462504.50999999995</v>
      </c>
    </row>
    <row r="220" spans="1:51" x14ac:dyDescent="0.25">
      <c r="A220" t="s">
        <v>307</v>
      </c>
      <c r="B220" s="42">
        <v>5214004.5500000007</v>
      </c>
      <c r="C220" s="42"/>
      <c r="D220" s="42"/>
      <c r="E220" s="42"/>
      <c r="F220" s="42"/>
      <c r="G220" s="42"/>
      <c r="H220" s="42"/>
      <c r="I220" s="42"/>
      <c r="J220" s="42"/>
      <c r="K220" s="42">
        <v>652209.18000000005</v>
      </c>
      <c r="L220" s="42"/>
      <c r="M220" s="42"/>
      <c r="N220" s="42">
        <v>77221</v>
      </c>
      <c r="O220" s="42"/>
      <c r="P220" s="42"/>
      <c r="Q220" s="42"/>
      <c r="R220" s="42"/>
      <c r="S220" s="42"/>
      <c r="T220" s="42"/>
      <c r="U220" s="42"/>
      <c r="V220" s="42"/>
      <c r="W220" s="42"/>
      <c r="X220" s="42">
        <v>157528.78</v>
      </c>
      <c r="Y220" s="42">
        <v>33869.519999999997</v>
      </c>
      <c r="Z220" s="42"/>
      <c r="AA220" s="42">
        <v>160431.05000000002</v>
      </c>
      <c r="AB220" s="42"/>
      <c r="AC220" s="42"/>
      <c r="AD220" s="42">
        <v>40068.51</v>
      </c>
      <c r="AE220" s="42"/>
      <c r="AF220" s="42"/>
      <c r="AG220" s="42"/>
      <c r="AH220" s="42"/>
      <c r="AI220" s="42">
        <v>52306.35</v>
      </c>
      <c r="AJ220" s="42"/>
      <c r="AK220" s="42"/>
      <c r="AL220" s="42">
        <v>45683.06</v>
      </c>
      <c r="AM220" s="42"/>
      <c r="AN220" s="42">
        <v>5356.02</v>
      </c>
      <c r="AO220" s="42">
        <v>12510.77</v>
      </c>
      <c r="AP220" s="42"/>
      <c r="AQ220" s="42"/>
      <c r="AR220" s="42">
        <v>121129.47</v>
      </c>
      <c r="AS220" s="42"/>
      <c r="AT220" s="42"/>
      <c r="AU220" s="42"/>
      <c r="AV220" s="42"/>
      <c r="AW220" s="42">
        <v>1252890.1200000001</v>
      </c>
      <c r="AX220" s="42">
        <v>249230.83</v>
      </c>
      <c r="AY220" s="42">
        <v>237284.44</v>
      </c>
    </row>
    <row r="221" spans="1:51" x14ac:dyDescent="0.25">
      <c r="A221" t="s">
        <v>308</v>
      </c>
      <c r="B221" s="42">
        <v>60621631.360000007</v>
      </c>
      <c r="C221" s="42">
        <v>3951124.3099999996</v>
      </c>
      <c r="D221" s="42">
        <v>632715.42000000004</v>
      </c>
      <c r="E221" s="42">
        <v>2181992.08</v>
      </c>
      <c r="F221" s="42"/>
      <c r="G221" s="42"/>
      <c r="H221" s="42"/>
      <c r="I221" s="42"/>
      <c r="J221" s="42"/>
      <c r="K221" s="42">
        <v>20876357.289999999</v>
      </c>
      <c r="L221" s="42"/>
      <c r="M221" s="42"/>
      <c r="N221" s="42">
        <v>1637387.0000000002</v>
      </c>
      <c r="O221" s="42"/>
      <c r="P221" s="42"/>
      <c r="Q221" s="42"/>
      <c r="R221" s="42">
        <v>4833605.41</v>
      </c>
      <c r="S221" s="42">
        <v>254571.96</v>
      </c>
      <c r="T221" s="42">
        <v>54559</v>
      </c>
      <c r="U221" s="42"/>
      <c r="V221" s="42">
        <v>3840696.04</v>
      </c>
      <c r="W221" s="42">
        <v>38838</v>
      </c>
      <c r="X221" s="42">
        <v>2160930.5600000005</v>
      </c>
      <c r="Y221" s="42">
        <v>390884.77</v>
      </c>
      <c r="Z221" s="42">
        <v>1269031.7500000002</v>
      </c>
      <c r="AA221" s="42">
        <v>5254157.7299999995</v>
      </c>
      <c r="AB221" s="42">
        <v>64074.94</v>
      </c>
      <c r="AC221" s="42"/>
      <c r="AD221" s="42">
        <v>1938529.0499999998</v>
      </c>
      <c r="AE221" s="42"/>
      <c r="AF221" s="42"/>
      <c r="AG221" s="42"/>
      <c r="AH221" s="42">
        <v>259502.44</v>
      </c>
      <c r="AI221" s="42">
        <v>3092198.44</v>
      </c>
      <c r="AJ221" s="42"/>
      <c r="AK221" s="42"/>
      <c r="AL221" s="42"/>
      <c r="AM221" s="42"/>
      <c r="AN221" s="42"/>
      <c r="AO221" s="42">
        <v>661365.92000000016</v>
      </c>
      <c r="AP221" s="42"/>
      <c r="AQ221" s="42"/>
      <c r="AR221" s="42">
        <v>1172216.1300000001</v>
      </c>
      <c r="AS221" s="42"/>
      <c r="AT221" s="42"/>
      <c r="AU221" s="42"/>
      <c r="AV221" s="42">
        <v>111663.99999999999</v>
      </c>
      <c r="AW221" s="42">
        <v>15638609.150000002</v>
      </c>
      <c r="AX221" s="42">
        <v>4689511.63</v>
      </c>
      <c r="AY221" s="42">
        <v>5414544.959999999</v>
      </c>
    </row>
    <row r="222" spans="1:51" x14ac:dyDescent="0.25">
      <c r="A222" t="s">
        <v>128</v>
      </c>
      <c r="B222" s="42">
        <v>1068551.19</v>
      </c>
      <c r="C222" s="42"/>
      <c r="D222" s="42"/>
      <c r="E222" s="42">
        <v>92363.000000000015</v>
      </c>
      <c r="F222" s="42"/>
      <c r="G222" s="42"/>
      <c r="H222" s="42"/>
      <c r="I222" s="42"/>
      <c r="J222" s="42"/>
      <c r="K222" s="42">
        <v>120311.75</v>
      </c>
      <c r="L222" s="42"/>
      <c r="M222" s="42"/>
      <c r="N222" s="42"/>
      <c r="O222" s="42"/>
      <c r="P222" s="42"/>
      <c r="Q222" s="42"/>
      <c r="R222" s="42"/>
      <c r="S222" s="42"/>
      <c r="T222" s="42"/>
      <c r="U222" s="42"/>
      <c r="V222" s="42"/>
      <c r="W222" s="42"/>
      <c r="X222" s="42">
        <v>18815.980000000003</v>
      </c>
      <c r="Y222" s="42">
        <v>20609.93</v>
      </c>
      <c r="Z222" s="42"/>
      <c r="AA222" s="42">
        <v>68827.98</v>
      </c>
      <c r="AB222" s="42"/>
      <c r="AC222" s="42"/>
      <c r="AD222" s="42">
        <v>18454.669999999998</v>
      </c>
      <c r="AE222" s="42"/>
      <c r="AF222" s="42"/>
      <c r="AG222" s="42"/>
      <c r="AH222" s="42"/>
      <c r="AI222" s="42"/>
      <c r="AJ222" s="42"/>
      <c r="AK222" s="42"/>
      <c r="AL222" s="42"/>
      <c r="AM222" s="42"/>
      <c r="AN222" s="42"/>
      <c r="AO222" s="42">
        <v>1299.48</v>
      </c>
      <c r="AP222" s="42"/>
      <c r="AQ222" s="42"/>
      <c r="AR222" s="42">
        <v>22118.449999999997</v>
      </c>
      <c r="AS222" s="42"/>
      <c r="AT222" s="42"/>
      <c r="AU222" s="42"/>
      <c r="AV222" s="42">
        <v>411.52</v>
      </c>
      <c r="AW222" s="42">
        <v>430981.09</v>
      </c>
      <c r="AX222" s="42">
        <v>120061.85</v>
      </c>
      <c r="AY222" s="42">
        <v>110551.12000000001</v>
      </c>
    </row>
    <row r="223" spans="1:51" x14ac:dyDescent="0.25">
      <c r="A223" t="s">
        <v>129</v>
      </c>
      <c r="B223" s="42">
        <v>807731.64</v>
      </c>
      <c r="C223" s="42"/>
      <c r="D223" s="42"/>
      <c r="E223" s="42"/>
      <c r="F223" s="42"/>
      <c r="G223" s="42"/>
      <c r="H223" s="42"/>
      <c r="I223" s="42"/>
      <c r="J223" s="42"/>
      <c r="K223" s="42">
        <v>140905.4</v>
      </c>
      <c r="L223" s="42"/>
      <c r="M223" s="42"/>
      <c r="N223" s="42"/>
      <c r="O223" s="42"/>
      <c r="P223" s="42"/>
      <c r="Q223" s="42"/>
      <c r="R223" s="42"/>
      <c r="S223" s="42"/>
      <c r="T223" s="42"/>
      <c r="U223" s="42"/>
      <c r="V223" s="42"/>
      <c r="W223" s="42"/>
      <c r="X223" s="42"/>
      <c r="Y223" s="42">
        <v>24349.61</v>
      </c>
      <c r="Z223" s="42"/>
      <c r="AA223" s="42">
        <v>18231.620000000003</v>
      </c>
      <c r="AB223" s="42"/>
      <c r="AC223" s="42"/>
      <c r="AD223" s="42">
        <v>7475.93</v>
      </c>
      <c r="AE223" s="42"/>
      <c r="AF223" s="42"/>
      <c r="AG223" s="42"/>
      <c r="AH223" s="42"/>
      <c r="AI223" s="42"/>
      <c r="AJ223" s="42"/>
      <c r="AK223" s="42"/>
      <c r="AL223" s="42"/>
      <c r="AM223" s="42"/>
      <c r="AN223" s="42"/>
      <c r="AO223" s="42">
        <v>2274.1999999999998</v>
      </c>
      <c r="AP223" s="42"/>
      <c r="AQ223" s="42"/>
      <c r="AR223" s="42"/>
      <c r="AS223" s="42"/>
      <c r="AT223" s="42"/>
      <c r="AU223" s="42"/>
      <c r="AV223" s="42"/>
      <c r="AW223" s="42">
        <v>304429.48</v>
      </c>
      <c r="AX223" s="42">
        <v>1863.5500000000002</v>
      </c>
      <c r="AY223" s="42">
        <v>79211.570000000007</v>
      </c>
    </row>
    <row r="224" spans="1:51" x14ac:dyDescent="0.25">
      <c r="A224" t="s">
        <v>130</v>
      </c>
      <c r="B224" s="42">
        <v>1545546.7399999998</v>
      </c>
      <c r="C224" s="42"/>
      <c r="D224" s="42"/>
      <c r="E224" s="42"/>
      <c r="F224" s="42"/>
      <c r="G224" s="42"/>
      <c r="H224" s="42"/>
      <c r="I224" s="42"/>
      <c r="J224" s="42"/>
      <c r="K224" s="42">
        <v>87779.41</v>
      </c>
      <c r="L224" s="42"/>
      <c r="M224" s="42"/>
      <c r="N224" s="42"/>
      <c r="O224" s="42"/>
      <c r="P224" s="42"/>
      <c r="Q224" s="42"/>
      <c r="R224" s="42">
        <v>3160.2799999999997</v>
      </c>
      <c r="S224" s="42"/>
      <c r="T224" s="42"/>
      <c r="U224" s="42"/>
      <c r="V224" s="42"/>
      <c r="W224" s="42"/>
      <c r="X224" s="42">
        <v>32264.86</v>
      </c>
      <c r="Y224" s="42">
        <v>18293.09</v>
      </c>
      <c r="Z224" s="42"/>
      <c r="AA224" s="42">
        <v>37275.040000000001</v>
      </c>
      <c r="AB224" s="42"/>
      <c r="AC224" s="42"/>
      <c r="AD224" s="42">
        <v>6249.4999999999991</v>
      </c>
      <c r="AE224" s="42"/>
      <c r="AF224" s="42"/>
      <c r="AG224" s="42"/>
      <c r="AH224" s="42"/>
      <c r="AI224" s="42"/>
      <c r="AJ224" s="42"/>
      <c r="AK224" s="42"/>
      <c r="AL224" s="42"/>
      <c r="AM224" s="42"/>
      <c r="AN224" s="42"/>
      <c r="AO224" s="42"/>
      <c r="AP224" s="42"/>
      <c r="AQ224" s="42"/>
      <c r="AR224" s="42">
        <v>21517.11</v>
      </c>
      <c r="AS224" s="42"/>
      <c r="AT224" s="42"/>
      <c r="AU224" s="42"/>
      <c r="AV224" s="42"/>
      <c r="AW224" s="42">
        <v>484710.19</v>
      </c>
      <c r="AX224" s="42">
        <v>102005.51000000001</v>
      </c>
      <c r="AY224" s="42">
        <v>140262.1</v>
      </c>
    </row>
    <row r="225" spans="1:51" x14ac:dyDescent="0.25">
      <c r="A225" t="s">
        <v>131</v>
      </c>
      <c r="B225" s="42">
        <v>8385181.5099999988</v>
      </c>
      <c r="C225" s="42"/>
      <c r="D225" s="42"/>
      <c r="E225" s="42">
        <v>351463.31</v>
      </c>
      <c r="F225" s="42"/>
      <c r="G225" s="42"/>
      <c r="H225" s="42"/>
      <c r="I225" s="42"/>
      <c r="J225" s="42"/>
      <c r="K225" s="42">
        <v>1680073.93</v>
      </c>
      <c r="L225" s="42"/>
      <c r="M225" s="42"/>
      <c r="N225" s="42"/>
      <c r="O225" s="42"/>
      <c r="P225" s="42"/>
      <c r="Q225" s="42"/>
      <c r="R225" s="42">
        <v>282174.07999999996</v>
      </c>
      <c r="S225" s="42">
        <v>147162.79999999999</v>
      </c>
      <c r="T225" s="42"/>
      <c r="U225" s="42"/>
      <c r="V225" s="42"/>
      <c r="W225" s="42"/>
      <c r="X225" s="42">
        <v>229470.50999999998</v>
      </c>
      <c r="Y225" s="42">
        <v>58719</v>
      </c>
      <c r="Z225" s="42"/>
      <c r="AA225" s="42">
        <v>498167.58999999997</v>
      </c>
      <c r="AB225" s="42"/>
      <c r="AC225" s="42"/>
      <c r="AD225" s="42">
        <v>26158.400000000001</v>
      </c>
      <c r="AE225" s="42"/>
      <c r="AF225" s="42"/>
      <c r="AG225" s="42"/>
      <c r="AH225" s="42"/>
      <c r="AI225" s="42">
        <v>29933.709999999992</v>
      </c>
      <c r="AJ225" s="42"/>
      <c r="AK225" s="42"/>
      <c r="AL225" s="42">
        <v>90881.600000000006</v>
      </c>
      <c r="AM225" s="42"/>
      <c r="AN225" s="42"/>
      <c r="AO225" s="42">
        <v>21275.140000000003</v>
      </c>
      <c r="AP225" s="42"/>
      <c r="AQ225" s="42"/>
      <c r="AR225" s="42">
        <v>18871.419999999998</v>
      </c>
      <c r="AS225" s="42"/>
      <c r="AT225" s="42"/>
      <c r="AU225" s="42"/>
      <c r="AV225" s="42">
        <v>2674.14</v>
      </c>
      <c r="AW225" s="42">
        <v>2604038.3899999997</v>
      </c>
      <c r="AX225" s="42">
        <v>521276.57999999996</v>
      </c>
      <c r="AY225" s="42">
        <v>790109.12000000011</v>
      </c>
    </row>
    <row r="226" spans="1:51" x14ac:dyDescent="0.25">
      <c r="A226" t="s">
        <v>309</v>
      </c>
      <c r="B226" s="42">
        <v>215765427.01999989</v>
      </c>
      <c r="C226" s="42">
        <v>5047680.5599999996</v>
      </c>
      <c r="D226" s="42">
        <v>1916310.55</v>
      </c>
      <c r="E226" s="42">
        <v>688086.0199999999</v>
      </c>
      <c r="F226" s="42"/>
      <c r="G226" s="42"/>
      <c r="H226" s="42"/>
      <c r="I226" s="42"/>
      <c r="J226" s="42"/>
      <c r="K226" s="42">
        <v>64639534.579999998</v>
      </c>
      <c r="L226" s="42"/>
      <c r="M226" s="42"/>
      <c r="N226" s="42">
        <v>4877510</v>
      </c>
      <c r="O226" s="42"/>
      <c r="P226" s="42"/>
      <c r="Q226" s="42"/>
      <c r="R226" s="42">
        <v>13595452.020000001</v>
      </c>
      <c r="S226" s="42">
        <v>923536.55999999994</v>
      </c>
      <c r="T226" s="42">
        <v>138969.22999999998</v>
      </c>
      <c r="U226" s="42"/>
      <c r="V226" s="42"/>
      <c r="W226" s="42"/>
      <c r="X226" s="42">
        <v>4144302.47</v>
      </c>
      <c r="Y226" s="42">
        <v>740561.12999999989</v>
      </c>
      <c r="Z226" s="42"/>
      <c r="AA226" s="42">
        <v>9750742.1999999974</v>
      </c>
      <c r="AB226" s="42"/>
      <c r="AC226" s="42"/>
      <c r="AD226" s="42">
        <v>2909114.78</v>
      </c>
      <c r="AE226" s="42"/>
      <c r="AF226" s="42"/>
      <c r="AG226" s="42"/>
      <c r="AH226" s="42">
        <v>802782.39</v>
      </c>
      <c r="AI226" s="42">
        <v>7139801.1599999992</v>
      </c>
      <c r="AJ226" s="42"/>
      <c r="AK226" s="42"/>
      <c r="AL226" s="42">
        <v>207559.84999999998</v>
      </c>
      <c r="AM226" s="42"/>
      <c r="AN226" s="42">
        <v>223124.3</v>
      </c>
      <c r="AO226" s="42">
        <v>638422.95000000007</v>
      </c>
      <c r="AP226" s="42"/>
      <c r="AQ226" s="42"/>
      <c r="AR226" s="42">
        <v>2286097.4700000002</v>
      </c>
      <c r="AS226" s="42"/>
      <c r="AT226" s="42"/>
      <c r="AU226" s="42">
        <v>3510443.5799999996</v>
      </c>
      <c r="AV226" s="42">
        <v>582712.53</v>
      </c>
      <c r="AW226" s="42">
        <v>45536678.780000016</v>
      </c>
      <c r="AX226" s="42">
        <v>11227160.190000003</v>
      </c>
      <c r="AY226" s="42">
        <v>17706842.399999999</v>
      </c>
    </row>
    <row r="227" spans="1:51" x14ac:dyDescent="0.25">
      <c r="A227" t="s">
        <v>310</v>
      </c>
      <c r="B227" s="42">
        <v>95944455.240000054</v>
      </c>
      <c r="C227" s="42">
        <v>1284714.4300000002</v>
      </c>
      <c r="D227" s="42">
        <v>206286.78</v>
      </c>
      <c r="E227" s="42"/>
      <c r="F227" s="42"/>
      <c r="G227" s="42"/>
      <c r="H227" s="42"/>
      <c r="I227" s="42"/>
      <c r="J227" s="42"/>
      <c r="K227" s="42">
        <v>30353165.939999998</v>
      </c>
      <c r="L227" s="42"/>
      <c r="M227" s="42"/>
      <c r="N227" s="42">
        <v>1907173.8199999998</v>
      </c>
      <c r="O227" s="42"/>
      <c r="P227" s="42"/>
      <c r="Q227" s="42"/>
      <c r="R227" s="42">
        <v>5008424.3299999982</v>
      </c>
      <c r="S227" s="42">
        <v>1310834.7300000002</v>
      </c>
      <c r="T227" s="42">
        <v>45226.19</v>
      </c>
      <c r="U227" s="42"/>
      <c r="V227" s="42"/>
      <c r="W227" s="42"/>
      <c r="X227" s="42">
        <v>924250.74000000011</v>
      </c>
      <c r="Y227" s="42">
        <v>116601.52</v>
      </c>
      <c r="Z227" s="42"/>
      <c r="AA227" s="42">
        <v>2299609.7300000004</v>
      </c>
      <c r="AB227" s="42"/>
      <c r="AC227" s="42"/>
      <c r="AD227" s="42">
        <v>455875.93000000005</v>
      </c>
      <c r="AE227" s="42"/>
      <c r="AF227" s="42"/>
      <c r="AG227" s="42"/>
      <c r="AH227" s="42">
        <v>106867</v>
      </c>
      <c r="AI227" s="42">
        <v>1388104.91</v>
      </c>
      <c r="AJ227" s="42"/>
      <c r="AK227" s="42"/>
      <c r="AL227" s="42"/>
      <c r="AM227" s="42"/>
      <c r="AN227" s="42">
        <v>97511.84</v>
      </c>
      <c r="AO227" s="42">
        <v>252095</v>
      </c>
      <c r="AP227" s="42"/>
      <c r="AQ227" s="42"/>
      <c r="AR227" s="42">
        <v>492295.08999999997</v>
      </c>
      <c r="AS227" s="42"/>
      <c r="AT227" s="42">
        <v>496600.86</v>
      </c>
      <c r="AU227" s="42">
        <v>994346.12</v>
      </c>
      <c r="AV227" s="42">
        <v>549716.78</v>
      </c>
      <c r="AW227" s="42">
        <v>21950703.390000001</v>
      </c>
      <c r="AX227" s="42">
        <v>5553075.0799999991</v>
      </c>
      <c r="AY227" s="42">
        <v>10057107.810000002</v>
      </c>
    </row>
    <row r="228" spans="1:51" x14ac:dyDescent="0.25">
      <c r="A228" t="s">
        <v>311</v>
      </c>
      <c r="B228" s="42">
        <v>161219370.31999996</v>
      </c>
      <c r="C228" s="42">
        <v>183142.94</v>
      </c>
      <c r="D228" s="42">
        <v>931512.48</v>
      </c>
      <c r="E228" s="42"/>
      <c r="F228" s="42"/>
      <c r="G228" s="42"/>
      <c r="H228" s="42"/>
      <c r="I228" s="42"/>
      <c r="J228" s="42"/>
      <c r="K228" s="42">
        <v>55129447.530000009</v>
      </c>
      <c r="L228" s="42"/>
      <c r="M228" s="42"/>
      <c r="N228" s="42">
        <v>3532326</v>
      </c>
      <c r="O228" s="42"/>
      <c r="P228" s="42"/>
      <c r="Q228" s="42"/>
      <c r="R228" s="42">
        <v>5955013.8999999985</v>
      </c>
      <c r="S228" s="42">
        <v>1995092.61</v>
      </c>
      <c r="T228" s="42">
        <v>140401</v>
      </c>
      <c r="U228" s="42"/>
      <c r="V228" s="42">
        <v>7501839.2000000011</v>
      </c>
      <c r="W228" s="42">
        <v>592768.99999999988</v>
      </c>
      <c r="X228" s="42">
        <v>4393137.16</v>
      </c>
      <c r="Y228" s="42">
        <v>748610.98</v>
      </c>
      <c r="Z228" s="42"/>
      <c r="AA228" s="42">
        <v>8568680.4299999978</v>
      </c>
      <c r="AB228" s="42"/>
      <c r="AC228" s="42"/>
      <c r="AD228" s="42">
        <v>2199969.7599999998</v>
      </c>
      <c r="AE228" s="42"/>
      <c r="AF228" s="42"/>
      <c r="AG228" s="42"/>
      <c r="AH228" s="42">
        <v>559457.22000000009</v>
      </c>
      <c r="AI228" s="42">
        <v>7343010.040000001</v>
      </c>
      <c r="AJ228" s="42"/>
      <c r="AK228" s="42">
        <v>4327.5199999999995</v>
      </c>
      <c r="AL228" s="42"/>
      <c r="AM228" s="42"/>
      <c r="AN228" s="42"/>
      <c r="AO228" s="42">
        <v>496633.07</v>
      </c>
      <c r="AP228" s="42"/>
      <c r="AQ228" s="42"/>
      <c r="AR228" s="42">
        <v>2908164.4099999997</v>
      </c>
      <c r="AS228" s="42"/>
      <c r="AT228" s="42"/>
      <c r="AU228" s="42"/>
      <c r="AV228" s="42">
        <v>20916.16</v>
      </c>
      <c r="AW228" s="42">
        <v>31869129.020000007</v>
      </c>
      <c r="AX228" s="42">
        <v>8735314.0300000012</v>
      </c>
      <c r="AY228" s="42">
        <v>13329903.900000002</v>
      </c>
    </row>
    <row r="229" spans="1:51" x14ac:dyDescent="0.25">
      <c r="A229" t="s">
        <v>312</v>
      </c>
      <c r="B229" s="42">
        <v>200125227.84999999</v>
      </c>
      <c r="C229" s="42">
        <v>7363964.8599999994</v>
      </c>
      <c r="D229" s="42">
        <v>3251763.54</v>
      </c>
      <c r="E229" s="42"/>
      <c r="F229" s="42">
        <v>151042.15000000002</v>
      </c>
      <c r="G229" s="42"/>
      <c r="H229" s="42">
        <v>23846.710000000003</v>
      </c>
      <c r="I229" s="42"/>
      <c r="J229" s="42"/>
      <c r="K229" s="42">
        <v>70495467.070000052</v>
      </c>
      <c r="L229" s="42"/>
      <c r="M229" s="42"/>
      <c r="N229" s="42">
        <v>4936920.4700000007</v>
      </c>
      <c r="O229" s="42"/>
      <c r="P229" s="42"/>
      <c r="Q229" s="42"/>
      <c r="R229" s="42">
        <v>10636069.260000002</v>
      </c>
      <c r="S229" s="42">
        <v>1079775.83</v>
      </c>
      <c r="T229" s="42">
        <v>158334.94</v>
      </c>
      <c r="U229" s="42"/>
      <c r="V229" s="42"/>
      <c r="W229" s="42"/>
      <c r="X229" s="42">
        <v>3628379.580000001</v>
      </c>
      <c r="Y229" s="42">
        <v>720379.2200000002</v>
      </c>
      <c r="Z229" s="42"/>
      <c r="AA229" s="42">
        <v>7321286.6199999992</v>
      </c>
      <c r="AB229" s="42"/>
      <c r="AC229" s="42"/>
      <c r="AD229" s="42">
        <v>2368458.84</v>
      </c>
      <c r="AE229" s="42"/>
      <c r="AF229" s="42"/>
      <c r="AG229" s="42"/>
      <c r="AH229" s="42">
        <v>664441.53000000014</v>
      </c>
      <c r="AI229" s="42">
        <v>7096918</v>
      </c>
      <c r="AJ229" s="42"/>
      <c r="AK229" s="42">
        <v>21219.29</v>
      </c>
      <c r="AL229" s="42"/>
      <c r="AM229" s="42"/>
      <c r="AN229" s="42">
        <v>114161.69000000002</v>
      </c>
      <c r="AO229" s="42">
        <v>644165.22</v>
      </c>
      <c r="AP229" s="42"/>
      <c r="AQ229" s="42"/>
      <c r="AR229" s="42">
        <v>17908885.969999999</v>
      </c>
      <c r="AS229" s="42"/>
      <c r="AT229" s="42"/>
      <c r="AU229" s="42">
        <v>2372270.12</v>
      </c>
      <c r="AV229" s="42">
        <v>794395.42999999993</v>
      </c>
      <c r="AW229" s="42">
        <v>43051519.370000012</v>
      </c>
      <c r="AX229" s="42">
        <v>8824096.629999999</v>
      </c>
      <c r="AY229" s="42">
        <v>19404304.600000001</v>
      </c>
    </row>
    <row r="230" spans="1:51" x14ac:dyDescent="0.25">
      <c r="A230" t="s">
        <v>313</v>
      </c>
      <c r="B230" s="42">
        <v>52007570.960000001</v>
      </c>
      <c r="C230" s="42">
        <v>1769359.9500000002</v>
      </c>
      <c r="D230" s="42">
        <v>217564.79000000004</v>
      </c>
      <c r="E230" s="42"/>
      <c r="F230" s="42">
        <v>167741.47</v>
      </c>
      <c r="G230" s="42"/>
      <c r="H230" s="42"/>
      <c r="I230" s="42"/>
      <c r="J230" s="42"/>
      <c r="K230" s="42">
        <v>16128377.6</v>
      </c>
      <c r="L230" s="42"/>
      <c r="M230" s="42"/>
      <c r="N230" s="42">
        <v>1227172.8300000003</v>
      </c>
      <c r="O230" s="42"/>
      <c r="P230" s="42"/>
      <c r="Q230" s="42"/>
      <c r="R230" s="42">
        <v>4024170.2599999988</v>
      </c>
      <c r="S230" s="42">
        <v>386597.76999999996</v>
      </c>
      <c r="T230" s="42">
        <v>33306.1</v>
      </c>
      <c r="U230" s="42"/>
      <c r="V230" s="42"/>
      <c r="W230" s="42"/>
      <c r="X230" s="42">
        <v>846658.27</v>
      </c>
      <c r="Y230" s="42">
        <v>156851.84</v>
      </c>
      <c r="Z230" s="42"/>
      <c r="AA230" s="42">
        <v>1681036.1600000001</v>
      </c>
      <c r="AB230" s="42"/>
      <c r="AC230" s="42"/>
      <c r="AD230" s="42">
        <v>420824.28000000009</v>
      </c>
      <c r="AE230" s="42"/>
      <c r="AF230" s="42"/>
      <c r="AG230" s="42"/>
      <c r="AH230" s="42">
        <v>118633.61</v>
      </c>
      <c r="AI230" s="42">
        <v>655568.89999999991</v>
      </c>
      <c r="AJ230" s="42"/>
      <c r="AK230" s="42"/>
      <c r="AL230" s="42">
        <v>232533.87999999995</v>
      </c>
      <c r="AM230" s="42">
        <v>84893.68</v>
      </c>
      <c r="AN230" s="42">
        <v>24759.81</v>
      </c>
      <c r="AO230" s="42">
        <v>180748.62000000002</v>
      </c>
      <c r="AP230" s="42"/>
      <c r="AQ230" s="42">
        <v>93583.49</v>
      </c>
      <c r="AR230" s="42">
        <v>209535.75000000003</v>
      </c>
      <c r="AS230" s="42"/>
      <c r="AT230" s="42"/>
      <c r="AU230" s="42">
        <v>624185.05999999994</v>
      </c>
      <c r="AV230" s="42">
        <v>279727.3</v>
      </c>
      <c r="AW230" s="42">
        <v>12168305.880000001</v>
      </c>
      <c r="AX230" s="42">
        <v>3011996.36</v>
      </c>
      <c r="AY230" s="42">
        <v>4717303.209999999</v>
      </c>
    </row>
    <row r="231" spans="1:51" x14ac:dyDescent="0.25">
      <c r="A231" t="s">
        <v>314</v>
      </c>
      <c r="B231" s="42">
        <v>84645158.60999997</v>
      </c>
      <c r="C231" s="42">
        <v>535845.61999999988</v>
      </c>
      <c r="D231" s="42">
        <v>1603748.69</v>
      </c>
      <c r="E231" s="42"/>
      <c r="F231" s="42"/>
      <c r="G231" s="42"/>
      <c r="H231" s="42">
        <v>9300.14</v>
      </c>
      <c r="I231" s="42"/>
      <c r="J231" s="42"/>
      <c r="K231" s="42">
        <v>34035059.990000002</v>
      </c>
      <c r="L231" s="42"/>
      <c r="M231" s="42"/>
      <c r="N231" s="42">
        <v>2589854.04</v>
      </c>
      <c r="O231" s="42"/>
      <c r="P231" s="42"/>
      <c r="Q231" s="42">
        <v>171008</v>
      </c>
      <c r="R231" s="42">
        <v>6568730.8299999991</v>
      </c>
      <c r="S231" s="42">
        <v>1954094.7099999997</v>
      </c>
      <c r="T231" s="42">
        <v>100452</v>
      </c>
      <c r="U231" s="42"/>
      <c r="V231" s="42"/>
      <c r="W231" s="42"/>
      <c r="X231" s="42">
        <v>3007394.1100000013</v>
      </c>
      <c r="Y231" s="42">
        <v>550206.91999999993</v>
      </c>
      <c r="Z231" s="42">
        <v>261126.64999999997</v>
      </c>
      <c r="AA231" s="42">
        <v>5818875.7199999997</v>
      </c>
      <c r="AB231" s="42"/>
      <c r="AC231" s="42"/>
      <c r="AD231" s="42">
        <v>2485892.2300000004</v>
      </c>
      <c r="AE231" s="42"/>
      <c r="AF231" s="42"/>
      <c r="AG231" s="42"/>
      <c r="AH231" s="42">
        <v>162801.65999999997</v>
      </c>
      <c r="AI231" s="42">
        <v>2317957.4299999997</v>
      </c>
      <c r="AJ231" s="42"/>
      <c r="AK231" s="42">
        <v>362117.5</v>
      </c>
      <c r="AL231" s="42"/>
      <c r="AM231" s="42"/>
      <c r="AN231" s="42"/>
      <c r="AO231" s="42">
        <v>294782.11999999994</v>
      </c>
      <c r="AP231" s="42"/>
      <c r="AQ231" s="42"/>
      <c r="AR231" s="42">
        <v>3064104.5400000005</v>
      </c>
      <c r="AS231" s="42"/>
      <c r="AT231" s="42"/>
      <c r="AU231" s="42">
        <v>2142314.31</v>
      </c>
      <c r="AV231" s="42">
        <v>715154.13</v>
      </c>
      <c r="AW231" s="42">
        <v>23714011.899999999</v>
      </c>
      <c r="AX231" s="42">
        <v>6403170.5699999994</v>
      </c>
      <c r="AY231" s="42">
        <v>8876780.7199999988</v>
      </c>
    </row>
    <row r="232" spans="1:51" x14ac:dyDescent="0.25">
      <c r="A232" t="s">
        <v>315</v>
      </c>
      <c r="B232" s="42">
        <v>498948.60999999993</v>
      </c>
      <c r="C232" s="42"/>
      <c r="D232" s="42"/>
      <c r="E232" s="42"/>
      <c r="F232" s="42"/>
      <c r="G232" s="42"/>
      <c r="H232" s="42"/>
      <c r="I232" s="42"/>
      <c r="J232" s="42"/>
      <c r="K232" s="42">
        <v>63416.02</v>
      </c>
      <c r="L232" s="42"/>
      <c r="M232" s="42"/>
      <c r="N232" s="42">
        <v>7984</v>
      </c>
      <c r="O232" s="42"/>
      <c r="P232" s="42"/>
      <c r="Q232" s="42"/>
      <c r="R232" s="42"/>
      <c r="S232" s="42"/>
      <c r="T232" s="42"/>
      <c r="U232" s="42"/>
      <c r="V232" s="42"/>
      <c r="W232" s="42"/>
      <c r="X232" s="42">
        <v>2315</v>
      </c>
      <c r="Y232" s="42">
        <v>11022</v>
      </c>
      <c r="Z232" s="42"/>
      <c r="AA232" s="42">
        <v>18660.879999999997</v>
      </c>
      <c r="AB232" s="42"/>
      <c r="AC232" s="42"/>
      <c r="AD232" s="42">
        <v>16855.97</v>
      </c>
      <c r="AE232" s="42"/>
      <c r="AF232" s="42"/>
      <c r="AG232" s="42"/>
      <c r="AH232" s="42"/>
      <c r="AI232" s="42"/>
      <c r="AJ232" s="42"/>
      <c r="AK232" s="42"/>
      <c r="AL232" s="42"/>
      <c r="AM232" s="42"/>
      <c r="AN232" s="42"/>
      <c r="AO232" s="42"/>
      <c r="AP232" s="42"/>
      <c r="AQ232" s="42"/>
      <c r="AR232" s="42">
        <v>9584.7999999999993</v>
      </c>
      <c r="AS232" s="42"/>
      <c r="AT232" s="42"/>
      <c r="AU232" s="42"/>
      <c r="AV232" s="42"/>
      <c r="AW232" s="42">
        <v>333232.12999999989</v>
      </c>
      <c r="AX232" s="42">
        <v>16709.550000000003</v>
      </c>
      <c r="AY232" s="42">
        <v>82356.060000000012</v>
      </c>
    </row>
    <row r="233" spans="1:51" x14ac:dyDescent="0.25">
      <c r="A233" t="s">
        <v>316</v>
      </c>
      <c r="B233" s="42">
        <v>48832413.429999992</v>
      </c>
      <c r="C233" s="42">
        <v>7805907.7800000003</v>
      </c>
      <c r="D233" s="42"/>
      <c r="E233" s="42">
        <v>653374.05999999994</v>
      </c>
      <c r="F233" s="42"/>
      <c r="G233" s="42"/>
      <c r="H233" s="42"/>
      <c r="I233" s="42"/>
      <c r="J233" s="42"/>
      <c r="K233" s="42">
        <v>18105766.940000005</v>
      </c>
      <c r="L233" s="42"/>
      <c r="M233" s="42"/>
      <c r="N233" s="42">
        <v>1301249.53</v>
      </c>
      <c r="O233" s="42"/>
      <c r="P233" s="42"/>
      <c r="Q233" s="42"/>
      <c r="R233" s="42">
        <v>3980690.3799999994</v>
      </c>
      <c r="S233" s="42">
        <v>847983.53999999992</v>
      </c>
      <c r="T233" s="42">
        <v>24764.02</v>
      </c>
      <c r="U233" s="42"/>
      <c r="V233" s="42"/>
      <c r="W233" s="42"/>
      <c r="X233" s="42">
        <v>783036.24</v>
      </c>
      <c r="Y233" s="42">
        <v>194346.42</v>
      </c>
      <c r="Z233" s="42"/>
      <c r="AA233" s="42">
        <v>1537417.87</v>
      </c>
      <c r="AB233" s="42"/>
      <c r="AC233" s="42"/>
      <c r="AD233" s="42">
        <v>534007.43000000005</v>
      </c>
      <c r="AE233" s="42"/>
      <c r="AF233" s="42"/>
      <c r="AG233" s="42"/>
      <c r="AH233" s="42">
        <v>109515.49</v>
      </c>
      <c r="AI233" s="42">
        <v>1472938.81</v>
      </c>
      <c r="AJ233" s="42"/>
      <c r="AK233" s="42">
        <v>39758.29</v>
      </c>
      <c r="AL233" s="42"/>
      <c r="AM233" s="42"/>
      <c r="AN233" s="42">
        <v>106155.84</v>
      </c>
      <c r="AO233" s="42">
        <v>172807.94</v>
      </c>
      <c r="AP233" s="42">
        <v>110424.13000000002</v>
      </c>
      <c r="AQ233" s="42"/>
      <c r="AR233" s="42">
        <v>246398.33</v>
      </c>
      <c r="AS233" s="42"/>
      <c r="AT233" s="42"/>
      <c r="AU233" s="42"/>
      <c r="AV233" s="42">
        <v>731056.52</v>
      </c>
      <c r="AW233" s="42">
        <v>16243833.849999996</v>
      </c>
      <c r="AX233" s="42">
        <v>2316779.5900000003</v>
      </c>
      <c r="AY233" s="42">
        <v>5636480.1400000006</v>
      </c>
    </row>
    <row r="234" spans="1:51" x14ac:dyDescent="0.25">
      <c r="A234" t="s">
        <v>317</v>
      </c>
      <c r="B234" s="42">
        <v>103105154.62999995</v>
      </c>
      <c r="C234" s="42">
        <v>3143763.6799999997</v>
      </c>
      <c r="D234" s="42">
        <v>72273.279999999999</v>
      </c>
      <c r="E234" s="42">
        <v>570304.08999999985</v>
      </c>
      <c r="F234" s="42"/>
      <c r="G234" s="42"/>
      <c r="H234" s="42">
        <v>2404.75</v>
      </c>
      <c r="I234" s="42"/>
      <c r="J234" s="42"/>
      <c r="K234" s="42">
        <v>27022926.959999997</v>
      </c>
      <c r="L234" s="42"/>
      <c r="M234" s="42"/>
      <c r="N234" s="42">
        <v>2024037</v>
      </c>
      <c r="O234" s="42"/>
      <c r="P234" s="42"/>
      <c r="Q234" s="42"/>
      <c r="R234" s="42">
        <v>4828799.08</v>
      </c>
      <c r="S234" s="42">
        <v>1275596.3399999999</v>
      </c>
      <c r="T234" s="42">
        <v>49164.77</v>
      </c>
      <c r="U234" s="42"/>
      <c r="V234" s="42"/>
      <c r="W234" s="42"/>
      <c r="X234" s="42">
        <v>708620.41</v>
      </c>
      <c r="Y234" s="42">
        <v>220926.54</v>
      </c>
      <c r="Z234" s="42">
        <v>51140</v>
      </c>
      <c r="AA234" s="42">
        <v>1600779.95</v>
      </c>
      <c r="AB234" s="42"/>
      <c r="AC234" s="42"/>
      <c r="AD234" s="42">
        <v>608546.65</v>
      </c>
      <c r="AE234" s="42"/>
      <c r="AF234" s="42"/>
      <c r="AG234" s="42"/>
      <c r="AH234" s="42">
        <v>136060.99999999997</v>
      </c>
      <c r="AI234" s="42">
        <v>1148712.1200000001</v>
      </c>
      <c r="AJ234" s="42"/>
      <c r="AK234" s="42"/>
      <c r="AL234" s="42"/>
      <c r="AM234" s="42"/>
      <c r="AN234" s="42">
        <v>166169.48000000004</v>
      </c>
      <c r="AO234" s="42">
        <v>321266.55</v>
      </c>
      <c r="AP234" s="42"/>
      <c r="AQ234" s="42"/>
      <c r="AR234" s="42">
        <v>669523.93000000005</v>
      </c>
      <c r="AS234" s="42"/>
      <c r="AT234" s="42">
        <v>2771.7200000000003</v>
      </c>
      <c r="AU234" s="42">
        <v>910803.31</v>
      </c>
      <c r="AV234" s="42">
        <v>4409663.6800000006</v>
      </c>
      <c r="AW234" s="42">
        <v>25706698.119999982</v>
      </c>
      <c r="AX234" s="42">
        <v>3107575.9099999997</v>
      </c>
      <c r="AY234" s="42">
        <v>7817218.7200000016</v>
      </c>
    </row>
    <row r="235" spans="1:51" x14ac:dyDescent="0.25">
      <c r="A235" t="s">
        <v>318</v>
      </c>
      <c r="B235" s="42">
        <v>25170608.099999998</v>
      </c>
      <c r="C235" s="42">
        <v>381411.77000000008</v>
      </c>
      <c r="D235" s="42">
        <v>51906.12</v>
      </c>
      <c r="E235" s="42"/>
      <c r="F235" s="42"/>
      <c r="G235" s="42"/>
      <c r="H235" s="42"/>
      <c r="I235" s="42"/>
      <c r="J235" s="42"/>
      <c r="K235" s="42">
        <v>8529308.1699999999</v>
      </c>
      <c r="L235" s="42"/>
      <c r="M235" s="42"/>
      <c r="N235" s="42">
        <v>599041.99000000011</v>
      </c>
      <c r="O235" s="42"/>
      <c r="P235" s="42"/>
      <c r="Q235" s="42"/>
      <c r="R235" s="42">
        <v>1479419.6900000002</v>
      </c>
      <c r="S235" s="42">
        <v>240303.95999999996</v>
      </c>
      <c r="T235" s="42">
        <v>21995</v>
      </c>
      <c r="U235" s="42"/>
      <c r="V235" s="42"/>
      <c r="W235" s="42"/>
      <c r="X235" s="42">
        <v>537481.42000000016</v>
      </c>
      <c r="Y235" s="42">
        <v>128541.32</v>
      </c>
      <c r="Z235" s="42"/>
      <c r="AA235" s="42">
        <v>1004614.6300000001</v>
      </c>
      <c r="AB235" s="42"/>
      <c r="AC235" s="42"/>
      <c r="AD235" s="42">
        <v>338503.33999999997</v>
      </c>
      <c r="AE235" s="42"/>
      <c r="AF235" s="42"/>
      <c r="AG235" s="42"/>
      <c r="AH235" s="42">
        <v>73826.099999999991</v>
      </c>
      <c r="AI235" s="42">
        <v>526971.57000000007</v>
      </c>
      <c r="AJ235" s="42"/>
      <c r="AK235" s="42"/>
      <c r="AL235" s="42">
        <v>209706.53</v>
      </c>
      <c r="AM235" s="42"/>
      <c r="AN235" s="42"/>
      <c r="AO235" s="42">
        <v>83049.7</v>
      </c>
      <c r="AP235" s="42"/>
      <c r="AQ235" s="42"/>
      <c r="AR235" s="42">
        <v>12641.06</v>
      </c>
      <c r="AS235" s="42"/>
      <c r="AT235" s="42"/>
      <c r="AU235" s="42">
        <v>278696.55999999994</v>
      </c>
      <c r="AV235" s="42">
        <v>98359.95</v>
      </c>
      <c r="AW235" s="42">
        <v>6989365.2100000009</v>
      </c>
      <c r="AX235" s="42">
        <v>1630418.2400000002</v>
      </c>
      <c r="AY235" s="42">
        <v>2524667.9199999995</v>
      </c>
    </row>
    <row r="236" spans="1:51" x14ac:dyDescent="0.25">
      <c r="A236" t="s">
        <v>319</v>
      </c>
      <c r="B236" s="42">
        <v>18440231.629999999</v>
      </c>
      <c r="C236" s="42">
        <v>584060.91</v>
      </c>
      <c r="D236" s="42">
        <v>143210.76999999999</v>
      </c>
      <c r="E236" s="42">
        <v>778495.60999999987</v>
      </c>
      <c r="F236" s="42"/>
      <c r="G236" s="42"/>
      <c r="H236" s="42"/>
      <c r="I236" s="42"/>
      <c r="J236" s="42"/>
      <c r="K236" s="42">
        <v>6950797.0300000003</v>
      </c>
      <c r="L236" s="42"/>
      <c r="M236" s="42"/>
      <c r="N236" s="42">
        <v>574379.89999999991</v>
      </c>
      <c r="O236" s="42"/>
      <c r="P236" s="42"/>
      <c r="Q236" s="42"/>
      <c r="R236" s="42">
        <v>1798170.0700000003</v>
      </c>
      <c r="S236" s="42">
        <v>388989.60000000003</v>
      </c>
      <c r="T236" s="42">
        <v>15257.240000000002</v>
      </c>
      <c r="U236" s="42"/>
      <c r="V236" s="42"/>
      <c r="W236" s="42"/>
      <c r="X236" s="42">
        <v>510902.19999999995</v>
      </c>
      <c r="Y236" s="42">
        <v>96204.650000000009</v>
      </c>
      <c r="Z236" s="42"/>
      <c r="AA236" s="42">
        <v>1708803.3599999999</v>
      </c>
      <c r="AB236" s="42"/>
      <c r="AC236" s="42"/>
      <c r="AD236" s="42">
        <v>101773.42</v>
      </c>
      <c r="AE236" s="42"/>
      <c r="AF236" s="42"/>
      <c r="AG236" s="42"/>
      <c r="AH236" s="42">
        <v>43133.31</v>
      </c>
      <c r="AI236" s="42">
        <v>512471.70999999996</v>
      </c>
      <c r="AJ236" s="42"/>
      <c r="AK236" s="42"/>
      <c r="AL236" s="42"/>
      <c r="AM236" s="42"/>
      <c r="AN236" s="42"/>
      <c r="AO236" s="42">
        <v>90704.5</v>
      </c>
      <c r="AP236" s="42"/>
      <c r="AQ236" s="42"/>
      <c r="AR236" s="42">
        <v>292807.77</v>
      </c>
      <c r="AS236" s="42"/>
      <c r="AT236" s="42"/>
      <c r="AU236" s="42">
        <v>9427.33</v>
      </c>
      <c r="AV236" s="42"/>
      <c r="AW236" s="42">
        <v>6208410.7299999995</v>
      </c>
      <c r="AX236" s="42">
        <v>1310701.31</v>
      </c>
      <c r="AY236" s="42">
        <v>2127268.4099999997</v>
      </c>
    </row>
    <row r="237" spans="1:51" x14ac:dyDescent="0.25">
      <c r="A237" t="s">
        <v>320</v>
      </c>
      <c r="B237" s="42">
        <v>5001622.6499999994</v>
      </c>
      <c r="C237" s="42"/>
      <c r="D237" s="42">
        <v>13369.56</v>
      </c>
      <c r="E237" s="42">
        <v>222576.44</v>
      </c>
      <c r="F237" s="42"/>
      <c r="G237" s="42"/>
      <c r="H237" s="42">
        <v>48334.45</v>
      </c>
      <c r="I237" s="42"/>
      <c r="J237" s="42"/>
      <c r="K237" s="42">
        <v>991489.17000000016</v>
      </c>
      <c r="L237" s="42"/>
      <c r="M237" s="42"/>
      <c r="N237" s="42">
        <v>109344.48</v>
      </c>
      <c r="O237" s="42"/>
      <c r="P237" s="42"/>
      <c r="Q237" s="42"/>
      <c r="R237" s="42">
        <v>181496.21999999997</v>
      </c>
      <c r="S237" s="42"/>
      <c r="T237" s="42">
        <v>2776.02</v>
      </c>
      <c r="U237" s="42"/>
      <c r="V237" s="42"/>
      <c r="W237" s="42"/>
      <c r="X237" s="42">
        <v>145547.37000000002</v>
      </c>
      <c r="Y237" s="42">
        <v>69507.63</v>
      </c>
      <c r="Z237" s="42"/>
      <c r="AA237" s="42">
        <v>306696.54000000004</v>
      </c>
      <c r="AB237" s="42"/>
      <c r="AC237" s="42"/>
      <c r="AD237" s="42">
        <v>60813.520000000004</v>
      </c>
      <c r="AE237" s="42"/>
      <c r="AF237" s="42"/>
      <c r="AG237" s="42"/>
      <c r="AH237" s="42"/>
      <c r="AI237" s="42"/>
      <c r="AJ237" s="42"/>
      <c r="AK237" s="42"/>
      <c r="AL237" s="42"/>
      <c r="AM237" s="42"/>
      <c r="AN237" s="42"/>
      <c r="AO237" s="42">
        <v>14035.329999999998</v>
      </c>
      <c r="AP237" s="42"/>
      <c r="AQ237" s="42"/>
      <c r="AR237" s="42">
        <v>482324.79</v>
      </c>
      <c r="AS237" s="42"/>
      <c r="AT237" s="42"/>
      <c r="AU237" s="42"/>
      <c r="AV237" s="42">
        <v>949.17</v>
      </c>
      <c r="AW237" s="42">
        <v>1643273.14</v>
      </c>
      <c r="AX237" s="42">
        <v>587519.91</v>
      </c>
      <c r="AY237" s="42">
        <v>538185.22000000009</v>
      </c>
    </row>
    <row r="238" spans="1:51" x14ac:dyDescent="0.25">
      <c r="A238" t="s">
        <v>321</v>
      </c>
      <c r="B238" s="42">
        <v>17386147.759999998</v>
      </c>
      <c r="C238" s="42">
        <v>1816019.6399999997</v>
      </c>
      <c r="D238" s="42">
        <v>428574.94</v>
      </c>
      <c r="E238" s="42"/>
      <c r="F238" s="42"/>
      <c r="G238" s="42"/>
      <c r="H238" s="42">
        <v>967.1</v>
      </c>
      <c r="I238" s="42"/>
      <c r="J238" s="42"/>
      <c r="K238" s="42">
        <v>8821529.0199999996</v>
      </c>
      <c r="L238" s="42"/>
      <c r="M238" s="42"/>
      <c r="N238" s="42">
        <v>550573.90999999992</v>
      </c>
      <c r="O238" s="42"/>
      <c r="P238" s="42"/>
      <c r="Q238" s="42"/>
      <c r="R238" s="42">
        <v>1221000.5200000003</v>
      </c>
      <c r="S238" s="42">
        <v>339291.92</v>
      </c>
      <c r="T238" s="42">
        <v>16349.61</v>
      </c>
      <c r="U238" s="42"/>
      <c r="V238" s="42"/>
      <c r="W238" s="42"/>
      <c r="X238" s="42">
        <v>512311.24999999994</v>
      </c>
      <c r="Y238" s="42">
        <v>107514.98</v>
      </c>
      <c r="Z238" s="42"/>
      <c r="AA238" s="42">
        <v>1014468.02</v>
      </c>
      <c r="AB238" s="42"/>
      <c r="AC238" s="42"/>
      <c r="AD238" s="42">
        <v>155585.13999999998</v>
      </c>
      <c r="AE238" s="42"/>
      <c r="AF238" s="42"/>
      <c r="AG238" s="42"/>
      <c r="AH238" s="42"/>
      <c r="AI238" s="42">
        <v>185387.78999999995</v>
      </c>
      <c r="AJ238" s="42"/>
      <c r="AK238" s="42"/>
      <c r="AL238" s="42"/>
      <c r="AM238" s="42"/>
      <c r="AN238" s="42"/>
      <c r="AO238" s="42">
        <v>79486.17</v>
      </c>
      <c r="AP238" s="42"/>
      <c r="AQ238" s="42"/>
      <c r="AR238" s="42">
        <v>1348681.27</v>
      </c>
      <c r="AS238" s="42"/>
      <c r="AT238" s="42"/>
      <c r="AU238" s="42"/>
      <c r="AV238" s="42"/>
      <c r="AW238" s="42">
        <v>5717768.0899999999</v>
      </c>
      <c r="AX238" s="42">
        <v>1518941.38</v>
      </c>
      <c r="AY238" s="42">
        <v>2588004.88</v>
      </c>
    </row>
    <row r="239" spans="1:51" x14ac:dyDescent="0.25">
      <c r="A239" t="s">
        <v>322</v>
      </c>
      <c r="B239" s="42">
        <v>44745427.740000002</v>
      </c>
      <c r="C239" s="42">
        <v>1434752.2900000005</v>
      </c>
      <c r="D239" s="42">
        <v>102673.84</v>
      </c>
      <c r="E239" s="42">
        <v>503400.15999999992</v>
      </c>
      <c r="F239" s="42"/>
      <c r="G239" s="42"/>
      <c r="H239" s="42">
        <v>5430.33</v>
      </c>
      <c r="I239" s="42"/>
      <c r="J239" s="42"/>
      <c r="K239" s="42">
        <v>16788500.489999998</v>
      </c>
      <c r="L239" s="42"/>
      <c r="M239" s="42"/>
      <c r="N239" s="42">
        <v>1105034</v>
      </c>
      <c r="O239" s="42"/>
      <c r="P239" s="42"/>
      <c r="Q239" s="42"/>
      <c r="R239" s="42">
        <v>4008644.9300000011</v>
      </c>
      <c r="S239" s="42">
        <v>860637.9600000002</v>
      </c>
      <c r="T239" s="42">
        <v>28446.379999999997</v>
      </c>
      <c r="U239" s="42"/>
      <c r="V239" s="42"/>
      <c r="W239" s="42"/>
      <c r="X239" s="42">
        <v>754176.09999999986</v>
      </c>
      <c r="Y239" s="42">
        <v>188729.53</v>
      </c>
      <c r="Z239" s="42"/>
      <c r="AA239" s="42">
        <v>1087656.8200000003</v>
      </c>
      <c r="AB239" s="42"/>
      <c r="AC239" s="42"/>
      <c r="AD239" s="42">
        <v>208148.94999999998</v>
      </c>
      <c r="AE239" s="42"/>
      <c r="AF239" s="42"/>
      <c r="AG239" s="42"/>
      <c r="AH239" s="42">
        <v>34489.15</v>
      </c>
      <c r="AI239" s="42">
        <v>293032.86000000004</v>
      </c>
      <c r="AJ239" s="42"/>
      <c r="AK239" s="42"/>
      <c r="AL239" s="42"/>
      <c r="AM239" s="42">
        <v>95051.739999999991</v>
      </c>
      <c r="AN239" s="42"/>
      <c r="AO239" s="42">
        <v>188772.11000000002</v>
      </c>
      <c r="AP239" s="42"/>
      <c r="AQ239" s="42"/>
      <c r="AR239" s="42">
        <v>509235.52</v>
      </c>
      <c r="AS239" s="42"/>
      <c r="AT239" s="42"/>
      <c r="AU239" s="42"/>
      <c r="AV239" s="42">
        <v>137014.88</v>
      </c>
      <c r="AW239" s="42">
        <v>11712397.940000003</v>
      </c>
      <c r="AX239" s="42">
        <v>2651512.8800000004</v>
      </c>
      <c r="AY239" s="42">
        <v>4504635.95</v>
      </c>
    </row>
    <row r="240" spans="1:51" x14ac:dyDescent="0.25">
      <c r="A240" t="s">
        <v>49</v>
      </c>
      <c r="B240" s="42">
        <v>286380098.51999992</v>
      </c>
      <c r="C240" s="42">
        <v>13314201.73</v>
      </c>
      <c r="D240" s="42">
        <v>1710739.6899999997</v>
      </c>
      <c r="E240" s="42">
        <v>1115653.3199999998</v>
      </c>
      <c r="F240" s="42">
        <v>860905.97999999986</v>
      </c>
      <c r="G240" s="42"/>
      <c r="H240" s="42"/>
      <c r="I240" s="42"/>
      <c r="J240" s="42"/>
      <c r="K240" s="42">
        <v>75442595.450000018</v>
      </c>
      <c r="L240" s="42"/>
      <c r="M240" s="42"/>
      <c r="N240" s="42">
        <v>7200808.9500000002</v>
      </c>
      <c r="O240" s="42"/>
      <c r="P240" s="42"/>
      <c r="Q240" s="42"/>
      <c r="R240" s="42">
        <v>12109206.650000002</v>
      </c>
      <c r="S240" s="42">
        <v>2401109.4699999997</v>
      </c>
      <c r="T240" s="42">
        <v>364872.58999999997</v>
      </c>
      <c r="U240" s="42"/>
      <c r="V240" s="42">
        <v>5286866.120000001</v>
      </c>
      <c r="W240" s="42">
        <v>116909.42</v>
      </c>
      <c r="X240" s="42">
        <v>15522178.6</v>
      </c>
      <c r="Y240" s="42">
        <v>3717058.2899999996</v>
      </c>
      <c r="Z240" s="42"/>
      <c r="AA240" s="42">
        <v>17385116.75</v>
      </c>
      <c r="AB240" s="42"/>
      <c r="AC240" s="42"/>
      <c r="AD240" s="42">
        <v>5492688.3799999999</v>
      </c>
      <c r="AE240" s="42"/>
      <c r="AF240" s="42"/>
      <c r="AG240" s="42"/>
      <c r="AH240" s="42">
        <v>661069</v>
      </c>
      <c r="AI240" s="42">
        <v>4558660.38</v>
      </c>
      <c r="AJ240" s="42"/>
      <c r="AK240" s="42">
        <v>285802.97000000003</v>
      </c>
      <c r="AL240" s="42">
        <v>365276.68</v>
      </c>
      <c r="AM240" s="42"/>
      <c r="AN240" s="42"/>
      <c r="AO240" s="42">
        <v>2129659.27</v>
      </c>
      <c r="AP240" s="42"/>
      <c r="AQ240" s="42"/>
      <c r="AR240" s="42">
        <v>2396126.0100000007</v>
      </c>
      <c r="AS240" s="42"/>
      <c r="AT240" s="42"/>
      <c r="AU240" s="42">
        <v>13677411.23</v>
      </c>
      <c r="AV240" s="42">
        <v>7548249.1199999992</v>
      </c>
      <c r="AW240" s="42">
        <v>67488030.979999989</v>
      </c>
      <c r="AX240" s="42">
        <v>21812972.080000006</v>
      </c>
      <c r="AY240" s="42">
        <v>16991393.809999999</v>
      </c>
    </row>
    <row r="241" spans="1:51" x14ac:dyDescent="0.25">
      <c r="A241" t="s">
        <v>50</v>
      </c>
      <c r="B241" s="42">
        <v>870023.08999999985</v>
      </c>
      <c r="C241" s="42"/>
      <c r="D241" s="42"/>
      <c r="E241" s="42"/>
      <c r="F241" s="42"/>
      <c r="G241" s="42"/>
      <c r="H241" s="42"/>
      <c r="I241" s="42"/>
      <c r="J241" s="42"/>
      <c r="K241" s="42">
        <v>86780.69</v>
      </c>
      <c r="L241" s="42"/>
      <c r="M241" s="42"/>
      <c r="N241" s="42">
        <v>68023.86</v>
      </c>
      <c r="O241" s="42"/>
      <c r="P241" s="42"/>
      <c r="Q241" s="42"/>
      <c r="R241" s="42"/>
      <c r="S241" s="42"/>
      <c r="T241" s="42"/>
      <c r="U241" s="42"/>
      <c r="V241" s="42"/>
      <c r="W241" s="42"/>
      <c r="X241" s="42">
        <v>16735.46</v>
      </c>
      <c r="Y241" s="42">
        <v>24055.75</v>
      </c>
      <c r="Z241" s="42"/>
      <c r="AA241" s="42">
        <v>7355.08</v>
      </c>
      <c r="AB241" s="42"/>
      <c r="AC241" s="42"/>
      <c r="AD241" s="42"/>
      <c r="AE241" s="42"/>
      <c r="AF241" s="42"/>
      <c r="AG241" s="42"/>
      <c r="AH241" s="42"/>
      <c r="AI241" s="42"/>
      <c r="AJ241" s="42"/>
      <c r="AK241" s="42"/>
      <c r="AL241" s="42"/>
      <c r="AM241" s="42"/>
      <c r="AN241" s="42"/>
      <c r="AO241" s="42"/>
      <c r="AP241" s="42"/>
      <c r="AQ241" s="42"/>
      <c r="AR241" s="42"/>
      <c r="AS241" s="42"/>
      <c r="AT241" s="42"/>
      <c r="AU241" s="42"/>
      <c r="AV241" s="42"/>
      <c r="AW241" s="42">
        <v>385153.19</v>
      </c>
      <c r="AX241" s="42">
        <v>3567.6699999999996</v>
      </c>
      <c r="AY241" s="42">
        <v>65935.87000000001</v>
      </c>
    </row>
    <row r="242" spans="1:51" x14ac:dyDescent="0.25">
      <c r="A242" t="s">
        <v>51</v>
      </c>
      <c r="B242" s="42">
        <v>424344.12000000005</v>
      </c>
      <c r="C242" s="42"/>
      <c r="D242" s="42"/>
      <c r="E242" s="42"/>
      <c r="F242" s="42"/>
      <c r="G242" s="42"/>
      <c r="H242" s="42"/>
      <c r="I242" s="42"/>
      <c r="J242" s="42"/>
      <c r="K242" s="42">
        <v>86796.51999999999</v>
      </c>
      <c r="L242" s="42"/>
      <c r="M242" s="42"/>
      <c r="N242" s="42">
        <v>8334</v>
      </c>
      <c r="O242" s="42"/>
      <c r="P242" s="42"/>
      <c r="Q242" s="42"/>
      <c r="R242" s="42"/>
      <c r="S242" s="42"/>
      <c r="T242" s="42"/>
      <c r="U242" s="42"/>
      <c r="V242" s="42"/>
      <c r="W242" s="42"/>
      <c r="X242" s="42">
        <v>90521.099999999991</v>
      </c>
      <c r="Y242" s="42">
        <v>38885.61</v>
      </c>
      <c r="Z242" s="42"/>
      <c r="AA242" s="42">
        <v>14677.91</v>
      </c>
      <c r="AB242" s="42"/>
      <c r="AC242" s="42"/>
      <c r="AD242" s="42">
        <v>1166.22</v>
      </c>
      <c r="AE242" s="42"/>
      <c r="AF242" s="42"/>
      <c r="AG242" s="42"/>
      <c r="AH242" s="42"/>
      <c r="AI242" s="42"/>
      <c r="AJ242" s="42"/>
      <c r="AK242" s="42"/>
      <c r="AL242" s="42"/>
      <c r="AM242" s="42"/>
      <c r="AN242" s="42"/>
      <c r="AO242" s="42"/>
      <c r="AP242" s="42"/>
      <c r="AQ242" s="42"/>
      <c r="AR242" s="42"/>
      <c r="AS242" s="42"/>
      <c r="AT242" s="42"/>
      <c r="AU242" s="42"/>
      <c r="AV242" s="42"/>
      <c r="AW242" s="42">
        <v>321267.44000000012</v>
      </c>
      <c r="AX242" s="42">
        <v>33236.19</v>
      </c>
      <c r="AY242" s="42">
        <v>128520.41</v>
      </c>
    </row>
    <row r="243" spans="1:51" x14ac:dyDescent="0.25">
      <c r="A243" t="s">
        <v>52</v>
      </c>
      <c r="B243" s="42">
        <v>12592180.92</v>
      </c>
      <c r="C243" s="42">
        <v>430315.93</v>
      </c>
      <c r="D243" s="42">
        <v>39746.050000000003</v>
      </c>
      <c r="E243" s="42">
        <v>445286.85</v>
      </c>
      <c r="F243" s="42"/>
      <c r="G243" s="42"/>
      <c r="H243" s="42"/>
      <c r="I243" s="42"/>
      <c r="J243" s="42"/>
      <c r="K243" s="42">
        <v>2482574.2999999993</v>
      </c>
      <c r="L243" s="42"/>
      <c r="M243" s="42"/>
      <c r="N243" s="42">
        <v>328993.82</v>
      </c>
      <c r="O243" s="42"/>
      <c r="P243" s="42"/>
      <c r="Q243" s="42"/>
      <c r="R243" s="42">
        <v>1144623.01</v>
      </c>
      <c r="S243" s="42">
        <v>89659.81</v>
      </c>
      <c r="T243" s="42">
        <v>8331</v>
      </c>
      <c r="U243" s="42"/>
      <c r="V243" s="42"/>
      <c r="W243" s="42"/>
      <c r="X243" s="42">
        <v>519431.28</v>
      </c>
      <c r="Y243" s="42">
        <v>98993.42</v>
      </c>
      <c r="Z243" s="42"/>
      <c r="AA243" s="42">
        <v>323406.49</v>
      </c>
      <c r="AB243" s="42"/>
      <c r="AC243" s="42"/>
      <c r="AD243" s="42">
        <v>165827.95000000001</v>
      </c>
      <c r="AE243" s="42"/>
      <c r="AF243" s="42"/>
      <c r="AG243" s="42"/>
      <c r="AH243" s="42"/>
      <c r="AI243" s="42">
        <v>25903.79</v>
      </c>
      <c r="AJ243" s="42"/>
      <c r="AK243" s="42"/>
      <c r="AL243" s="42"/>
      <c r="AM243" s="42"/>
      <c r="AN243" s="42"/>
      <c r="AO243" s="42">
        <v>38404.82</v>
      </c>
      <c r="AP243" s="42"/>
      <c r="AQ243" s="42"/>
      <c r="AR243" s="42">
        <v>91935.33</v>
      </c>
      <c r="AS243" s="42"/>
      <c r="AT243" s="42"/>
      <c r="AU243" s="42">
        <v>190069.47000000003</v>
      </c>
      <c r="AV243" s="42">
        <v>234</v>
      </c>
      <c r="AW243" s="42">
        <v>3988924.3400000003</v>
      </c>
      <c r="AX243" s="42">
        <v>737961.97</v>
      </c>
      <c r="AY243" s="42">
        <v>1484299.4400000002</v>
      </c>
    </row>
    <row r="244" spans="1:51" x14ac:dyDescent="0.25">
      <c r="A244" t="s">
        <v>53</v>
      </c>
      <c r="B244" s="42">
        <v>15597318.26</v>
      </c>
      <c r="C244" s="42">
        <v>434172.04000000004</v>
      </c>
      <c r="D244" s="42">
        <v>18118.400000000001</v>
      </c>
      <c r="E244" s="42">
        <v>235792.89999999997</v>
      </c>
      <c r="F244" s="42"/>
      <c r="G244" s="42"/>
      <c r="H244" s="42"/>
      <c r="I244" s="42"/>
      <c r="J244" s="42"/>
      <c r="K244" s="42">
        <v>3871671.48</v>
      </c>
      <c r="L244" s="42"/>
      <c r="M244" s="42"/>
      <c r="N244" s="42">
        <v>494463.34</v>
      </c>
      <c r="O244" s="42"/>
      <c r="P244" s="42">
        <v>221646.81</v>
      </c>
      <c r="Q244" s="42">
        <v>86734.87</v>
      </c>
      <c r="R244" s="42">
        <v>1064483.96</v>
      </c>
      <c r="S244" s="42"/>
      <c r="T244" s="42">
        <v>13496.06</v>
      </c>
      <c r="U244" s="42"/>
      <c r="V244" s="42"/>
      <c r="W244" s="42"/>
      <c r="X244" s="42">
        <v>322342.19999999995</v>
      </c>
      <c r="Y244" s="42">
        <v>80334.039999999994</v>
      </c>
      <c r="Z244" s="42"/>
      <c r="AA244" s="42">
        <v>636259.77</v>
      </c>
      <c r="AB244" s="42"/>
      <c r="AC244" s="42"/>
      <c r="AD244" s="42">
        <v>144127.13</v>
      </c>
      <c r="AE244" s="42"/>
      <c r="AF244" s="42"/>
      <c r="AG244" s="42"/>
      <c r="AH244" s="42"/>
      <c r="AI244" s="42">
        <v>36038.020000000004</v>
      </c>
      <c r="AJ244" s="42"/>
      <c r="AK244" s="42"/>
      <c r="AL244" s="42">
        <v>11683.149999999998</v>
      </c>
      <c r="AM244" s="42"/>
      <c r="AN244" s="42"/>
      <c r="AO244" s="42">
        <v>48963.75</v>
      </c>
      <c r="AP244" s="42">
        <v>156120.4</v>
      </c>
      <c r="AQ244" s="42"/>
      <c r="AR244" s="42">
        <v>48469.33</v>
      </c>
      <c r="AS244" s="42"/>
      <c r="AT244" s="42"/>
      <c r="AU244" s="42"/>
      <c r="AV244" s="42">
        <v>398863.25</v>
      </c>
      <c r="AW244" s="42">
        <v>5427517.4900000002</v>
      </c>
      <c r="AX244" s="42">
        <v>1451172.7100000002</v>
      </c>
      <c r="AY244" s="42">
        <v>1472518.6999999997</v>
      </c>
    </row>
    <row r="245" spans="1:51" x14ac:dyDescent="0.25">
      <c r="A245" t="s">
        <v>54</v>
      </c>
      <c r="B245" s="42">
        <v>87114745.220000014</v>
      </c>
      <c r="C245" s="42">
        <v>5308679.3099999996</v>
      </c>
      <c r="D245" s="42">
        <v>131444.22</v>
      </c>
      <c r="E245" s="42">
        <v>1685742.15</v>
      </c>
      <c r="F245" s="42"/>
      <c r="G245" s="42"/>
      <c r="H245" s="42">
        <v>16530.47</v>
      </c>
      <c r="I245" s="42"/>
      <c r="J245" s="42"/>
      <c r="K245" s="42">
        <v>27246514.669999998</v>
      </c>
      <c r="L245" s="42"/>
      <c r="M245" s="42"/>
      <c r="N245" s="42">
        <v>2005449.6499999997</v>
      </c>
      <c r="O245" s="42"/>
      <c r="P245" s="42"/>
      <c r="Q245" s="42"/>
      <c r="R245" s="42">
        <v>5090558.8100000005</v>
      </c>
      <c r="S245" s="42">
        <v>3716899.2599999993</v>
      </c>
      <c r="T245" s="42">
        <v>67731</v>
      </c>
      <c r="U245" s="42"/>
      <c r="V245" s="42"/>
      <c r="W245" s="42"/>
      <c r="X245" s="42">
        <v>1819938.4999999998</v>
      </c>
      <c r="Y245" s="42">
        <v>803542.45000000007</v>
      </c>
      <c r="Z245" s="42"/>
      <c r="AA245" s="42">
        <v>2461537.0699999998</v>
      </c>
      <c r="AB245" s="42"/>
      <c r="AC245" s="42"/>
      <c r="AD245" s="42">
        <v>667247.66999999993</v>
      </c>
      <c r="AE245" s="42"/>
      <c r="AF245" s="42"/>
      <c r="AG245" s="42"/>
      <c r="AH245" s="42">
        <v>23151.859999999997</v>
      </c>
      <c r="AI245" s="42">
        <v>852487.54</v>
      </c>
      <c r="AJ245" s="42"/>
      <c r="AK245" s="42"/>
      <c r="AL245" s="42"/>
      <c r="AM245" s="42"/>
      <c r="AN245" s="42">
        <v>82096.36</v>
      </c>
      <c r="AO245" s="42">
        <v>307867.92</v>
      </c>
      <c r="AP245" s="42"/>
      <c r="AQ245" s="42"/>
      <c r="AR245" s="42">
        <v>22483.56</v>
      </c>
      <c r="AS245" s="42"/>
      <c r="AT245" s="42">
        <v>1702.46</v>
      </c>
      <c r="AU245" s="42"/>
      <c r="AV245" s="42">
        <v>430343.73</v>
      </c>
      <c r="AW245" s="42">
        <v>24709651.240000006</v>
      </c>
      <c r="AX245" s="42">
        <v>5102757.75</v>
      </c>
      <c r="AY245" s="42">
        <v>7554231.04</v>
      </c>
    </row>
    <row r="246" spans="1:51" x14ac:dyDescent="0.25">
      <c r="A246" t="s">
        <v>55</v>
      </c>
      <c r="B246" s="42">
        <v>127260697.67000002</v>
      </c>
      <c r="C246" s="42">
        <v>4289422.2700000005</v>
      </c>
      <c r="D246" s="42">
        <v>788039.05</v>
      </c>
      <c r="E246" s="42"/>
      <c r="F246" s="42">
        <v>13471.06</v>
      </c>
      <c r="G246" s="42"/>
      <c r="H246" s="42">
        <v>2731</v>
      </c>
      <c r="I246" s="42"/>
      <c r="J246" s="42"/>
      <c r="K246" s="42">
        <v>38011535.239999995</v>
      </c>
      <c r="L246" s="42"/>
      <c r="M246" s="42"/>
      <c r="N246" s="42">
        <v>2989335.15</v>
      </c>
      <c r="O246" s="42"/>
      <c r="P246" s="42"/>
      <c r="Q246" s="42"/>
      <c r="R246" s="42">
        <v>7009576.2299999995</v>
      </c>
      <c r="S246" s="42">
        <v>4526001.57</v>
      </c>
      <c r="T246" s="42">
        <v>128666.67000000001</v>
      </c>
      <c r="U246" s="42"/>
      <c r="V246" s="42">
        <v>604569.52</v>
      </c>
      <c r="W246" s="42"/>
      <c r="X246" s="42">
        <v>3547675.7300000004</v>
      </c>
      <c r="Y246" s="42">
        <v>659628.34</v>
      </c>
      <c r="Z246" s="42"/>
      <c r="AA246" s="42">
        <v>5513999.46</v>
      </c>
      <c r="AB246" s="42"/>
      <c r="AC246" s="42"/>
      <c r="AD246" s="42">
        <v>1262709.4800000002</v>
      </c>
      <c r="AE246" s="42"/>
      <c r="AF246" s="42"/>
      <c r="AG246" s="42"/>
      <c r="AH246" s="42">
        <v>121841.57</v>
      </c>
      <c r="AI246" s="42">
        <v>1434676.7800000003</v>
      </c>
      <c r="AJ246" s="42"/>
      <c r="AK246" s="42"/>
      <c r="AL246" s="42"/>
      <c r="AM246" s="42"/>
      <c r="AN246" s="42">
        <v>21185.63</v>
      </c>
      <c r="AO246" s="42">
        <v>413541.51999999996</v>
      </c>
      <c r="AP246" s="42"/>
      <c r="AQ246" s="42"/>
      <c r="AR246" s="42">
        <v>251953.18</v>
      </c>
      <c r="AS246" s="42"/>
      <c r="AT246" s="42">
        <v>43110.83</v>
      </c>
      <c r="AU246" s="42">
        <v>8081008.9700000007</v>
      </c>
      <c r="AV246" s="42">
        <v>569657.93999999994</v>
      </c>
      <c r="AW246" s="42">
        <v>33463670.130000003</v>
      </c>
      <c r="AX246" s="42">
        <v>8894401.5599999987</v>
      </c>
      <c r="AY246" s="42">
        <v>8114553.5100000016</v>
      </c>
    </row>
    <row r="247" spans="1:51" x14ac:dyDescent="0.25">
      <c r="A247" t="s">
        <v>56</v>
      </c>
      <c r="B247" s="42">
        <v>6204800.6099999994</v>
      </c>
      <c r="C247" s="42">
        <v>52679.830000000009</v>
      </c>
      <c r="D247" s="42"/>
      <c r="E247" s="42">
        <v>528886.57000000007</v>
      </c>
      <c r="F247" s="42"/>
      <c r="G247" s="42"/>
      <c r="H247" s="42"/>
      <c r="I247" s="42"/>
      <c r="J247" s="42"/>
      <c r="K247" s="42">
        <v>1367204.86</v>
      </c>
      <c r="L247" s="42"/>
      <c r="M247" s="42"/>
      <c r="N247" s="42">
        <v>161159.56</v>
      </c>
      <c r="O247" s="42"/>
      <c r="P247" s="42"/>
      <c r="Q247" s="42"/>
      <c r="R247" s="42">
        <v>1012720.9700000001</v>
      </c>
      <c r="S247" s="42">
        <v>262034.18999999994</v>
      </c>
      <c r="T247" s="42"/>
      <c r="U247" s="42"/>
      <c r="V247" s="42"/>
      <c r="W247" s="42"/>
      <c r="X247" s="42">
        <v>99694.31</v>
      </c>
      <c r="Y247" s="42">
        <v>53606.729999999996</v>
      </c>
      <c r="Z247" s="42"/>
      <c r="AA247" s="42">
        <v>130444.80000000002</v>
      </c>
      <c r="AB247" s="42"/>
      <c r="AC247" s="42"/>
      <c r="AD247" s="42">
        <v>8575.23</v>
      </c>
      <c r="AE247" s="42"/>
      <c r="AF247" s="42"/>
      <c r="AG247" s="42"/>
      <c r="AH247" s="42"/>
      <c r="AI247" s="42">
        <v>6248.1399999999994</v>
      </c>
      <c r="AJ247" s="42"/>
      <c r="AK247" s="42"/>
      <c r="AL247" s="42"/>
      <c r="AM247" s="42"/>
      <c r="AN247" s="42"/>
      <c r="AO247" s="42">
        <v>22835.839999999997</v>
      </c>
      <c r="AP247" s="42"/>
      <c r="AQ247" s="42"/>
      <c r="AR247" s="42"/>
      <c r="AS247" s="42"/>
      <c r="AT247" s="42"/>
      <c r="AU247" s="42">
        <v>10985.91</v>
      </c>
      <c r="AV247" s="42"/>
      <c r="AW247" s="42">
        <v>2459172.2799999998</v>
      </c>
      <c r="AX247" s="42">
        <v>424553.02</v>
      </c>
      <c r="AY247" s="42">
        <v>1090449.8800000001</v>
      </c>
    </row>
    <row r="248" spans="1:51" x14ac:dyDescent="0.25">
      <c r="A248" t="s">
        <v>57</v>
      </c>
      <c r="B248" s="42">
        <v>42685740.450000003</v>
      </c>
      <c r="C248" s="42">
        <v>1976884.5699999998</v>
      </c>
      <c r="D248" s="42">
        <v>133783.28</v>
      </c>
      <c r="E248" s="42"/>
      <c r="F248" s="42"/>
      <c r="G248" s="42"/>
      <c r="H248" s="42"/>
      <c r="I248" s="42"/>
      <c r="J248" s="42"/>
      <c r="K248" s="42">
        <v>13745105.449999996</v>
      </c>
      <c r="L248" s="42"/>
      <c r="M248" s="42"/>
      <c r="N248" s="42">
        <v>1072673.9400000002</v>
      </c>
      <c r="O248" s="42"/>
      <c r="P248" s="42"/>
      <c r="Q248" s="42"/>
      <c r="R248" s="42">
        <v>2921634.9799999995</v>
      </c>
      <c r="S248" s="42">
        <v>1106531.5899999999</v>
      </c>
      <c r="T248" s="42">
        <v>61306.36</v>
      </c>
      <c r="U248" s="42"/>
      <c r="V248" s="42"/>
      <c r="W248" s="42"/>
      <c r="X248" s="42">
        <v>1518930.3800000001</v>
      </c>
      <c r="Y248" s="42">
        <v>168183</v>
      </c>
      <c r="Z248" s="42"/>
      <c r="AA248" s="42">
        <v>2626396.8400000003</v>
      </c>
      <c r="AB248" s="42"/>
      <c r="AC248" s="42"/>
      <c r="AD248" s="42">
        <v>369422.22</v>
      </c>
      <c r="AE248" s="42"/>
      <c r="AF248" s="42"/>
      <c r="AG248" s="42"/>
      <c r="AH248" s="42">
        <v>72490.22</v>
      </c>
      <c r="AI248" s="42">
        <v>1182450.3599999999</v>
      </c>
      <c r="AJ248" s="42"/>
      <c r="AK248" s="42"/>
      <c r="AL248" s="42"/>
      <c r="AM248" s="42"/>
      <c r="AN248" s="42"/>
      <c r="AO248" s="42">
        <v>132797.22</v>
      </c>
      <c r="AP248" s="42">
        <v>1826.31</v>
      </c>
      <c r="AQ248" s="42"/>
      <c r="AR248" s="42">
        <v>746295.96</v>
      </c>
      <c r="AS248" s="42"/>
      <c r="AT248" s="42"/>
      <c r="AU248" s="42">
        <v>962359.0199999999</v>
      </c>
      <c r="AV248" s="42">
        <v>51894.57</v>
      </c>
      <c r="AW248" s="42">
        <v>14413639.330000004</v>
      </c>
      <c r="AX248" s="42">
        <v>4575911.4799999995</v>
      </c>
      <c r="AY248" s="42">
        <v>4445890.7200000007</v>
      </c>
    </row>
    <row r="249" spans="1:51" x14ac:dyDescent="0.25">
      <c r="A249" t="s">
        <v>58</v>
      </c>
      <c r="B249" s="42">
        <v>30641943.419999994</v>
      </c>
      <c r="C249" s="42">
        <v>1684984.05</v>
      </c>
      <c r="D249" s="42">
        <v>91545.600000000006</v>
      </c>
      <c r="E249" s="42"/>
      <c r="F249" s="42"/>
      <c r="G249" s="42"/>
      <c r="H249" s="42"/>
      <c r="I249" s="42"/>
      <c r="J249" s="42"/>
      <c r="K249" s="42">
        <v>10751686.770000001</v>
      </c>
      <c r="L249" s="42"/>
      <c r="M249" s="42"/>
      <c r="N249" s="42">
        <v>881342.99</v>
      </c>
      <c r="O249" s="42"/>
      <c r="P249" s="42"/>
      <c r="Q249" s="42"/>
      <c r="R249" s="42">
        <v>2067883.4199999997</v>
      </c>
      <c r="S249" s="42">
        <v>529195.80000000005</v>
      </c>
      <c r="T249" s="42">
        <v>45777</v>
      </c>
      <c r="U249" s="42"/>
      <c r="V249" s="42"/>
      <c r="W249" s="42"/>
      <c r="X249" s="42">
        <v>1473372.73</v>
      </c>
      <c r="Y249" s="42">
        <v>182400.53</v>
      </c>
      <c r="Z249" s="42"/>
      <c r="AA249" s="42">
        <v>2491427.61</v>
      </c>
      <c r="AB249" s="42"/>
      <c r="AC249" s="42"/>
      <c r="AD249" s="42">
        <v>483604.59</v>
      </c>
      <c r="AE249" s="42"/>
      <c r="AF249" s="42"/>
      <c r="AG249" s="42"/>
      <c r="AH249" s="42">
        <v>18958.2</v>
      </c>
      <c r="AI249" s="42">
        <v>273439.53999999998</v>
      </c>
      <c r="AJ249" s="42"/>
      <c r="AK249" s="42"/>
      <c r="AL249" s="42"/>
      <c r="AM249" s="42"/>
      <c r="AN249" s="42"/>
      <c r="AO249" s="42">
        <v>178969.09000000005</v>
      </c>
      <c r="AP249" s="42"/>
      <c r="AQ249" s="42"/>
      <c r="AR249" s="42">
        <v>326206.27</v>
      </c>
      <c r="AS249" s="42"/>
      <c r="AT249" s="42"/>
      <c r="AU249" s="42">
        <v>1386942.03</v>
      </c>
      <c r="AV249" s="42">
        <v>14033.29</v>
      </c>
      <c r="AW249" s="42">
        <v>10309891.609999998</v>
      </c>
      <c r="AX249" s="42">
        <v>3001245.9499999997</v>
      </c>
      <c r="AY249" s="42">
        <v>3359578.23</v>
      </c>
    </row>
    <row r="250" spans="1:51" x14ac:dyDescent="0.25">
      <c r="A250" t="s">
        <v>59</v>
      </c>
      <c r="B250" s="42">
        <v>5510678.2500000019</v>
      </c>
      <c r="C250" s="42">
        <v>52700</v>
      </c>
      <c r="D250" s="42"/>
      <c r="E250" s="42">
        <v>210339.01999999996</v>
      </c>
      <c r="F250" s="42"/>
      <c r="G250" s="42"/>
      <c r="H250" s="42"/>
      <c r="I250" s="42"/>
      <c r="J250" s="42"/>
      <c r="K250" s="42">
        <v>929808.27</v>
      </c>
      <c r="L250" s="42"/>
      <c r="M250" s="42"/>
      <c r="N250" s="42">
        <v>147470.96000000002</v>
      </c>
      <c r="O250" s="42"/>
      <c r="P250" s="42"/>
      <c r="Q250" s="42"/>
      <c r="R250" s="42">
        <v>300630.24</v>
      </c>
      <c r="S250" s="42"/>
      <c r="T250" s="42">
        <v>35685.040000000001</v>
      </c>
      <c r="U250" s="42"/>
      <c r="V250" s="42"/>
      <c r="W250" s="42"/>
      <c r="X250" s="42">
        <v>109562.62</v>
      </c>
      <c r="Y250" s="42">
        <v>78889.23</v>
      </c>
      <c r="Z250" s="42"/>
      <c r="AA250" s="42">
        <v>150588.52000000002</v>
      </c>
      <c r="AB250" s="42"/>
      <c r="AC250" s="42"/>
      <c r="AD250" s="42">
        <v>40312.160000000003</v>
      </c>
      <c r="AE250" s="42"/>
      <c r="AF250" s="42"/>
      <c r="AG250" s="42"/>
      <c r="AH250" s="42"/>
      <c r="AI250" s="42">
        <v>3853.9399999999996</v>
      </c>
      <c r="AJ250" s="42"/>
      <c r="AK250" s="42"/>
      <c r="AL250" s="42"/>
      <c r="AM250" s="42"/>
      <c r="AN250" s="42"/>
      <c r="AO250" s="42">
        <v>18093.36</v>
      </c>
      <c r="AP250" s="42"/>
      <c r="AQ250" s="42"/>
      <c r="AR250" s="42">
        <v>2585.75</v>
      </c>
      <c r="AS250" s="42"/>
      <c r="AT250" s="42"/>
      <c r="AU250" s="42"/>
      <c r="AV250" s="42"/>
      <c r="AW250" s="42">
        <v>2144959.85</v>
      </c>
      <c r="AX250" s="42">
        <v>418048.63</v>
      </c>
      <c r="AY250" s="42">
        <v>839805.89000000013</v>
      </c>
    </row>
    <row r="251" spans="1:51" x14ac:dyDescent="0.25">
      <c r="A251" t="s">
        <v>60</v>
      </c>
      <c r="B251" s="42">
        <v>24466658.450000003</v>
      </c>
      <c r="C251" s="42">
        <v>5681435.0599999977</v>
      </c>
      <c r="D251" s="42">
        <v>41004.800000000003</v>
      </c>
      <c r="E251" s="42"/>
      <c r="F251" s="42"/>
      <c r="G251" s="42"/>
      <c r="H251" s="42"/>
      <c r="I251" s="42"/>
      <c r="J251" s="42"/>
      <c r="K251" s="42">
        <v>7138851.9699999969</v>
      </c>
      <c r="L251" s="42"/>
      <c r="M251" s="42"/>
      <c r="N251" s="42">
        <v>800368.27</v>
      </c>
      <c r="O251" s="42"/>
      <c r="P251" s="42"/>
      <c r="Q251" s="42"/>
      <c r="R251" s="42">
        <v>1498932.1700000004</v>
      </c>
      <c r="S251" s="42">
        <v>853783.08000000007</v>
      </c>
      <c r="T251" s="42">
        <v>14903.96</v>
      </c>
      <c r="U251" s="42"/>
      <c r="V251" s="42"/>
      <c r="W251" s="42"/>
      <c r="X251" s="42">
        <v>924875.18</v>
      </c>
      <c r="Y251" s="42">
        <v>170900.56</v>
      </c>
      <c r="Z251" s="42"/>
      <c r="AA251" s="42">
        <v>1918488.54</v>
      </c>
      <c r="AB251" s="42"/>
      <c r="AC251" s="42"/>
      <c r="AD251" s="42">
        <v>309679.81999999995</v>
      </c>
      <c r="AE251" s="42"/>
      <c r="AF251" s="42"/>
      <c r="AG251" s="42"/>
      <c r="AH251" s="42">
        <v>19386.46</v>
      </c>
      <c r="AI251" s="42">
        <v>424729.64999999997</v>
      </c>
      <c r="AJ251" s="42"/>
      <c r="AK251" s="42"/>
      <c r="AL251" s="42"/>
      <c r="AM251" s="42"/>
      <c r="AN251" s="42"/>
      <c r="AO251" s="42">
        <v>111260.87999999999</v>
      </c>
      <c r="AP251" s="42"/>
      <c r="AQ251" s="42"/>
      <c r="AR251" s="42">
        <v>307597.67000000004</v>
      </c>
      <c r="AS251" s="42"/>
      <c r="AT251" s="42"/>
      <c r="AU251" s="42">
        <v>764175.37</v>
      </c>
      <c r="AV251" s="42"/>
      <c r="AW251" s="42">
        <v>10258512.459999999</v>
      </c>
      <c r="AX251" s="42">
        <v>2496297.2400000002</v>
      </c>
      <c r="AY251" s="42">
        <v>2223529.2599999998</v>
      </c>
    </row>
    <row r="252" spans="1:51" x14ac:dyDescent="0.25">
      <c r="A252" t="s">
        <v>61</v>
      </c>
      <c r="B252" s="42">
        <v>19066478.050000001</v>
      </c>
      <c r="C252" s="42">
        <v>3236741.9699999997</v>
      </c>
      <c r="D252" s="42">
        <v>34329.599999999999</v>
      </c>
      <c r="E252" s="42"/>
      <c r="F252" s="42"/>
      <c r="G252" s="42"/>
      <c r="H252" s="42">
        <v>672268.06</v>
      </c>
      <c r="I252" s="42"/>
      <c r="J252" s="42"/>
      <c r="K252" s="42">
        <v>4260440.28</v>
      </c>
      <c r="L252" s="42"/>
      <c r="M252" s="42"/>
      <c r="N252" s="42">
        <v>609218.73999999987</v>
      </c>
      <c r="O252" s="42"/>
      <c r="P252" s="42"/>
      <c r="Q252" s="42"/>
      <c r="R252" s="42">
        <v>1373088.96</v>
      </c>
      <c r="S252" s="42"/>
      <c r="T252" s="42"/>
      <c r="U252" s="42"/>
      <c r="V252" s="42"/>
      <c r="W252" s="42"/>
      <c r="X252" s="42">
        <v>627332</v>
      </c>
      <c r="Y252" s="42">
        <v>123682.06999999999</v>
      </c>
      <c r="Z252" s="42"/>
      <c r="AA252" s="42">
        <v>1271579.8700000001</v>
      </c>
      <c r="AB252" s="42"/>
      <c r="AC252" s="42"/>
      <c r="AD252" s="42">
        <v>202138.75</v>
      </c>
      <c r="AE252" s="42"/>
      <c r="AF252" s="42"/>
      <c r="AG252" s="42"/>
      <c r="AH252" s="42"/>
      <c r="AI252" s="42">
        <v>74169.320000000007</v>
      </c>
      <c r="AJ252" s="42"/>
      <c r="AK252" s="42"/>
      <c r="AL252" s="42"/>
      <c r="AM252" s="42"/>
      <c r="AN252" s="42"/>
      <c r="AO252" s="42">
        <v>55734.610000000008</v>
      </c>
      <c r="AP252" s="42"/>
      <c r="AQ252" s="42"/>
      <c r="AR252" s="42">
        <v>10951.58</v>
      </c>
      <c r="AS252" s="42"/>
      <c r="AT252" s="42"/>
      <c r="AU252" s="42">
        <v>820622.36</v>
      </c>
      <c r="AV252" s="42"/>
      <c r="AW252" s="42">
        <v>7549360.7899999991</v>
      </c>
      <c r="AX252" s="42">
        <v>1255987.6399999999</v>
      </c>
      <c r="AY252" s="42">
        <v>1662044.71</v>
      </c>
    </row>
    <row r="253" spans="1:51" x14ac:dyDescent="0.25">
      <c r="A253" t="s">
        <v>62</v>
      </c>
      <c r="B253" s="42">
        <v>10985735.840000002</v>
      </c>
      <c r="C253" s="42">
        <v>684250.09000000008</v>
      </c>
      <c r="D253" s="42">
        <v>54355.199999999997</v>
      </c>
      <c r="E253" s="42"/>
      <c r="F253" s="42"/>
      <c r="G253" s="42"/>
      <c r="H253" s="42"/>
      <c r="I253" s="42"/>
      <c r="J253" s="42"/>
      <c r="K253" s="42">
        <v>2537698.7400000002</v>
      </c>
      <c r="L253" s="42"/>
      <c r="M253" s="42"/>
      <c r="N253" s="42">
        <v>409351.53</v>
      </c>
      <c r="O253" s="42"/>
      <c r="P253" s="42"/>
      <c r="Q253" s="42"/>
      <c r="R253" s="42">
        <v>1094049.8499999999</v>
      </c>
      <c r="S253" s="42">
        <v>521071.79000000004</v>
      </c>
      <c r="T253" s="42">
        <v>33702.230000000003</v>
      </c>
      <c r="U253" s="42"/>
      <c r="V253" s="42"/>
      <c r="W253" s="42"/>
      <c r="X253" s="42">
        <v>443112.77</v>
      </c>
      <c r="Y253" s="42">
        <v>86844.45</v>
      </c>
      <c r="Z253" s="42"/>
      <c r="AA253" s="42">
        <v>818343.12999999989</v>
      </c>
      <c r="AB253" s="42"/>
      <c r="AC253" s="42"/>
      <c r="AD253" s="42">
        <v>102859.24</v>
      </c>
      <c r="AE253" s="42"/>
      <c r="AF253" s="42"/>
      <c r="AG253" s="42"/>
      <c r="AH253" s="42"/>
      <c r="AI253" s="42">
        <v>22979.42</v>
      </c>
      <c r="AJ253" s="42"/>
      <c r="AK253" s="42"/>
      <c r="AL253" s="42"/>
      <c r="AM253" s="42"/>
      <c r="AN253" s="42"/>
      <c r="AO253" s="42">
        <v>37477.22</v>
      </c>
      <c r="AP253" s="42"/>
      <c r="AQ253" s="42"/>
      <c r="AR253" s="42">
        <v>56391.650000000009</v>
      </c>
      <c r="AS253" s="42"/>
      <c r="AT253" s="42"/>
      <c r="AU253" s="42">
        <v>657389.34000000008</v>
      </c>
      <c r="AV253" s="42">
        <v>556.94000000000005</v>
      </c>
      <c r="AW253" s="42">
        <v>4770245.1900000023</v>
      </c>
      <c r="AX253" s="42">
        <v>1026205.6999999998</v>
      </c>
      <c r="AY253" s="42">
        <v>1619238.4</v>
      </c>
    </row>
    <row r="254" spans="1:51" x14ac:dyDescent="0.25">
      <c r="A254" t="s">
        <v>63</v>
      </c>
      <c r="B254" s="42">
        <v>6770097.7899999991</v>
      </c>
      <c r="C254" s="42"/>
      <c r="D254" s="42"/>
      <c r="E254" s="42"/>
      <c r="F254" s="42"/>
      <c r="G254" s="42"/>
      <c r="H254" s="42"/>
      <c r="I254" s="42"/>
      <c r="J254" s="42">
        <v>20273.43</v>
      </c>
      <c r="K254" s="42">
        <v>1289965.6299999999</v>
      </c>
      <c r="L254" s="42"/>
      <c r="M254" s="42"/>
      <c r="N254" s="42">
        <v>128247</v>
      </c>
      <c r="O254" s="42"/>
      <c r="P254" s="42"/>
      <c r="Q254" s="42"/>
      <c r="R254" s="42"/>
      <c r="S254" s="42"/>
      <c r="T254" s="42"/>
      <c r="U254" s="42"/>
      <c r="V254" s="42"/>
      <c r="W254" s="42"/>
      <c r="X254" s="42">
        <v>268986.68</v>
      </c>
      <c r="Y254" s="42">
        <v>70536.33</v>
      </c>
      <c r="Z254" s="42"/>
      <c r="AA254" s="42">
        <v>257192.82</v>
      </c>
      <c r="AB254" s="42"/>
      <c r="AC254" s="42"/>
      <c r="AD254" s="42">
        <v>72099.100000000006</v>
      </c>
      <c r="AE254" s="42"/>
      <c r="AF254" s="42"/>
      <c r="AG254" s="42"/>
      <c r="AH254" s="42"/>
      <c r="AI254" s="42">
        <v>68338.010000000009</v>
      </c>
      <c r="AJ254" s="42"/>
      <c r="AK254" s="42"/>
      <c r="AL254" s="42"/>
      <c r="AM254" s="42"/>
      <c r="AN254" s="42"/>
      <c r="AO254" s="42">
        <v>23741.469999999998</v>
      </c>
      <c r="AP254" s="42"/>
      <c r="AQ254" s="42"/>
      <c r="AR254" s="42"/>
      <c r="AS254" s="42"/>
      <c r="AT254" s="42"/>
      <c r="AU254" s="42"/>
      <c r="AV254" s="42">
        <v>114562.82000000002</v>
      </c>
      <c r="AW254" s="42">
        <v>3726983.5000000005</v>
      </c>
      <c r="AX254" s="42">
        <v>635729.76000000013</v>
      </c>
      <c r="AY254" s="42">
        <v>677161.80999999994</v>
      </c>
    </row>
    <row r="255" spans="1:51" x14ac:dyDescent="0.25">
      <c r="A255" t="s">
        <v>707</v>
      </c>
      <c r="B255" s="42">
        <v>1152414.4500000002</v>
      </c>
      <c r="C255" s="42"/>
      <c r="D255" s="42">
        <v>5645.31</v>
      </c>
      <c r="E255" s="42"/>
      <c r="F255" s="42"/>
      <c r="G255" s="42"/>
      <c r="H255" s="42"/>
      <c r="I255" s="42"/>
      <c r="J255" s="42"/>
      <c r="K255" s="42">
        <v>84828.880000000019</v>
      </c>
      <c r="L255" s="42"/>
      <c r="M255" s="42"/>
      <c r="N255" s="42">
        <v>9948.17</v>
      </c>
      <c r="O255" s="42"/>
      <c r="P255" s="42"/>
      <c r="Q255" s="42"/>
      <c r="R255" s="42"/>
      <c r="S255" s="42"/>
      <c r="T255" s="42"/>
      <c r="U255" s="42"/>
      <c r="V255" s="42"/>
      <c r="W255" s="42"/>
      <c r="X255" s="42">
        <v>69244.34</v>
      </c>
      <c r="Y255" s="42"/>
      <c r="Z255" s="42"/>
      <c r="AA255" s="42">
        <v>24625.72</v>
      </c>
      <c r="AB255" s="42"/>
      <c r="AC255" s="42"/>
      <c r="AD255" s="42">
        <v>7860.13</v>
      </c>
      <c r="AE255" s="42"/>
      <c r="AF255" s="42"/>
      <c r="AG255" s="42"/>
      <c r="AH255" s="42"/>
      <c r="AI255" s="42">
        <v>1952.9499999999998</v>
      </c>
      <c r="AJ255" s="42"/>
      <c r="AK255" s="42"/>
      <c r="AL255" s="42"/>
      <c r="AM255" s="42"/>
      <c r="AN255" s="42"/>
      <c r="AO255" s="42"/>
      <c r="AP255" s="42"/>
      <c r="AQ255" s="42"/>
      <c r="AR255" s="42">
        <v>8967.89</v>
      </c>
      <c r="AS255" s="42"/>
      <c r="AT255" s="42"/>
      <c r="AU255" s="42"/>
      <c r="AV255" s="42"/>
      <c r="AW255" s="42">
        <v>839576.82000000007</v>
      </c>
      <c r="AX255" s="42">
        <v>23422.05</v>
      </c>
      <c r="AY255" s="42">
        <v>4272.8</v>
      </c>
    </row>
    <row r="256" spans="1:51" x14ac:dyDescent="0.25">
      <c r="A256" t="s">
        <v>64</v>
      </c>
      <c r="B256" s="42">
        <v>2270586.92</v>
      </c>
      <c r="C256" s="42"/>
      <c r="D256" s="42"/>
      <c r="E256" s="42"/>
      <c r="F256" s="42"/>
      <c r="G256" s="42"/>
      <c r="H256" s="42"/>
      <c r="I256" s="42"/>
      <c r="J256" s="42"/>
      <c r="K256" s="42">
        <v>350850.53</v>
      </c>
      <c r="L256" s="42"/>
      <c r="M256" s="42"/>
      <c r="N256" s="42">
        <v>96463.63</v>
      </c>
      <c r="O256" s="42"/>
      <c r="P256" s="42"/>
      <c r="Q256" s="42"/>
      <c r="R256" s="42">
        <v>225286.74</v>
      </c>
      <c r="S256" s="42"/>
      <c r="T256" s="42"/>
      <c r="U256" s="42"/>
      <c r="V256" s="42"/>
      <c r="W256" s="42"/>
      <c r="X256" s="42">
        <v>274232.7</v>
      </c>
      <c r="Y256" s="42"/>
      <c r="Z256" s="42"/>
      <c r="AA256" s="42">
        <v>285217.42000000004</v>
      </c>
      <c r="AB256" s="42"/>
      <c r="AC256" s="42"/>
      <c r="AD256" s="42">
        <v>63699.100000000006</v>
      </c>
      <c r="AE256" s="42"/>
      <c r="AF256" s="42"/>
      <c r="AG256" s="42"/>
      <c r="AH256" s="42"/>
      <c r="AI256" s="42"/>
      <c r="AJ256" s="42"/>
      <c r="AK256" s="42"/>
      <c r="AL256" s="42"/>
      <c r="AM256" s="42"/>
      <c r="AN256" s="42"/>
      <c r="AO256" s="42"/>
      <c r="AP256" s="42"/>
      <c r="AQ256" s="42"/>
      <c r="AR256" s="42"/>
      <c r="AS256" s="42"/>
      <c r="AT256" s="42"/>
      <c r="AU256" s="42"/>
      <c r="AV256" s="42"/>
      <c r="AW256" s="42">
        <v>1857275.32</v>
      </c>
      <c r="AX256" s="42">
        <v>155004.16</v>
      </c>
      <c r="AY256" s="42"/>
    </row>
    <row r="257" spans="1:51" x14ac:dyDescent="0.25">
      <c r="A257" t="s">
        <v>65</v>
      </c>
      <c r="B257" s="42">
        <v>521266.19999999995</v>
      </c>
      <c r="C257" s="42"/>
      <c r="D257" s="42"/>
      <c r="E257" s="42"/>
      <c r="F257" s="42"/>
      <c r="G257" s="42"/>
      <c r="H257" s="42"/>
      <c r="I257" s="42"/>
      <c r="J257" s="42"/>
      <c r="K257" s="42">
        <v>90710.94</v>
      </c>
      <c r="L257" s="42"/>
      <c r="M257" s="42"/>
      <c r="N257" s="42">
        <v>11041.44</v>
      </c>
      <c r="O257" s="42"/>
      <c r="P257" s="42"/>
      <c r="Q257" s="42"/>
      <c r="R257" s="42"/>
      <c r="S257" s="42"/>
      <c r="T257" s="42"/>
      <c r="U257" s="42"/>
      <c r="V257" s="42"/>
      <c r="W257" s="42"/>
      <c r="X257" s="42">
        <v>49844.020000000004</v>
      </c>
      <c r="Y257" s="42">
        <v>21529.969999999998</v>
      </c>
      <c r="Z257" s="42"/>
      <c r="AA257" s="42">
        <v>34577.03</v>
      </c>
      <c r="AB257" s="42"/>
      <c r="AC257" s="42"/>
      <c r="AD257" s="42">
        <v>13330.61</v>
      </c>
      <c r="AE257" s="42"/>
      <c r="AF257" s="42"/>
      <c r="AG257" s="42"/>
      <c r="AH257" s="42"/>
      <c r="AI257" s="42"/>
      <c r="AJ257" s="42"/>
      <c r="AK257" s="42"/>
      <c r="AL257" s="42"/>
      <c r="AM257" s="42"/>
      <c r="AN257" s="42"/>
      <c r="AO257" s="42"/>
      <c r="AP257" s="42"/>
      <c r="AQ257" s="42"/>
      <c r="AR257" s="42">
        <v>1500</v>
      </c>
      <c r="AS257" s="42"/>
      <c r="AT257" s="42"/>
      <c r="AU257" s="42">
        <v>14754.56</v>
      </c>
      <c r="AV257" s="42"/>
      <c r="AW257" s="42">
        <v>316841.52</v>
      </c>
      <c r="AX257" s="42">
        <v>124838.16</v>
      </c>
      <c r="AY257" s="42">
        <v>112958.40999999999</v>
      </c>
    </row>
    <row r="258" spans="1:51" x14ac:dyDescent="0.25">
      <c r="A258" t="s">
        <v>66</v>
      </c>
      <c r="B258" s="42">
        <v>5798876.4099999983</v>
      </c>
      <c r="C258" s="42">
        <v>878890.19000000006</v>
      </c>
      <c r="D258" s="42">
        <v>153809.84000000003</v>
      </c>
      <c r="E258" s="42">
        <v>150590.99</v>
      </c>
      <c r="F258" s="42"/>
      <c r="G258" s="42"/>
      <c r="H258" s="42">
        <v>21507.7</v>
      </c>
      <c r="I258" s="42"/>
      <c r="J258" s="42"/>
      <c r="K258" s="42">
        <v>1833406.2900000003</v>
      </c>
      <c r="L258" s="42"/>
      <c r="M258" s="42"/>
      <c r="N258" s="42">
        <v>215747</v>
      </c>
      <c r="O258" s="42"/>
      <c r="P258" s="42"/>
      <c r="Q258" s="42"/>
      <c r="R258" s="42">
        <v>446868.33000000007</v>
      </c>
      <c r="S258" s="42">
        <v>102150.12000000001</v>
      </c>
      <c r="T258" s="42">
        <v>14809</v>
      </c>
      <c r="U258" s="42"/>
      <c r="V258" s="42"/>
      <c r="W258" s="42"/>
      <c r="X258" s="42">
        <v>376723.97</v>
      </c>
      <c r="Y258" s="42">
        <v>113693.23000000001</v>
      </c>
      <c r="Z258" s="42"/>
      <c r="AA258" s="42">
        <v>591842.96</v>
      </c>
      <c r="AB258" s="42"/>
      <c r="AC258" s="42"/>
      <c r="AD258" s="42">
        <v>148458.61000000002</v>
      </c>
      <c r="AE258" s="42"/>
      <c r="AF258" s="42"/>
      <c r="AG258" s="42"/>
      <c r="AH258" s="42"/>
      <c r="AI258" s="42">
        <v>2642.05</v>
      </c>
      <c r="AJ258" s="42"/>
      <c r="AK258" s="42"/>
      <c r="AL258" s="42"/>
      <c r="AM258" s="42"/>
      <c r="AN258" s="42"/>
      <c r="AO258" s="42">
        <v>23376.260000000002</v>
      </c>
      <c r="AP258" s="42"/>
      <c r="AQ258" s="42"/>
      <c r="AR258" s="42">
        <v>23262.06</v>
      </c>
      <c r="AS258" s="42"/>
      <c r="AT258" s="42"/>
      <c r="AU258" s="42"/>
      <c r="AV258" s="42">
        <v>2558.62</v>
      </c>
      <c r="AW258" s="42">
        <v>2352850.0100000002</v>
      </c>
      <c r="AX258" s="42">
        <v>583559.12</v>
      </c>
      <c r="AY258" s="42">
        <v>716390.31000000017</v>
      </c>
    </row>
    <row r="259" spans="1:51" x14ac:dyDescent="0.25">
      <c r="A259" t="s">
        <v>67</v>
      </c>
      <c r="B259" s="42">
        <v>4788846.4000000004</v>
      </c>
      <c r="C259" s="42"/>
      <c r="D259" s="42">
        <v>740731.69999999984</v>
      </c>
      <c r="E259" s="42"/>
      <c r="F259" s="42"/>
      <c r="G259" s="42"/>
      <c r="H259" s="42">
        <v>2014.39</v>
      </c>
      <c r="I259" s="42"/>
      <c r="J259" s="42"/>
      <c r="K259" s="42">
        <v>933478.87</v>
      </c>
      <c r="L259" s="42"/>
      <c r="M259" s="42">
        <v>336.51</v>
      </c>
      <c r="N259" s="42">
        <v>62964.83</v>
      </c>
      <c r="O259" s="42"/>
      <c r="P259" s="42"/>
      <c r="Q259" s="42">
        <v>138168.74</v>
      </c>
      <c r="R259" s="42">
        <v>213280.93000000002</v>
      </c>
      <c r="S259" s="42"/>
      <c r="T259" s="42"/>
      <c r="U259" s="42"/>
      <c r="V259" s="42"/>
      <c r="W259" s="42"/>
      <c r="X259" s="42">
        <v>386187.72000000003</v>
      </c>
      <c r="Y259" s="42">
        <v>86631.33</v>
      </c>
      <c r="Z259" s="42"/>
      <c r="AA259" s="42">
        <v>400729.48</v>
      </c>
      <c r="AB259" s="42"/>
      <c r="AC259" s="42"/>
      <c r="AD259" s="42">
        <v>555428.97</v>
      </c>
      <c r="AE259" s="42"/>
      <c r="AF259" s="42"/>
      <c r="AG259" s="42">
        <v>4432.6000000000004</v>
      </c>
      <c r="AH259" s="42">
        <v>27875.88</v>
      </c>
      <c r="AI259" s="42"/>
      <c r="AJ259" s="42"/>
      <c r="AK259" s="42">
        <v>123112.38</v>
      </c>
      <c r="AL259" s="42"/>
      <c r="AM259" s="42"/>
      <c r="AN259" s="42"/>
      <c r="AO259" s="42">
        <v>2742.7</v>
      </c>
      <c r="AP259" s="42">
        <v>6738.39</v>
      </c>
      <c r="AQ259" s="42">
        <v>477339.76</v>
      </c>
      <c r="AR259" s="42"/>
      <c r="AS259" s="42"/>
      <c r="AT259" s="42"/>
      <c r="AU259" s="42"/>
      <c r="AV259" s="42">
        <v>11711.03</v>
      </c>
      <c r="AW259" s="42">
        <v>3682108.37</v>
      </c>
      <c r="AX259" s="42">
        <v>424724.52</v>
      </c>
      <c r="AY259" s="42">
        <v>399659.41000000003</v>
      </c>
    </row>
    <row r="260" spans="1:51" x14ac:dyDescent="0.25">
      <c r="A260" t="s">
        <v>68</v>
      </c>
      <c r="B260" s="42">
        <v>3409439.4000000004</v>
      </c>
      <c r="C260" s="42">
        <v>5520766.9900000012</v>
      </c>
      <c r="D260" s="42"/>
      <c r="E260" s="42">
        <v>142773.81000000003</v>
      </c>
      <c r="F260" s="42"/>
      <c r="G260" s="42"/>
      <c r="H260" s="42"/>
      <c r="I260" s="42"/>
      <c r="J260" s="42"/>
      <c r="K260" s="42">
        <v>1435629.1999999997</v>
      </c>
      <c r="L260" s="42"/>
      <c r="M260" s="42"/>
      <c r="N260" s="42">
        <v>224210.91</v>
      </c>
      <c r="O260" s="42"/>
      <c r="P260" s="42"/>
      <c r="Q260" s="42"/>
      <c r="R260" s="42"/>
      <c r="S260" s="42"/>
      <c r="T260" s="42"/>
      <c r="U260" s="42"/>
      <c r="V260" s="42"/>
      <c r="W260" s="42"/>
      <c r="X260" s="42">
        <v>123260.39000000001</v>
      </c>
      <c r="Y260" s="42">
        <v>49086.15</v>
      </c>
      <c r="Z260" s="42"/>
      <c r="AA260" s="42">
        <v>260208.6</v>
      </c>
      <c r="AB260" s="42"/>
      <c r="AC260" s="42"/>
      <c r="AD260" s="42">
        <v>27634.15</v>
      </c>
      <c r="AE260" s="42"/>
      <c r="AF260" s="42"/>
      <c r="AG260" s="42"/>
      <c r="AH260" s="42"/>
      <c r="AI260" s="42">
        <v>97532.15</v>
      </c>
      <c r="AJ260" s="42"/>
      <c r="AK260" s="42"/>
      <c r="AL260" s="42"/>
      <c r="AM260" s="42"/>
      <c r="AN260" s="42"/>
      <c r="AO260" s="42">
        <v>15833.740000000002</v>
      </c>
      <c r="AP260" s="42"/>
      <c r="AQ260" s="42"/>
      <c r="AR260" s="42">
        <v>19753.78</v>
      </c>
      <c r="AS260" s="42"/>
      <c r="AT260" s="42"/>
      <c r="AU260" s="42">
        <v>894061.52999999991</v>
      </c>
      <c r="AV260" s="42">
        <v>212436.66999999998</v>
      </c>
      <c r="AW260" s="42">
        <v>3704977.0300000003</v>
      </c>
      <c r="AX260" s="42">
        <v>496326.76</v>
      </c>
      <c r="AY260" s="42">
        <v>1348488.99</v>
      </c>
    </row>
    <row r="261" spans="1:51" x14ac:dyDescent="0.25">
      <c r="A261" t="s">
        <v>69</v>
      </c>
      <c r="B261" s="42">
        <v>12920851.549999997</v>
      </c>
      <c r="C261" s="42">
        <v>344199.21</v>
      </c>
      <c r="D261" s="42">
        <v>130643.2</v>
      </c>
      <c r="E261" s="42">
        <v>914249.40999999992</v>
      </c>
      <c r="F261" s="42"/>
      <c r="G261" s="42"/>
      <c r="H261" s="42"/>
      <c r="I261" s="42"/>
      <c r="J261" s="42"/>
      <c r="K261" s="42">
        <v>3571952.560000001</v>
      </c>
      <c r="L261" s="42"/>
      <c r="M261" s="42"/>
      <c r="N261" s="42">
        <v>436700.70999999996</v>
      </c>
      <c r="O261" s="42"/>
      <c r="P261" s="42"/>
      <c r="Q261" s="42"/>
      <c r="R261" s="42">
        <v>1039962.13</v>
      </c>
      <c r="S261" s="42">
        <v>287928.14</v>
      </c>
      <c r="T261" s="42">
        <v>30463.89</v>
      </c>
      <c r="U261" s="42"/>
      <c r="V261" s="42">
        <v>184439.53</v>
      </c>
      <c r="W261" s="42"/>
      <c r="X261" s="42">
        <v>658941.28</v>
      </c>
      <c r="Y261" s="42">
        <v>140167.13</v>
      </c>
      <c r="Z261" s="42"/>
      <c r="AA261" s="42">
        <v>1329321.93</v>
      </c>
      <c r="AB261" s="42"/>
      <c r="AC261" s="42"/>
      <c r="AD261" s="42">
        <v>133647.72</v>
      </c>
      <c r="AE261" s="42"/>
      <c r="AF261" s="42"/>
      <c r="AG261" s="42"/>
      <c r="AH261" s="42"/>
      <c r="AI261" s="42">
        <v>19551.129999999997</v>
      </c>
      <c r="AJ261" s="42"/>
      <c r="AK261" s="42"/>
      <c r="AL261" s="42"/>
      <c r="AM261" s="42"/>
      <c r="AN261" s="42"/>
      <c r="AO261" s="42">
        <v>55778.51</v>
      </c>
      <c r="AP261" s="42"/>
      <c r="AQ261" s="42"/>
      <c r="AR261" s="42">
        <v>149922.63</v>
      </c>
      <c r="AS261" s="42"/>
      <c r="AT261" s="42"/>
      <c r="AU261" s="42"/>
      <c r="AV261" s="42"/>
      <c r="AW261" s="42">
        <v>5137466.0300000021</v>
      </c>
      <c r="AX261" s="42">
        <v>1319793.96</v>
      </c>
      <c r="AY261" s="42">
        <v>2091019.04</v>
      </c>
    </row>
    <row r="262" spans="1:51" x14ac:dyDescent="0.25">
      <c r="A262" t="s">
        <v>70</v>
      </c>
      <c r="B262" s="42">
        <v>1230904.7699999998</v>
      </c>
      <c r="C262" s="42">
        <v>549822.05000000005</v>
      </c>
      <c r="D262" s="42"/>
      <c r="E262" s="42"/>
      <c r="F262" s="42"/>
      <c r="G262" s="42"/>
      <c r="H262" s="42"/>
      <c r="I262" s="42"/>
      <c r="J262" s="42"/>
      <c r="K262" s="42">
        <v>324875.37999999995</v>
      </c>
      <c r="L262" s="42"/>
      <c r="M262" s="42"/>
      <c r="N262" s="42">
        <v>61940.78</v>
      </c>
      <c r="O262" s="42"/>
      <c r="P262" s="42"/>
      <c r="Q262" s="42"/>
      <c r="R262" s="42"/>
      <c r="S262" s="42"/>
      <c r="T262" s="42"/>
      <c r="U262" s="42"/>
      <c r="V262" s="42"/>
      <c r="W262" s="42"/>
      <c r="X262" s="42">
        <v>119309.56</v>
      </c>
      <c r="Y262" s="42">
        <v>37505.730000000003</v>
      </c>
      <c r="Z262" s="42"/>
      <c r="AA262" s="42">
        <v>120825.05</v>
      </c>
      <c r="AB262" s="42"/>
      <c r="AC262" s="42"/>
      <c r="AD262" s="42"/>
      <c r="AE262" s="42"/>
      <c r="AF262" s="42"/>
      <c r="AG262" s="42"/>
      <c r="AH262" s="42"/>
      <c r="AI262" s="42"/>
      <c r="AJ262" s="42"/>
      <c r="AK262" s="42"/>
      <c r="AL262" s="42"/>
      <c r="AM262" s="42"/>
      <c r="AN262" s="42"/>
      <c r="AO262" s="42">
        <v>8057.63</v>
      </c>
      <c r="AP262" s="42"/>
      <c r="AQ262" s="42"/>
      <c r="AR262" s="42">
        <v>14572.2</v>
      </c>
      <c r="AS262" s="42"/>
      <c r="AT262" s="42"/>
      <c r="AU262" s="42"/>
      <c r="AV262" s="42"/>
      <c r="AW262" s="42">
        <v>833538.24000000011</v>
      </c>
      <c r="AX262" s="42">
        <v>263436.71000000002</v>
      </c>
      <c r="AY262" s="42"/>
    </row>
    <row r="263" spans="1:51" x14ac:dyDescent="0.25">
      <c r="A263" t="s">
        <v>71</v>
      </c>
      <c r="B263" s="42">
        <v>805435.55999999982</v>
      </c>
      <c r="C263" s="42"/>
      <c r="D263" s="42"/>
      <c r="E263" s="42"/>
      <c r="F263" s="42"/>
      <c r="G263" s="42"/>
      <c r="H263" s="42"/>
      <c r="I263" s="42"/>
      <c r="J263" s="42"/>
      <c r="K263" s="42">
        <v>160807.95000000001</v>
      </c>
      <c r="L263" s="42"/>
      <c r="M263" s="42"/>
      <c r="N263" s="42">
        <v>18865</v>
      </c>
      <c r="O263" s="42"/>
      <c r="P263" s="42"/>
      <c r="Q263" s="42"/>
      <c r="R263" s="42"/>
      <c r="S263" s="42"/>
      <c r="T263" s="42"/>
      <c r="U263" s="42"/>
      <c r="V263" s="42"/>
      <c r="W263" s="42"/>
      <c r="X263" s="42">
        <v>52736.11</v>
      </c>
      <c r="Y263" s="42">
        <v>26109.729999999996</v>
      </c>
      <c r="Z263" s="42"/>
      <c r="AA263" s="42">
        <v>76308.37</v>
      </c>
      <c r="AB263" s="42"/>
      <c r="AC263" s="42"/>
      <c r="AD263" s="42">
        <v>18692</v>
      </c>
      <c r="AE263" s="42"/>
      <c r="AF263" s="42"/>
      <c r="AG263" s="42"/>
      <c r="AH263" s="42"/>
      <c r="AI263" s="42"/>
      <c r="AJ263" s="42"/>
      <c r="AK263" s="42"/>
      <c r="AL263" s="42"/>
      <c r="AM263" s="42"/>
      <c r="AN263" s="42"/>
      <c r="AO263" s="42">
        <v>3197.3199999999997</v>
      </c>
      <c r="AP263" s="42"/>
      <c r="AQ263" s="42"/>
      <c r="AR263" s="42">
        <v>300</v>
      </c>
      <c r="AS263" s="42"/>
      <c r="AT263" s="42"/>
      <c r="AU263" s="42"/>
      <c r="AV263" s="42"/>
      <c r="AW263" s="42">
        <v>235232.71999999994</v>
      </c>
      <c r="AX263" s="42">
        <v>128092.72</v>
      </c>
      <c r="AY263" s="42"/>
    </row>
    <row r="264" spans="1:51" x14ac:dyDescent="0.25">
      <c r="A264" t="s">
        <v>72</v>
      </c>
      <c r="B264" s="42">
        <v>317323.69999999995</v>
      </c>
      <c r="C264" s="42"/>
      <c r="D264" s="42"/>
      <c r="E264" s="42"/>
      <c r="F264" s="42"/>
      <c r="G264" s="42"/>
      <c r="H264" s="42"/>
      <c r="I264" s="42"/>
      <c r="J264" s="42"/>
      <c r="K264" s="42">
        <v>49970.97</v>
      </c>
      <c r="L264" s="42"/>
      <c r="M264" s="42"/>
      <c r="N264" s="42">
        <v>16165</v>
      </c>
      <c r="O264" s="42"/>
      <c r="P264" s="42"/>
      <c r="Q264" s="42"/>
      <c r="R264" s="42"/>
      <c r="S264" s="42"/>
      <c r="T264" s="42"/>
      <c r="U264" s="42"/>
      <c r="V264" s="42"/>
      <c r="W264" s="42"/>
      <c r="X264" s="42">
        <v>33687.26</v>
      </c>
      <c r="Y264" s="42">
        <v>22659.18</v>
      </c>
      <c r="Z264" s="42"/>
      <c r="AA264" s="42">
        <v>35879.1</v>
      </c>
      <c r="AB264" s="42"/>
      <c r="AC264" s="42"/>
      <c r="AD264" s="42">
        <v>9681.8700000000008</v>
      </c>
      <c r="AE264" s="42"/>
      <c r="AF264" s="42"/>
      <c r="AG264" s="42"/>
      <c r="AH264" s="42"/>
      <c r="AI264" s="42"/>
      <c r="AJ264" s="42"/>
      <c r="AK264" s="42"/>
      <c r="AL264" s="42"/>
      <c r="AM264" s="42"/>
      <c r="AN264" s="42"/>
      <c r="AO264" s="42"/>
      <c r="AP264" s="42"/>
      <c r="AQ264" s="42"/>
      <c r="AR264" s="42"/>
      <c r="AS264" s="42"/>
      <c r="AT264" s="42"/>
      <c r="AU264" s="42"/>
      <c r="AV264" s="42"/>
      <c r="AW264" s="42">
        <v>180213.85</v>
      </c>
      <c r="AX264" s="42">
        <v>93105.96</v>
      </c>
      <c r="AY264" s="42"/>
    </row>
    <row r="265" spans="1:51" x14ac:dyDescent="0.25">
      <c r="A265" t="s">
        <v>73</v>
      </c>
      <c r="B265" s="42">
        <v>1588632.61</v>
      </c>
      <c r="C265" s="42"/>
      <c r="D265" s="42"/>
      <c r="E265" s="42">
        <v>96500.650000000023</v>
      </c>
      <c r="F265" s="42"/>
      <c r="G265" s="42"/>
      <c r="H265" s="42"/>
      <c r="I265" s="42"/>
      <c r="J265" s="42"/>
      <c r="K265" s="42">
        <v>225430.42</v>
      </c>
      <c r="L265" s="42"/>
      <c r="M265" s="42"/>
      <c r="N265" s="42">
        <v>33104.33</v>
      </c>
      <c r="O265" s="42"/>
      <c r="P265" s="42"/>
      <c r="Q265" s="42">
        <v>11439</v>
      </c>
      <c r="R265" s="42">
        <v>126846.99</v>
      </c>
      <c r="S265" s="42">
        <v>11971.96</v>
      </c>
      <c r="T265" s="42"/>
      <c r="U265" s="42"/>
      <c r="V265" s="42"/>
      <c r="W265" s="42"/>
      <c r="X265" s="42">
        <v>84793.290000000008</v>
      </c>
      <c r="Y265" s="42">
        <v>33357.730000000003</v>
      </c>
      <c r="Z265" s="42"/>
      <c r="AA265" s="42">
        <v>99900.62999999999</v>
      </c>
      <c r="AB265" s="42"/>
      <c r="AC265" s="42"/>
      <c r="AD265" s="42">
        <v>17386.68</v>
      </c>
      <c r="AE265" s="42"/>
      <c r="AF265" s="42"/>
      <c r="AG265" s="42"/>
      <c r="AH265" s="42"/>
      <c r="AI265" s="42"/>
      <c r="AJ265" s="42"/>
      <c r="AK265" s="42">
        <v>16707</v>
      </c>
      <c r="AL265" s="42">
        <v>19060.75</v>
      </c>
      <c r="AM265" s="42"/>
      <c r="AN265" s="42">
        <v>7635.08</v>
      </c>
      <c r="AO265" s="42">
        <v>889.53</v>
      </c>
      <c r="AP265" s="42"/>
      <c r="AQ265" s="42"/>
      <c r="AR265" s="42">
        <v>1874.4699999999998</v>
      </c>
      <c r="AS265" s="42"/>
      <c r="AT265" s="42"/>
      <c r="AU265" s="42"/>
      <c r="AV265" s="42"/>
      <c r="AW265" s="42">
        <v>893625.69</v>
      </c>
      <c r="AX265" s="42">
        <v>182143.31</v>
      </c>
      <c r="AY265" s="42">
        <v>285540.07000000007</v>
      </c>
    </row>
    <row r="266" spans="1:51" x14ac:dyDescent="0.25">
      <c r="A266" t="s">
        <v>74</v>
      </c>
      <c r="B266" s="42">
        <v>3529340.63</v>
      </c>
      <c r="C266" s="42">
        <v>336340.30000000005</v>
      </c>
      <c r="D266" s="42"/>
      <c r="E266" s="42"/>
      <c r="F266" s="42"/>
      <c r="G266" s="42"/>
      <c r="H266" s="42"/>
      <c r="I266" s="42"/>
      <c r="J266" s="42"/>
      <c r="K266" s="42">
        <v>964241.58000000007</v>
      </c>
      <c r="L266" s="42"/>
      <c r="M266" s="42"/>
      <c r="N266" s="42">
        <v>253880.00999999998</v>
      </c>
      <c r="O266" s="42"/>
      <c r="P266" s="42"/>
      <c r="Q266" s="42"/>
      <c r="R266" s="42">
        <v>294719.51</v>
      </c>
      <c r="S266" s="42"/>
      <c r="T266" s="42"/>
      <c r="U266" s="42"/>
      <c r="V266" s="42"/>
      <c r="W266" s="42"/>
      <c r="X266" s="42">
        <v>450524.02</v>
      </c>
      <c r="Y266" s="42">
        <v>73970.429999999993</v>
      </c>
      <c r="Z266" s="42"/>
      <c r="AA266" s="42">
        <v>495191.48</v>
      </c>
      <c r="AB266" s="42"/>
      <c r="AC266" s="42"/>
      <c r="AD266" s="42">
        <v>151574.78</v>
      </c>
      <c r="AE266" s="42"/>
      <c r="AF266" s="42"/>
      <c r="AG266" s="42"/>
      <c r="AH266" s="42"/>
      <c r="AI266" s="42"/>
      <c r="AJ266" s="42"/>
      <c r="AK266" s="42"/>
      <c r="AL266" s="42"/>
      <c r="AM266" s="42"/>
      <c r="AN266" s="42"/>
      <c r="AO266" s="42"/>
      <c r="AP266" s="42"/>
      <c r="AQ266" s="42"/>
      <c r="AR266" s="42"/>
      <c r="AS266" s="42"/>
      <c r="AT266" s="42"/>
      <c r="AU266" s="42">
        <v>43186.59</v>
      </c>
      <c r="AV266" s="42">
        <v>66415.149999999994</v>
      </c>
      <c r="AW266" s="42">
        <v>2029043.7200000002</v>
      </c>
      <c r="AX266" s="42">
        <v>445070.78</v>
      </c>
      <c r="AY266" s="42">
        <v>446888.1</v>
      </c>
    </row>
    <row r="267" spans="1:51" x14ac:dyDescent="0.25">
      <c r="A267" t="s">
        <v>75</v>
      </c>
      <c r="B267" s="42">
        <v>1936237.4500000004</v>
      </c>
      <c r="C267" s="42">
        <v>795285.4</v>
      </c>
      <c r="D267" s="42"/>
      <c r="E267" s="42"/>
      <c r="F267" s="42"/>
      <c r="G267" s="42"/>
      <c r="H267" s="42"/>
      <c r="I267" s="42"/>
      <c r="J267" s="42"/>
      <c r="K267" s="42">
        <v>548664.84</v>
      </c>
      <c r="L267" s="42"/>
      <c r="M267" s="42"/>
      <c r="N267" s="42">
        <v>53503.29</v>
      </c>
      <c r="O267" s="42"/>
      <c r="P267" s="42"/>
      <c r="Q267" s="42"/>
      <c r="R267" s="42">
        <v>103202.82999999999</v>
      </c>
      <c r="S267" s="42"/>
      <c r="T267" s="42"/>
      <c r="U267" s="42"/>
      <c r="V267" s="42"/>
      <c r="W267" s="42"/>
      <c r="X267" s="42">
        <v>183537.63</v>
      </c>
      <c r="Y267" s="42">
        <v>22729.59</v>
      </c>
      <c r="Z267" s="42"/>
      <c r="AA267" s="42">
        <v>150408.39000000001</v>
      </c>
      <c r="AB267" s="42"/>
      <c r="AC267" s="42"/>
      <c r="AD267" s="42">
        <v>63698.45</v>
      </c>
      <c r="AE267" s="42"/>
      <c r="AF267" s="42"/>
      <c r="AG267" s="42"/>
      <c r="AH267" s="42"/>
      <c r="AI267" s="42"/>
      <c r="AJ267" s="42"/>
      <c r="AK267" s="42"/>
      <c r="AL267" s="42">
        <v>20</v>
      </c>
      <c r="AM267" s="42">
        <v>3041.9700000000003</v>
      </c>
      <c r="AN267" s="42"/>
      <c r="AO267" s="42"/>
      <c r="AP267" s="42"/>
      <c r="AQ267" s="42"/>
      <c r="AR267" s="42"/>
      <c r="AS267" s="42"/>
      <c r="AT267" s="42"/>
      <c r="AU267" s="42"/>
      <c r="AV267" s="42"/>
      <c r="AW267" s="42">
        <v>1847962.3599999994</v>
      </c>
      <c r="AX267" s="42">
        <v>245080.91</v>
      </c>
      <c r="AY267" s="42">
        <v>463874.85</v>
      </c>
    </row>
    <row r="268" spans="1:51" x14ac:dyDescent="0.25">
      <c r="A268" t="s">
        <v>76</v>
      </c>
      <c r="B268" s="42">
        <v>6977540.5100000007</v>
      </c>
      <c r="C268" s="42">
        <v>2753938.4899999988</v>
      </c>
      <c r="D268" s="42"/>
      <c r="E268" s="42">
        <v>178683.12000000002</v>
      </c>
      <c r="F268" s="42"/>
      <c r="G268" s="42"/>
      <c r="H268" s="42"/>
      <c r="I268" s="42"/>
      <c r="J268" s="42"/>
      <c r="K268" s="42">
        <v>1883642.94</v>
      </c>
      <c r="L268" s="42"/>
      <c r="M268" s="42"/>
      <c r="N268" s="42">
        <v>257992.47</v>
      </c>
      <c r="O268" s="42"/>
      <c r="P268" s="42"/>
      <c r="Q268" s="42"/>
      <c r="R268" s="42">
        <v>692160.68</v>
      </c>
      <c r="S268" s="42"/>
      <c r="T268" s="42"/>
      <c r="U268" s="42"/>
      <c r="V268" s="42"/>
      <c r="W268" s="42"/>
      <c r="X268" s="42">
        <v>241790.39999999997</v>
      </c>
      <c r="Y268" s="42">
        <v>53380.82</v>
      </c>
      <c r="Z268" s="42"/>
      <c r="AA268" s="42">
        <v>660168.51000000013</v>
      </c>
      <c r="AB268" s="42"/>
      <c r="AC268" s="42"/>
      <c r="AD268" s="42">
        <v>79212.23000000001</v>
      </c>
      <c r="AE268" s="42"/>
      <c r="AF268" s="42"/>
      <c r="AG268" s="42"/>
      <c r="AH268" s="42"/>
      <c r="AI268" s="42"/>
      <c r="AJ268" s="42"/>
      <c r="AK268" s="42"/>
      <c r="AL268" s="42"/>
      <c r="AM268" s="42"/>
      <c r="AN268" s="42"/>
      <c r="AO268" s="42">
        <v>4656.6000000000004</v>
      </c>
      <c r="AP268" s="42"/>
      <c r="AQ268" s="42"/>
      <c r="AR268" s="42">
        <v>20661.12</v>
      </c>
      <c r="AS268" s="42"/>
      <c r="AT268" s="42"/>
      <c r="AU268" s="42">
        <v>542749.98</v>
      </c>
      <c r="AV268" s="42"/>
      <c r="AW268" s="42">
        <v>3017868.5399999996</v>
      </c>
      <c r="AX268" s="42">
        <v>714291.98</v>
      </c>
      <c r="AY268" s="42">
        <v>945985.89999999991</v>
      </c>
    </row>
    <row r="269" spans="1:51" x14ac:dyDescent="0.25">
      <c r="A269" t="s">
        <v>181</v>
      </c>
      <c r="B269" s="42">
        <v>44686239.020000011</v>
      </c>
      <c r="C269" s="42">
        <v>747010.79</v>
      </c>
      <c r="D269" s="42">
        <v>263588.12</v>
      </c>
      <c r="E269" s="42">
        <v>365686.81</v>
      </c>
      <c r="F269" s="42"/>
      <c r="G269" s="42"/>
      <c r="H269" s="42"/>
      <c r="I269" s="42"/>
      <c r="J269" s="42"/>
      <c r="K269" s="42">
        <v>15283045.490000002</v>
      </c>
      <c r="L269" s="42"/>
      <c r="M269" s="42"/>
      <c r="N269" s="42">
        <v>1198874.49</v>
      </c>
      <c r="O269" s="42"/>
      <c r="P269" s="42"/>
      <c r="Q269" s="42"/>
      <c r="R269" s="42">
        <v>3941344.1599999992</v>
      </c>
      <c r="S269" s="42"/>
      <c r="T269" s="42">
        <v>42719.75</v>
      </c>
      <c r="U269" s="42"/>
      <c r="V269" s="42"/>
      <c r="W269" s="42"/>
      <c r="X269" s="42">
        <v>914772.57000000007</v>
      </c>
      <c r="Y269" s="42">
        <v>179296.01</v>
      </c>
      <c r="Z269" s="42"/>
      <c r="AA269" s="42">
        <v>1965432.8599999996</v>
      </c>
      <c r="AB269" s="42"/>
      <c r="AC269" s="42"/>
      <c r="AD269" s="42">
        <v>289334.80000000005</v>
      </c>
      <c r="AE269" s="42"/>
      <c r="AF269" s="42"/>
      <c r="AG269" s="42"/>
      <c r="AH269" s="42">
        <v>23647.23</v>
      </c>
      <c r="AI269" s="42">
        <v>381815.95999999996</v>
      </c>
      <c r="AJ269" s="42"/>
      <c r="AK269" s="42"/>
      <c r="AL269" s="42">
        <v>459529.44</v>
      </c>
      <c r="AM269" s="42"/>
      <c r="AN269" s="42"/>
      <c r="AO269" s="42">
        <v>158945.47</v>
      </c>
      <c r="AP269" s="42"/>
      <c r="AQ269" s="42"/>
      <c r="AR269" s="42">
        <v>50887.920000000006</v>
      </c>
      <c r="AS269" s="42"/>
      <c r="AT269" s="42"/>
      <c r="AU269" s="42"/>
      <c r="AV269" s="42"/>
      <c r="AW269" s="42">
        <v>11950726.459999997</v>
      </c>
      <c r="AX269" s="42">
        <v>3381900.31</v>
      </c>
      <c r="AY269" s="42">
        <v>5131026.7199999988</v>
      </c>
    </row>
    <row r="270" spans="1:51" x14ac:dyDescent="0.25">
      <c r="A270" t="s">
        <v>182</v>
      </c>
      <c r="B270" s="42">
        <v>140116432.01999998</v>
      </c>
      <c r="C270" s="42">
        <v>4175603.19</v>
      </c>
      <c r="D270" s="42">
        <v>1168732.1599999999</v>
      </c>
      <c r="E270" s="42">
        <v>1376044.24</v>
      </c>
      <c r="F270" s="42"/>
      <c r="G270" s="42"/>
      <c r="H270" s="42"/>
      <c r="I270" s="42"/>
      <c r="J270" s="42"/>
      <c r="K270" s="42">
        <v>52890026.580000006</v>
      </c>
      <c r="L270" s="42"/>
      <c r="M270" s="42"/>
      <c r="N270" s="42">
        <v>3380500.98</v>
      </c>
      <c r="O270" s="42"/>
      <c r="P270" s="42"/>
      <c r="Q270" s="42">
        <v>442945.35</v>
      </c>
      <c r="R270" s="42">
        <v>9748938.0099999979</v>
      </c>
      <c r="S270" s="42">
        <v>2413133.1700000004</v>
      </c>
      <c r="T270" s="42">
        <v>126720</v>
      </c>
      <c r="U270" s="42"/>
      <c r="V270" s="42"/>
      <c r="W270" s="42"/>
      <c r="X270" s="42">
        <v>3679493.1700000004</v>
      </c>
      <c r="Y270" s="42">
        <v>1014191.2699999999</v>
      </c>
      <c r="Z270" s="42">
        <v>42010.780000000006</v>
      </c>
      <c r="AA270" s="42">
        <v>5516626.6299999999</v>
      </c>
      <c r="AB270" s="42"/>
      <c r="AC270" s="42"/>
      <c r="AD270" s="42">
        <v>1646256.6099999999</v>
      </c>
      <c r="AE270" s="42"/>
      <c r="AF270" s="42"/>
      <c r="AG270" s="42"/>
      <c r="AH270" s="42">
        <v>147762.04999999999</v>
      </c>
      <c r="AI270" s="42">
        <v>1846849.1199999999</v>
      </c>
      <c r="AJ270" s="42"/>
      <c r="AK270" s="42">
        <v>61684.119999999995</v>
      </c>
      <c r="AL270" s="42"/>
      <c r="AM270" s="42"/>
      <c r="AN270" s="42">
        <v>423305.23</v>
      </c>
      <c r="AO270" s="42">
        <v>461357.68</v>
      </c>
      <c r="AP270" s="42"/>
      <c r="AQ270" s="42"/>
      <c r="AR270" s="42">
        <v>208804.51</v>
      </c>
      <c r="AS270" s="42"/>
      <c r="AT270" s="42"/>
      <c r="AU270" s="42">
        <v>95138.35</v>
      </c>
      <c r="AV270" s="42">
        <v>130744.91</v>
      </c>
      <c r="AW270" s="42">
        <v>29963849.319999993</v>
      </c>
      <c r="AX270" s="42">
        <v>8489462.8000000007</v>
      </c>
      <c r="AY270" s="42">
        <v>12265419.099999998</v>
      </c>
    </row>
    <row r="271" spans="1:51" x14ac:dyDescent="0.25">
      <c r="A271" t="s">
        <v>183</v>
      </c>
      <c r="B271" s="42">
        <v>59290529.869999997</v>
      </c>
      <c r="C271" s="42">
        <v>1482926.7099999997</v>
      </c>
      <c r="D271" s="42">
        <v>179276.79999999999</v>
      </c>
      <c r="E271" s="42">
        <v>394099.02</v>
      </c>
      <c r="F271" s="42"/>
      <c r="G271" s="42"/>
      <c r="H271" s="42"/>
      <c r="I271" s="42"/>
      <c r="J271" s="42"/>
      <c r="K271" s="42">
        <v>16626000.549999997</v>
      </c>
      <c r="L271" s="42"/>
      <c r="M271" s="42"/>
      <c r="N271" s="42">
        <v>1291477.3899999999</v>
      </c>
      <c r="O271" s="42"/>
      <c r="P271" s="42"/>
      <c r="Q271" s="42"/>
      <c r="R271" s="42">
        <v>4359398.0599999996</v>
      </c>
      <c r="S271" s="42">
        <v>1235510.5100000002</v>
      </c>
      <c r="T271" s="42">
        <v>36573</v>
      </c>
      <c r="U271" s="42"/>
      <c r="V271" s="42">
        <v>6170084.1200000001</v>
      </c>
      <c r="W271" s="42">
        <v>31985.21</v>
      </c>
      <c r="X271" s="42">
        <v>1167056.6200000001</v>
      </c>
      <c r="Y271" s="42">
        <v>271015.42</v>
      </c>
      <c r="Z271" s="42"/>
      <c r="AA271" s="42">
        <v>1503822.98</v>
      </c>
      <c r="AB271" s="42">
        <v>147235.04</v>
      </c>
      <c r="AC271" s="42"/>
      <c r="AD271" s="42">
        <v>899641.23999999987</v>
      </c>
      <c r="AE271" s="42"/>
      <c r="AF271" s="42"/>
      <c r="AG271" s="42"/>
      <c r="AH271" s="42">
        <v>25742.46</v>
      </c>
      <c r="AI271" s="42">
        <v>378709.58</v>
      </c>
      <c r="AJ271" s="42"/>
      <c r="AK271" s="42"/>
      <c r="AL271" s="42"/>
      <c r="AM271" s="42"/>
      <c r="AN271" s="42">
        <v>63776.42</v>
      </c>
      <c r="AO271" s="42">
        <v>273615.09999999998</v>
      </c>
      <c r="AP271" s="42"/>
      <c r="AQ271" s="42"/>
      <c r="AR271" s="42">
        <v>36314.83</v>
      </c>
      <c r="AS271" s="42"/>
      <c r="AT271" s="42">
        <v>608108.58000000007</v>
      </c>
      <c r="AU271" s="42"/>
      <c r="AV271" s="42">
        <v>583.44000000000005</v>
      </c>
      <c r="AW271" s="42">
        <v>16286463.279999999</v>
      </c>
      <c r="AX271" s="42">
        <v>3108351.75</v>
      </c>
      <c r="AY271" s="42">
        <v>5458229.0200000005</v>
      </c>
    </row>
    <row r="272" spans="1:51" x14ac:dyDescent="0.25">
      <c r="A272" t="s">
        <v>184</v>
      </c>
      <c r="B272" s="42">
        <v>83166622.100000009</v>
      </c>
      <c r="C272" s="42">
        <v>5683832.6799999988</v>
      </c>
      <c r="D272" s="42">
        <v>508893.8</v>
      </c>
      <c r="E272" s="42">
        <v>398746.26</v>
      </c>
      <c r="F272" s="42"/>
      <c r="G272" s="42"/>
      <c r="H272" s="42"/>
      <c r="I272" s="42"/>
      <c r="J272" s="42"/>
      <c r="K272" s="42">
        <v>32308566.119999997</v>
      </c>
      <c r="L272" s="42">
        <v>1071146.5799999998</v>
      </c>
      <c r="M272" s="42"/>
      <c r="N272" s="42">
        <v>2338838.4699999997</v>
      </c>
      <c r="O272" s="42">
        <v>41372.89</v>
      </c>
      <c r="P272" s="42"/>
      <c r="Q272" s="42"/>
      <c r="R272" s="42">
        <v>6182198.2300000004</v>
      </c>
      <c r="S272" s="42">
        <v>1334663.6300000001</v>
      </c>
      <c r="T272" s="42">
        <v>73392.36</v>
      </c>
      <c r="U272" s="42"/>
      <c r="V272" s="42"/>
      <c r="W272" s="42"/>
      <c r="X272" s="42">
        <v>2030315.8000000003</v>
      </c>
      <c r="Y272" s="42">
        <v>526166.31999999995</v>
      </c>
      <c r="Z272" s="42">
        <v>84172.010000000009</v>
      </c>
      <c r="AA272" s="42">
        <v>2324227.96</v>
      </c>
      <c r="AB272" s="42">
        <v>161408.22999999998</v>
      </c>
      <c r="AC272" s="42">
        <v>61327</v>
      </c>
      <c r="AD272" s="42">
        <v>974024.75999999989</v>
      </c>
      <c r="AE272" s="42"/>
      <c r="AF272" s="42"/>
      <c r="AG272" s="42"/>
      <c r="AH272" s="42">
        <v>52892.93</v>
      </c>
      <c r="AI272" s="42">
        <v>1160013.2900000003</v>
      </c>
      <c r="AJ272" s="42"/>
      <c r="AK272" s="42">
        <v>26004.25</v>
      </c>
      <c r="AL272" s="42"/>
      <c r="AM272" s="42"/>
      <c r="AN272" s="42">
        <v>62512.6</v>
      </c>
      <c r="AO272" s="42">
        <v>345728.15000000008</v>
      </c>
      <c r="AP272" s="42"/>
      <c r="AQ272" s="42"/>
      <c r="AR272" s="42">
        <v>302852.19</v>
      </c>
      <c r="AS272" s="42"/>
      <c r="AT272" s="42"/>
      <c r="AU272" s="42">
        <v>536386.6</v>
      </c>
      <c r="AV272" s="42">
        <v>194837.88</v>
      </c>
      <c r="AW272" s="42">
        <v>22504725.839999996</v>
      </c>
      <c r="AX272" s="42">
        <v>4649429.8199999994</v>
      </c>
      <c r="AY272" s="42">
        <v>6212597.3399999999</v>
      </c>
    </row>
    <row r="273" spans="1:51" x14ac:dyDescent="0.25">
      <c r="A273" t="s">
        <v>185</v>
      </c>
      <c r="B273" s="42">
        <v>8346236.1800000016</v>
      </c>
      <c r="C273" s="42"/>
      <c r="D273" s="42">
        <v>176756.68</v>
      </c>
      <c r="E273" s="42"/>
      <c r="F273" s="42"/>
      <c r="G273" s="42"/>
      <c r="H273" s="42"/>
      <c r="I273" s="42"/>
      <c r="J273" s="42"/>
      <c r="K273" s="42">
        <v>1769179.41</v>
      </c>
      <c r="L273" s="42"/>
      <c r="M273" s="42"/>
      <c r="N273" s="42">
        <v>205123</v>
      </c>
      <c r="O273" s="42"/>
      <c r="P273" s="42"/>
      <c r="Q273" s="42"/>
      <c r="R273" s="42">
        <v>798470.01</v>
      </c>
      <c r="S273" s="42">
        <v>122968.7</v>
      </c>
      <c r="T273" s="42">
        <v>7207</v>
      </c>
      <c r="U273" s="42"/>
      <c r="V273" s="42"/>
      <c r="W273" s="42"/>
      <c r="X273" s="42">
        <v>257829.72</v>
      </c>
      <c r="Y273" s="42">
        <v>48126.939999999995</v>
      </c>
      <c r="Z273" s="42"/>
      <c r="AA273" s="42">
        <v>280080.69999999995</v>
      </c>
      <c r="AB273" s="42"/>
      <c r="AC273" s="42"/>
      <c r="AD273" s="42">
        <v>3129.27</v>
      </c>
      <c r="AE273" s="42"/>
      <c r="AF273" s="42"/>
      <c r="AG273" s="42"/>
      <c r="AH273" s="42"/>
      <c r="AI273" s="42"/>
      <c r="AJ273" s="42"/>
      <c r="AK273" s="42"/>
      <c r="AL273" s="42"/>
      <c r="AM273" s="42"/>
      <c r="AN273" s="42"/>
      <c r="AO273" s="42">
        <v>27157.800000000003</v>
      </c>
      <c r="AP273" s="42"/>
      <c r="AQ273" s="42"/>
      <c r="AR273" s="42">
        <v>7000</v>
      </c>
      <c r="AS273" s="42"/>
      <c r="AT273" s="42"/>
      <c r="AU273" s="42">
        <v>55245.53</v>
      </c>
      <c r="AV273" s="42"/>
      <c r="AW273" s="42">
        <v>2968006.689999999</v>
      </c>
      <c r="AX273" s="42">
        <v>707989.65999999992</v>
      </c>
      <c r="AY273" s="42">
        <v>708514.55</v>
      </c>
    </row>
    <row r="274" spans="1:51" x14ac:dyDescent="0.25">
      <c r="A274" t="s">
        <v>186</v>
      </c>
      <c r="B274" s="42">
        <v>6578370.5600000005</v>
      </c>
      <c r="C274" s="42"/>
      <c r="D274" s="42"/>
      <c r="E274" s="42">
        <v>331121.91000000003</v>
      </c>
      <c r="F274" s="42"/>
      <c r="G274" s="42"/>
      <c r="H274" s="42"/>
      <c r="I274" s="42"/>
      <c r="J274" s="42"/>
      <c r="K274" s="42">
        <v>1324007.1000000001</v>
      </c>
      <c r="L274" s="42"/>
      <c r="M274" s="42"/>
      <c r="N274" s="42">
        <v>115618</v>
      </c>
      <c r="O274" s="42"/>
      <c r="P274" s="42"/>
      <c r="Q274" s="42"/>
      <c r="R274" s="42"/>
      <c r="S274" s="42"/>
      <c r="T274" s="42"/>
      <c r="U274" s="42"/>
      <c r="V274" s="42"/>
      <c r="W274" s="42"/>
      <c r="X274" s="42">
        <v>175074.32</v>
      </c>
      <c r="Y274" s="42">
        <v>22034.7</v>
      </c>
      <c r="Z274" s="42"/>
      <c r="AA274" s="42">
        <v>102946.31</v>
      </c>
      <c r="AB274" s="42"/>
      <c r="AC274" s="42"/>
      <c r="AD274" s="42">
        <v>19444.940000000002</v>
      </c>
      <c r="AE274" s="42"/>
      <c r="AF274" s="42"/>
      <c r="AG274" s="42"/>
      <c r="AH274" s="42"/>
      <c r="AI274" s="42"/>
      <c r="AJ274" s="42"/>
      <c r="AK274" s="42"/>
      <c r="AL274" s="42"/>
      <c r="AM274" s="42"/>
      <c r="AN274" s="42"/>
      <c r="AO274" s="42">
        <v>34098.92</v>
      </c>
      <c r="AP274" s="42"/>
      <c r="AQ274" s="42"/>
      <c r="AR274" s="42"/>
      <c r="AS274" s="42"/>
      <c r="AT274" s="42"/>
      <c r="AU274" s="42"/>
      <c r="AV274" s="42">
        <v>579.24</v>
      </c>
      <c r="AW274" s="42">
        <v>2298835.7999999998</v>
      </c>
      <c r="AX274" s="42">
        <v>313923.99</v>
      </c>
      <c r="AY274" s="42">
        <v>660089.29999999993</v>
      </c>
    </row>
    <row r="275" spans="1:51" x14ac:dyDescent="0.25">
      <c r="A275" t="s">
        <v>187</v>
      </c>
      <c r="B275" s="42">
        <v>19149701.210000001</v>
      </c>
      <c r="C275" s="42">
        <v>311374.01</v>
      </c>
      <c r="D275" s="42">
        <v>101668.24</v>
      </c>
      <c r="E275" s="42">
        <v>412383.52</v>
      </c>
      <c r="F275" s="42"/>
      <c r="G275" s="42"/>
      <c r="H275" s="42"/>
      <c r="I275" s="42"/>
      <c r="J275" s="42"/>
      <c r="K275" s="42">
        <v>5796233.1399999987</v>
      </c>
      <c r="L275" s="42"/>
      <c r="M275" s="42"/>
      <c r="N275" s="42">
        <v>573329.44999999995</v>
      </c>
      <c r="O275" s="42"/>
      <c r="P275" s="42"/>
      <c r="Q275" s="42"/>
      <c r="R275" s="42">
        <v>1036319.31</v>
      </c>
      <c r="S275" s="42"/>
      <c r="T275" s="42">
        <v>28275.59</v>
      </c>
      <c r="U275" s="42"/>
      <c r="V275" s="42"/>
      <c r="W275" s="42"/>
      <c r="X275" s="42">
        <v>712770.92999999993</v>
      </c>
      <c r="Y275" s="42">
        <v>123871.99</v>
      </c>
      <c r="Z275" s="42">
        <v>69673.83</v>
      </c>
      <c r="AA275" s="42">
        <v>1341386.55</v>
      </c>
      <c r="AB275" s="42"/>
      <c r="AC275" s="42"/>
      <c r="AD275" s="42">
        <v>338296.97000000003</v>
      </c>
      <c r="AE275" s="42"/>
      <c r="AF275" s="42"/>
      <c r="AG275" s="42"/>
      <c r="AH275" s="42">
        <v>70999.999999999985</v>
      </c>
      <c r="AI275" s="42">
        <v>371862.39</v>
      </c>
      <c r="AJ275" s="42"/>
      <c r="AK275" s="42">
        <v>19116.150000000001</v>
      </c>
      <c r="AL275" s="42"/>
      <c r="AM275" s="42"/>
      <c r="AN275" s="42"/>
      <c r="AO275" s="42">
        <v>82835.45</v>
      </c>
      <c r="AP275" s="42"/>
      <c r="AQ275" s="42"/>
      <c r="AR275" s="42">
        <v>239560.47</v>
      </c>
      <c r="AS275" s="42"/>
      <c r="AT275" s="42"/>
      <c r="AU275" s="42">
        <v>635.68000000000006</v>
      </c>
      <c r="AV275" s="42"/>
      <c r="AW275" s="42">
        <v>5121610.3899999997</v>
      </c>
      <c r="AX275" s="42">
        <v>1195882.47</v>
      </c>
      <c r="AY275" s="42">
        <v>2872157.19</v>
      </c>
    </row>
    <row r="276" spans="1:51" x14ac:dyDescent="0.25">
      <c r="A276" t="s">
        <v>188</v>
      </c>
      <c r="B276" s="42">
        <v>10910618.940000003</v>
      </c>
      <c r="C276" s="42">
        <v>14015.98</v>
      </c>
      <c r="D276" s="42">
        <v>28470.39</v>
      </c>
      <c r="E276" s="42">
        <v>188891.57</v>
      </c>
      <c r="F276" s="42"/>
      <c r="G276" s="42"/>
      <c r="H276" s="42"/>
      <c r="I276" s="42"/>
      <c r="J276" s="42"/>
      <c r="K276" s="42">
        <v>2759672.9899999998</v>
      </c>
      <c r="L276" s="42"/>
      <c r="M276" s="42"/>
      <c r="N276" s="42">
        <v>297889.29000000004</v>
      </c>
      <c r="O276" s="42"/>
      <c r="P276" s="42"/>
      <c r="Q276" s="42"/>
      <c r="R276" s="42">
        <v>921698.5</v>
      </c>
      <c r="S276" s="42">
        <v>278286.33</v>
      </c>
      <c r="T276" s="42">
        <v>12048</v>
      </c>
      <c r="U276" s="42"/>
      <c r="V276" s="42"/>
      <c r="W276" s="42"/>
      <c r="X276" s="42">
        <v>335257.13</v>
      </c>
      <c r="Y276" s="42">
        <v>64533.049999999996</v>
      </c>
      <c r="Z276" s="42"/>
      <c r="AA276" s="42">
        <v>718591.27000000014</v>
      </c>
      <c r="AB276" s="42"/>
      <c r="AC276" s="42"/>
      <c r="AD276" s="42">
        <v>63856.579999999994</v>
      </c>
      <c r="AE276" s="42"/>
      <c r="AF276" s="42"/>
      <c r="AG276" s="42"/>
      <c r="AH276" s="42"/>
      <c r="AI276" s="42">
        <v>32810.770000000004</v>
      </c>
      <c r="AJ276" s="42"/>
      <c r="AK276" s="42"/>
      <c r="AL276" s="42"/>
      <c r="AM276" s="42"/>
      <c r="AN276" s="42"/>
      <c r="AO276" s="42">
        <v>36670.93</v>
      </c>
      <c r="AP276" s="42"/>
      <c r="AQ276" s="42"/>
      <c r="AR276" s="42">
        <v>7217.3200000000006</v>
      </c>
      <c r="AS276" s="42"/>
      <c r="AT276" s="42"/>
      <c r="AU276" s="42"/>
      <c r="AV276" s="42"/>
      <c r="AW276" s="42">
        <v>3882251.0100000007</v>
      </c>
      <c r="AX276" s="42">
        <v>890899.51</v>
      </c>
      <c r="AY276" s="42">
        <v>1361306.88</v>
      </c>
    </row>
    <row r="277" spans="1:51" x14ac:dyDescent="0.25">
      <c r="A277" t="s">
        <v>788</v>
      </c>
      <c r="B277" s="42">
        <v>1164767.9300000004</v>
      </c>
      <c r="C277" s="42"/>
      <c r="D277" s="42"/>
      <c r="E277" s="42"/>
      <c r="F277" s="42"/>
      <c r="G277" s="42"/>
      <c r="H277" s="42"/>
      <c r="I277" s="42"/>
      <c r="J277" s="42"/>
      <c r="K277" s="42">
        <v>187135.94999999998</v>
      </c>
      <c r="L277" s="42"/>
      <c r="M277" s="42"/>
      <c r="N277" s="42"/>
      <c r="O277" s="42"/>
      <c r="P277" s="42"/>
      <c r="Q277" s="42"/>
      <c r="R277" s="42"/>
      <c r="S277" s="42"/>
      <c r="T277" s="42"/>
      <c r="U277" s="42"/>
      <c r="V277" s="42"/>
      <c r="W277" s="42"/>
      <c r="X277" s="42"/>
      <c r="Y277" s="42"/>
      <c r="Z277" s="42"/>
      <c r="AA277" s="42">
        <v>121442.52</v>
      </c>
      <c r="AB277" s="42"/>
      <c r="AC277" s="42"/>
      <c r="AD277" s="42">
        <v>68998.78</v>
      </c>
      <c r="AE277" s="42"/>
      <c r="AF277" s="42"/>
      <c r="AG277" s="42"/>
      <c r="AH277" s="42"/>
      <c r="AI277" s="42"/>
      <c r="AJ277" s="42"/>
      <c r="AK277" s="42"/>
      <c r="AL277" s="42"/>
      <c r="AM277" s="42"/>
      <c r="AN277" s="42"/>
      <c r="AO277" s="42"/>
      <c r="AP277" s="42"/>
      <c r="AQ277" s="42"/>
      <c r="AR277" s="42"/>
      <c r="AS277" s="42"/>
      <c r="AT277" s="42">
        <v>200</v>
      </c>
      <c r="AU277" s="42"/>
      <c r="AV277" s="42">
        <v>2397.9499999999998</v>
      </c>
      <c r="AW277" s="42">
        <v>132939.53</v>
      </c>
      <c r="AX277" s="42"/>
      <c r="AY277" s="42">
        <v>237702.36000000002</v>
      </c>
    </row>
    <row r="278" spans="1:51" x14ac:dyDescent="0.25">
      <c r="A278" t="s">
        <v>132</v>
      </c>
      <c r="B278" s="42">
        <v>3496468.6599999992</v>
      </c>
      <c r="C278" s="42">
        <v>23974.32</v>
      </c>
      <c r="D278" s="42"/>
      <c r="E278" s="42"/>
      <c r="F278" s="42"/>
      <c r="G278" s="42"/>
      <c r="H278" s="42">
        <v>78060.45</v>
      </c>
      <c r="I278" s="42"/>
      <c r="J278" s="42"/>
      <c r="K278" s="42">
        <v>895038.66</v>
      </c>
      <c r="L278" s="42"/>
      <c r="M278" s="42"/>
      <c r="N278" s="42"/>
      <c r="O278" s="42"/>
      <c r="P278" s="42"/>
      <c r="Q278" s="42"/>
      <c r="R278" s="42">
        <v>262782.63</v>
      </c>
      <c r="S278" s="42">
        <v>26422.520000000004</v>
      </c>
      <c r="T278" s="42">
        <v>6497</v>
      </c>
      <c r="U278" s="42"/>
      <c r="V278" s="42"/>
      <c r="W278" s="42"/>
      <c r="X278" s="42">
        <v>215516.14999999997</v>
      </c>
      <c r="Y278" s="42">
        <v>75746</v>
      </c>
      <c r="Z278" s="42"/>
      <c r="AA278" s="42">
        <v>264545.73</v>
      </c>
      <c r="AB278" s="42"/>
      <c r="AC278" s="42"/>
      <c r="AD278" s="42">
        <v>10864.87</v>
      </c>
      <c r="AE278" s="42"/>
      <c r="AF278" s="42"/>
      <c r="AG278" s="42"/>
      <c r="AH278" s="42"/>
      <c r="AI278" s="42">
        <v>4185.0599999999995</v>
      </c>
      <c r="AJ278" s="42"/>
      <c r="AK278" s="42"/>
      <c r="AL278" s="42"/>
      <c r="AM278" s="42">
        <v>12390.34</v>
      </c>
      <c r="AN278" s="42"/>
      <c r="AO278" s="42">
        <v>8527.9699999999993</v>
      </c>
      <c r="AP278" s="42"/>
      <c r="AQ278" s="42"/>
      <c r="AR278" s="42">
        <v>727.73</v>
      </c>
      <c r="AS278" s="42"/>
      <c r="AT278" s="42"/>
      <c r="AU278" s="42"/>
      <c r="AV278" s="42"/>
      <c r="AW278" s="42">
        <v>1713080.1699999997</v>
      </c>
      <c r="AX278" s="42">
        <v>316223.71999999997</v>
      </c>
      <c r="AY278" s="42">
        <v>355357.93999999994</v>
      </c>
    </row>
    <row r="279" spans="1:51" x14ac:dyDescent="0.25">
      <c r="A279" t="s">
        <v>247</v>
      </c>
      <c r="B279" s="42">
        <v>320437.83</v>
      </c>
      <c r="C279" s="42"/>
      <c r="D279" s="42"/>
      <c r="E279" s="42"/>
      <c r="F279" s="42"/>
      <c r="G279" s="42"/>
      <c r="H279" s="42"/>
      <c r="I279" s="42"/>
      <c r="J279" s="42"/>
      <c r="K279" s="42">
        <v>28309.01</v>
      </c>
      <c r="L279" s="42"/>
      <c r="M279" s="42"/>
      <c r="N279" s="42"/>
      <c r="O279" s="42"/>
      <c r="P279" s="42"/>
      <c r="Q279" s="42"/>
      <c r="R279" s="42"/>
      <c r="S279" s="42"/>
      <c r="T279" s="42"/>
      <c r="U279" s="42"/>
      <c r="V279" s="42"/>
      <c r="W279" s="42"/>
      <c r="X279" s="42">
        <v>24958.91</v>
      </c>
      <c r="Y279" s="42">
        <v>6111.23</v>
      </c>
      <c r="Z279" s="42"/>
      <c r="AA279" s="42">
        <v>18103.25</v>
      </c>
      <c r="AB279" s="42"/>
      <c r="AC279" s="42"/>
      <c r="AD279" s="42"/>
      <c r="AE279" s="42"/>
      <c r="AF279" s="42"/>
      <c r="AG279" s="42"/>
      <c r="AH279" s="42"/>
      <c r="AI279" s="42"/>
      <c r="AJ279" s="42"/>
      <c r="AK279" s="42"/>
      <c r="AL279" s="42"/>
      <c r="AM279" s="42"/>
      <c r="AN279" s="42"/>
      <c r="AO279" s="42"/>
      <c r="AP279" s="42"/>
      <c r="AQ279" s="42"/>
      <c r="AR279" s="42"/>
      <c r="AS279" s="42"/>
      <c r="AT279" s="42"/>
      <c r="AU279" s="42"/>
      <c r="AV279" s="42"/>
      <c r="AW279" s="42">
        <v>260927.59999999998</v>
      </c>
      <c r="AX279" s="42">
        <v>64960.81</v>
      </c>
      <c r="AY279" s="42">
        <v>107537.68999999999</v>
      </c>
    </row>
    <row r="280" spans="1:51" x14ac:dyDescent="0.25">
      <c r="A280" t="s">
        <v>262</v>
      </c>
      <c r="B280" s="42">
        <v>41579491.099999987</v>
      </c>
      <c r="C280" s="42">
        <v>2793553.4</v>
      </c>
      <c r="D280" s="42">
        <v>680833.16</v>
      </c>
      <c r="E280" s="42">
        <v>1053010.8400000001</v>
      </c>
      <c r="F280" s="42"/>
      <c r="G280" s="42"/>
      <c r="H280" s="42"/>
      <c r="I280" s="42"/>
      <c r="J280" s="42"/>
      <c r="K280" s="42">
        <v>12098362.58</v>
      </c>
      <c r="L280" s="42"/>
      <c r="M280" s="42"/>
      <c r="N280" s="42">
        <v>1325601.8200000003</v>
      </c>
      <c r="O280" s="42"/>
      <c r="P280" s="42"/>
      <c r="Q280" s="42"/>
      <c r="R280" s="42">
        <v>2610716.4900000002</v>
      </c>
      <c r="S280" s="42">
        <v>490505.05999999994</v>
      </c>
      <c r="T280" s="42">
        <v>70057.75</v>
      </c>
      <c r="U280" s="42"/>
      <c r="V280" s="42">
        <v>1169884.73</v>
      </c>
      <c r="W280" s="42"/>
      <c r="X280" s="42">
        <v>1704729.28</v>
      </c>
      <c r="Y280" s="42">
        <v>1343407.0899999999</v>
      </c>
      <c r="Z280" s="42">
        <v>62631.73</v>
      </c>
      <c r="AA280" s="42">
        <v>4118631.9399999995</v>
      </c>
      <c r="AB280" s="42">
        <v>167802.25000000003</v>
      </c>
      <c r="AC280" s="42"/>
      <c r="AD280" s="42">
        <v>1220802.6700000002</v>
      </c>
      <c r="AE280" s="42"/>
      <c r="AF280" s="42">
        <v>1892956.59</v>
      </c>
      <c r="AG280" s="42"/>
      <c r="AH280" s="42">
        <v>151277.39000000001</v>
      </c>
      <c r="AI280" s="42">
        <v>1376877.0299999998</v>
      </c>
      <c r="AJ280" s="42"/>
      <c r="AK280" s="42"/>
      <c r="AL280" s="42"/>
      <c r="AM280" s="42">
        <v>250891.79</v>
      </c>
      <c r="AN280" s="42"/>
      <c r="AO280" s="42">
        <v>426814.75</v>
      </c>
      <c r="AP280" s="42"/>
      <c r="AQ280" s="42"/>
      <c r="AR280" s="42">
        <v>197390.90999999997</v>
      </c>
      <c r="AS280" s="42"/>
      <c r="AT280" s="42"/>
      <c r="AU280" s="42">
        <v>33954.22</v>
      </c>
      <c r="AV280" s="42">
        <v>191331.81</v>
      </c>
      <c r="AW280" s="42">
        <v>17236082.500000004</v>
      </c>
      <c r="AX280" s="42">
        <v>3344127.1</v>
      </c>
      <c r="AY280" s="42">
        <v>2721878.5900000008</v>
      </c>
    </row>
    <row r="281" spans="1:51" x14ac:dyDescent="0.25">
      <c r="A281" t="s">
        <v>263</v>
      </c>
      <c r="B281" s="42">
        <v>14326358.4</v>
      </c>
      <c r="C281" s="42"/>
      <c r="D281" s="42">
        <v>112115.74</v>
      </c>
      <c r="E281" s="42">
        <v>174160.96000000002</v>
      </c>
      <c r="F281" s="42"/>
      <c r="G281" s="42"/>
      <c r="H281" s="42"/>
      <c r="I281" s="42"/>
      <c r="J281" s="42"/>
      <c r="K281" s="42">
        <v>3148982.0100000007</v>
      </c>
      <c r="L281" s="42"/>
      <c r="M281" s="42"/>
      <c r="N281" s="42">
        <v>393812</v>
      </c>
      <c r="O281" s="42"/>
      <c r="P281" s="42"/>
      <c r="Q281" s="42"/>
      <c r="R281" s="42">
        <v>1517785.3200000003</v>
      </c>
      <c r="S281" s="42">
        <v>142303.84000000003</v>
      </c>
      <c r="T281" s="42">
        <v>20152</v>
      </c>
      <c r="U281" s="42">
        <v>12007.38</v>
      </c>
      <c r="V281" s="42"/>
      <c r="W281" s="42"/>
      <c r="X281" s="42">
        <v>397055.14999999997</v>
      </c>
      <c r="Y281" s="42">
        <v>534954.56999999995</v>
      </c>
      <c r="Z281" s="42">
        <v>157661.62</v>
      </c>
      <c r="AA281" s="42">
        <v>1042442.2199999999</v>
      </c>
      <c r="AB281" s="42"/>
      <c r="AC281" s="42"/>
      <c r="AD281" s="42">
        <v>115266.59</v>
      </c>
      <c r="AE281" s="42"/>
      <c r="AF281" s="42"/>
      <c r="AG281" s="42"/>
      <c r="AH281" s="42">
        <v>17542.09</v>
      </c>
      <c r="AI281" s="42">
        <v>442305.76000000007</v>
      </c>
      <c r="AJ281" s="42"/>
      <c r="AK281" s="42"/>
      <c r="AL281" s="42"/>
      <c r="AM281" s="42">
        <v>103661.68</v>
      </c>
      <c r="AN281" s="42"/>
      <c r="AO281" s="42">
        <v>56699.99</v>
      </c>
      <c r="AP281" s="42"/>
      <c r="AQ281" s="42"/>
      <c r="AR281" s="42"/>
      <c r="AS281" s="42"/>
      <c r="AT281" s="42"/>
      <c r="AU281" s="42">
        <v>59.660000000000004</v>
      </c>
      <c r="AV281" s="42">
        <v>13140.74</v>
      </c>
      <c r="AW281" s="42">
        <v>4614520.0500000007</v>
      </c>
      <c r="AX281" s="42">
        <v>1053821.1299999999</v>
      </c>
      <c r="AY281" s="42">
        <v>892768.95000000007</v>
      </c>
    </row>
    <row r="282" spans="1:51" x14ac:dyDescent="0.25">
      <c r="A282" t="s">
        <v>264</v>
      </c>
      <c r="B282" s="42">
        <v>1826365.0599999998</v>
      </c>
      <c r="C282" s="42">
        <v>394979.35</v>
      </c>
      <c r="D282" s="42"/>
      <c r="E282" s="42">
        <v>132793.18000000002</v>
      </c>
      <c r="F282" s="42"/>
      <c r="G282" s="42"/>
      <c r="H282" s="42"/>
      <c r="I282" s="42"/>
      <c r="J282" s="42"/>
      <c r="K282" s="42">
        <v>143876.68000000002</v>
      </c>
      <c r="L282" s="42"/>
      <c r="M282" s="42"/>
      <c r="N282" s="42">
        <v>29981.72</v>
      </c>
      <c r="O282" s="42"/>
      <c r="P282" s="42"/>
      <c r="Q282" s="42"/>
      <c r="R282" s="42">
        <v>167071.58000000002</v>
      </c>
      <c r="S282" s="42">
        <v>109306.83</v>
      </c>
      <c r="T282" s="42">
        <v>24072.11</v>
      </c>
      <c r="U282" s="42"/>
      <c r="V282" s="42"/>
      <c r="W282" s="42"/>
      <c r="X282" s="42">
        <v>58175.929999999993</v>
      </c>
      <c r="Y282" s="42">
        <v>72300.960000000006</v>
      </c>
      <c r="Z282" s="42"/>
      <c r="AA282" s="42">
        <v>186626.07</v>
      </c>
      <c r="AB282" s="42"/>
      <c r="AC282" s="42"/>
      <c r="AD282" s="42">
        <v>95124.37</v>
      </c>
      <c r="AE282" s="42"/>
      <c r="AF282" s="42"/>
      <c r="AG282" s="42"/>
      <c r="AH282" s="42"/>
      <c r="AI282" s="42">
        <v>48268.7</v>
      </c>
      <c r="AJ282" s="42"/>
      <c r="AK282" s="42"/>
      <c r="AL282" s="42"/>
      <c r="AM282" s="42">
        <v>5992.78</v>
      </c>
      <c r="AN282" s="42"/>
      <c r="AO282" s="42"/>
      <c r="AP282" s="42"/>
      <c r="AQ282" s="42"/>
      <c r="AR282" s="42">
        <v>55.65</v>
      </c>
      <c r="AS282" s="42"/>
      <c r="AT282" s="42"/>
      <c r="AU282" s="42"/>
      <c r="AV282" s="42">
        <v>28474.3</v>
      </c>
      <c r="AW282" s="42">
        <v>1296814.47</v>
      </c>
      <c r="AX282" s="42">
        <v>244211.43999999997</v>
      </c>
      <c r="AY282" s="42">
        <v>197301.46000000002</v>
      </c>
    </row>
    <row r="283" spans="1:51" x14ac:dyDescent="0.25">
      <c r="A283" t="s">
        <v>265</v>
      </c>
      <c r="B283" s="42">
        <v>7522175.3799999999</v>
      </c>
      <c r="C283" s="42"/>
      <c r="D283" s="42">
        <v>61331.869999999995</v>
      </c>
      <c r="E283" s="42">
        <v>202945.22</v>
      </c>
      <c r="F283" s="42"/>
      <c r="G283" s="42"/>
      <c r="H283" s="42">
        <v>4772.88</v>
      </c>
      <c r="I283" s="42"/>
      <c r="J283" s="42"/>
      <c r="K283" s="42">
        <v>1451846.9600000002</v>
      </c>
      <c r="L283" s="42"/>
      <c r="M283" s="42"/>
      <c r="N283" s="42">
        <v>208296.05</v>
      </c>
      <c r="O283" s="42"/>
      <c r="P283" s="42"/>
      <c r="Q283" s="42"/>
      <c r="R283" s="42">
        <v>607490.21999999986</v>
      </c>
      <c r="S283" s="42"/>
      <c r="T283" s="42">
        <v>13580</v>
      </c>
      <c r="U283" s="42">
        <v>25223.37</v>
      </c>
      <c r="V283" s="42"/>
      <c r="W283" s="42"/>
      <c r="X283" s="42">
        <v>219070.22999999992</v>
      </c>
      <c r="Y283" s="42">
        <v>31757.27</v>
      </c>
      <c r="Z283" s="42"/>
      <c r="AA283" s="42">
        <v>555899.01</v>
      </c>
      <c r="AB283" s="42"/>
      <c r="AC283" s="42"/>
      <c r="AD283" s="42">
        <v>61657.68</v>
      </c>
      <c r="AE283" s="42"/>
      <c r="AF283" s="42"/>
      <c r="AG283" s="42"/>
      <c r="AH283" s="42">
        <v>25459.770000000004</v>
      </c>
      <c r="AI283" s="42">
        <v>241380.59999999998</v>
      </c>
      <c r="AJ283" s="42"/>
      <c r="AK283" s="42"/>
      <c r="AL283" s="42"/>
      <c r="AM283" s="42"/>
      <c r="AN283" s="42"/>
      <c r="AO283" s="42">
        <v>21287.13</v>
      </c>
      <c r="AP283" s="42"/>
      <c r="AQ283" s="42"/>
      <c r="AR283" s="42"/>
      <c r="AS283" s="42"/>
      <c r="AT283" s="42"/>
      <c r="AU283" s="42"/>
      <c r="AV283" s="42"/>
      <c r="AW283" s="42">
        <v>2722128.3400000003</v>
      </c>
      <c r="AX283" s="42">
        <v>642150.05000000005</v>
      </c>
      <c r="AY283" s="42">
        <v>447955.25000000012</v>
      </c>
    </row>
    <row r="284" spans="1:51" x14ac:dyDescent="0.25">
      <c r="A284" t="s">
        <v>266</v>
      </c>
      <c r="B284" s="42">
        <v>2637273.5699999994</v>
      </c>
      <c r="C284" s="42"/>
      <c r="D284" s="42"/>
      <c r="E284" s="42"/>
      <c r="F284" s="42"/>
      <c r="G284" s="42"/>
      <c r="H284" s="42"/>
      <c r="I284" s="42"/>
      <c r="J284" s="42"/>
      <c r="K284" s="42">
        <v>481130.04000000004</v>
      </c>
      <c r="L284" s="42"/>
      <c r="M284" s="42"/>
      <c r="N284" s="42"/>
      <c r="O284" s="42"/>
      <c r="P284" s="42"/>
      <c r="Q284" s="42"/>
      <c r="R284" s="42">
        <v>211911.51</v>
      </c>
      <c r="S284" s="42">
        <v>37547.299999999996</v>
      </c>
      <c r="T284" s="42">
        <v>1845</v>
      </c>
      <c r="U284" s="42"/>
      <c r="V284" s="42"/>
      <c r="W284" s="42"/>
      <c r="X284" s="42">
        <v>106737.47</v>
      </c>
      <c r="Y284" s="42">
        <v>49440.34</v>
      </c>
      <c r="Z284" s="42"/>
      <c r="AA284" s="42">
        <v>154131.21</v>
      </c>
      <c r="AB284" s="42"/>
      <c r="AC284" s="42"/>
      <c r="AD284" s="42">
        <v>31846.989999999998</v>
      </c>
      <c r="AE284" s="42"/>
      <c r="AF284" s="42"/>
      <c r="AG284" s="42"/>
      <c r="AH284" s="42"/>
      <c r="AI284" s="42"/>
      <c r="AJ284" s="42"/>
      <c r="AK284" s="42"/>
      <c r="AL284" s="42"/>
      <c r="AM284" s="42"/>
      <c r="AN284" s="42"/>
      <c r="AO284" s="42"/>
      <c r="AP284" s="42"/>
      <c r="AQ284" s="42"/>
      <c r="AR284" s="42">
        <v>4500</v>
      </c>
      <c r="AS284" s="42"/>
      <c r="AT284" s="42"/>
      <c r="AU284" s="42">
        <v>62599.06</v>
      </c>
      <c r="AV284" s="42"/>
      <c r="AW284" s="42">
        <v>1415981.2700000003</v>
      </c>
      <c r="AX284" s="42">
        <v>268893.92000000004</v>
      </c>
      <c r="AY284" s="42">
        <v>121639.66</v>
      </c>
    </row>
    <row r="285" spans="1:51" x14ac:dyDescent="0.25">
      <c r="A285" t="s">
        <v>267</v>
      </c>
      <c r="B285" s="42">
        <v>2887148.89</v>
      </c>
      <c r="C285" s="42"/>
      <c r="D285" s="42"/>
      <c r="E285" s="42">
        <v>97302.51999999999</v>
      </c>
      <c r="F285" s="42"/>
      <c r="G285" s="42">
        <v>2083.42</v>
      </c>
      <c r="H285" s="42">
        <v>57.86</v>
      </c>
      <c r="I285" s="42"/>
      <c r="J285" s="42"/>
      <c r="K285" s="42">
        <v>557399.06999999995</v>
      </c>
      <c r="L285" s="42"/>
      <c r="M285" s="42"/>
      <c r="N285" s="42">
        <v>51516</v>
      </c>
      <c r="O285" s="42"/>
      <c r="P285" s="42"/>
      <c r="Q285" s="42"/>
      <c r="R285" s="42">
        <v>157331.24999999997</v>
      </c>
      <c r="S285" s="42">
        <v>576.38</v>
      </c>
      <c r="T285" s="42"/>
      <c r="U285" s="42"/>
      <c r="V285" s="42"/>
      <c r="W285" s="42"/>
      <c r="X285" s="42">
        <v>79310</v>
      </c>
      <c r="Y285" s="42">
        <v>20397</v>
      </c>
      <c r="Z285" s="42"/>
      <c r="AA285" s="42">
        <v>219044.27000000002</v>
      </c>
      <c r="AB285" s="42"/>
      <c r="AC285" s="42"/>
      <c r="AD285" s="42">
        <v>85501.52</v>
      </c>
      <c r="AE285" s="42"/>
      <c r="AF285" s="42"/>
      <c r="AG285" s="42"/>
      <c r="AH285" s="42">
        <v>14685.9</v>
      </c>
      <c r="AI285" s="42">
        <v>236645.26</v>
      </c>
      <c r="AJ285" s="42"/>
      <c r="AK285" s="42"/>
      <c r="AL285" s="42"/>
      <c r="AM285" s="42"/>
      <c r="AN285" s="42"/>
      <c r="AO285" s="42"/>
      <c r="AP285" s="42"/>
      <c r="AQ285" s="42"/>
      <c r="AR285" s="42"/>
      <c r="AS285" s="42"/>
      <c r="AT285" s="42"/>
      <c r="AU285" s="42"/>
      <c r="AV285" s="42"/>
      <c r="AW285" s="42">
        <v>1121469.8699999999</v>
      </c>
      <c r="AX285" s="42">
        <v>591647.46</v>
      </c>
      <c r="AY285" s="42">
        <v>454334.14</v>
      </c>
    </row>
    <row r="286" spans="1:51" x14ac:dyDescent="0.25">
      <c r="A286" t="s">
        <v>323</v>
      </c>
      <c r="B286" s="42">
        <v>103535883.58999996</v>
      </c>
      <c r="C286" s="42">
        <v>2629128.6000000006</v>
      </c>
      <c r="D286" s="42">
        <v>1076905.24</v>
      </c>
      <c r="E286" s="42">
        <v>3025355.35</v>
      </c>
      <c r="F286" s="42"/>
      <c r="G286" s="42"/>
      <c r="H286" s="42"/>
      <c r="I286" s="42"/>
      <c r="J286" s="42"/>
      <c r="K286" s="42">
        <v>36969503.499999993</v>
      </c>
      <c r="L286" s="42"/>
      <c r="M286" s="42"/>
      <c r="N286" s="42">
        <v>2638511.9999999995</v>
      </c>
      <c r="O286" s="42"/>
      <c r="P286" s="42"/>
      <c r="Q286" s="42"/>
      <c r="R286" s="42">
        <v>8990948.0999999978</v>
      </c>
      <c r="S286" s="42">
        <v>3212756.7600000002</v>
      </c>
      <c r="T286" s="42">
        <v>96075</v>
      </c>
      <c r="U286" s="42"/>
      <c r="V286" s="42"/>
      <c r="W286" s="42"/>
      <c r="X286" s="42">
        <v>3478189.5200000005</v>
      </c>
      <c r="Y286" s="42">
        <v>1221310.5300000003</v>
      </c>
      <c r="Z286" s="42">
        <v>29235</v>
      </c>
      <c r="AA286" s="42">
        <v>3663703.67</v>
      </c>
      <c r="AB286" s="42">
        <v>53879.38</v>
      </c>
      <c r="AC286" s="42"/>
      <c r="AD286" s="42">
        <v>2197334.87</v>
      </c>
      <c r="AE286" s="42"/>
      <c r="AF286" s="42"/>
      <c r="AG286" s="42"/>
      <c r="AH286" s="42">
        <v>177437.84000000003</v>
      </c>
      <c r="AI286" s="42">
        <v>2997235.0100000007</v>
      </c>
      <c r="AJ286" s="42"/>
      <c r="AK286" s="42"/>
      <c r="AL286" s="42"/>
      <c r="AM286" s="42">
        <v>317123.69</v>
      </c>
      <c r="AN286" s="42"/>
      <c r="AO286" s="42">
        <v>482190.12999999995</v>
      </c>
      <c r="AP286" s="42"/>
      <c r="AQ286" s="42"/>
      <c r="AR286" s="42">
        <v>1456372.3900000001</v>
      </c>
      <c r="AS286" s="42"/>
      <c r="AT286" s="42"/>
      <c r="AU286" s="42">
        <v>874464.4600000002</v>
      </c>
      <c r="AV286" s="42">
        <v>453644.03</v>
      </c>
      <c r="AW286" s="42">
        <v>29253875.850000001</v>
      </c>
      <c r="AX286" s="42">
        <v>6038819.9200000018</v>
      </c>
      <c r="AY286" s="42">
        <v>6603965.2000000002</v>
      </c>
    </row>
    <row r="287" spans="1:51" x14ac:dyDescent="0.25">
      <c r="A287" t="s">
        <v>324</v>
      </c>
      <c r="B287" s="42">
        <v>40793674.909999982</v>
      </c>
      <c r="C287" s="42">
        <v>564783.30000000005</v>
      </c>
      <c r="D287" s="42">
        <v>307451.24</v>
      </c>
      <c r="E287" s="42">
        <v>1328567.68</v>
      </c>
      <c r="F287" s="42"/>
      <c r="G287" s="42"/>
      <c r="H287" s="42"/>
      <c r="I287" s="42"/>
      <c r="J287" s="42"/>
      <c r="K287" s="42">
        <v>13640739.959999997</v>
      </c>
      <c r="L287" s="42"/>
      <c r="M287" s="42"/>
      <c r="N287" s="42">
        <v>1125914.1300000001</v>
      </c>
      <c r="O287" s="42"/>
      <c r="P287" s="42"/>
      <c r="Q287" s="42">
        <v>92054.65</v>
      </c>
      <c r="R287" s="42">
        <v>3778701.15</v>
      </c>
      <c r="S287" s="42">
        <v>487132.15</v>
      </c>
      <c r="T287" s="42">
        <v>52460</v>
      </c>
      <c r="U287" s="42"/>
      <c r="V287" s="42"/>
      <c r="W287" s="42"/>
      <c r="X287" s="42">
        <v>1798838.76</v>
      </c>
      <c r="Y287" s="42">
        <v>531444.32999999996</v>
      </c>
      <c r="Z287" s="42">
        <v>160186.67000000001</v>
      </c>
      <c r="AA287" s="42">
        <v>2806194.94</v>
      </c>
      <c r="AB287" s="42">
        <v>19321.689999999999</v>
      </c>
      <c r="AC287" s="42"/>
      <c r="AD287" s="42">
        <v>790544.72999999986</v>
      </c>
      <c r="AE287" s="42"/>
      <c r="AF287" s="42"/>
      <c r="AG287" s="42"/>
      <c r="AH287" s="42"/>
      <c r="AI287" s="42">
        <v>920311.4</v>
      </c>
      <c r="AJ287" s="42"/>
      <c r="AK287" s="42">
        <v>172892.85</v>
      </c>
      <c r="AL287" s="42">
        <v>317755.92</v>
      </c>
      <c r="AM287" s="42"/>
      <c r="AN287" s="42"/>
      <c r="AO287" s="42">
        <v>174947.63</v>
      </c>
      <c r="AP287" s="42"/>
      <c r="AQ287" s="42"/>
      <c r="AR287" s="42">
        <v>647202.46</v>
      </c>
      <c r="AS287" s="42"/>
      <c r="AT287" s="42"/>
      <c r="AU287" s="42"/>
      <c r="AV287" s="42">
        <v>38566.89</v>
      </c>
      <c r="AW287" s="42">
        <v>12365656.540000001</v>
      </c>
      <c r="AX287" s="42">
        <v>2542991.4700000002</v>
      </c>
      <c r="AY287" s="42">
        <v>3825102.38</v>
      </c>
    </row>
    <row r="288" spans="1:51" x14ac:dyDescent="0.25">
      <c r="A288" t="s">
        <v>325</v>
      </c>
      <c r="B288" s="42">
        <v>17767528.260000005</v>
      </c>
      <c r="C288" s="42">
        <v>658795.56000000006</v>
      </c>
      <c r="D288" s="42">
        <v>155690.83000000002</v>
      </c>
      <c r="E288" s="42">
        <v>700942.89</v>
      </c>
      <c r="F288" s="42"/>
      <c r="G288" s="42">
        <v>4661.05</v>
      </c>
      <c r="H288" s="42"/>
      <c r="I288" s="42"/>
      <c r="J288" s="42"/>
      <c r="K288" s="42">
        <v>6222454.9899999993</v>
      </c>
      <c r="L288" s="42"/>
      <c r="M288" s="42"/>
      <c r="N288" s="42">
        <v>439195.31</v>
      </c>
      <c r="O288" s="42"/>
      <c r="P288" s="42"/>
      <c r="Q288" s="42"/>
      <c r="R288" s="42">
        <v>1062315.0600000003</v>
      </c>
      <c r="S288" s="42">
        <v>73242.880000000005</v>
      </c>
      <c r="T288" s="42">
        <v>19410.5</v>
      </c>
      <c r="U288" s="42"/>
      <c r="V288" s="42"/>
      <c r="W288" s="42"/>
      <c r="X288" s="42">
        <v>466543.33999999997</v>
      </c>
      <c r="Y288" s="42">
        <v>157168.29</v>
      </c>
      <c r="Z288" s="42"/>
      <c r="AA288" s="42">
        <v>924942.8</v>
      </c>
      <c r="AB288" s="42">
        <v>6152.05</v>
      </c>
      <c r="AC288" s="42"/>
      <c r="AD288" s="42">
        <v>163726.12</v>
      </c>
      <c r="AE288" s="42"/>
      <c r="AF288" s="42"/>
      <c r="AG288" s="42"/>
      <c r="AH288" s="42">
        <v>15477.809999999998</v>
      </c>
      <c r="AI288" s="42">
        <v>348055.37</v>
      </c>
      <c r="AJ288" s="42"/>
      <c r="AK288" s="42"/>
      <c r="AL288" s="42"/>
      <c r="AM288" s="42"/>
      <c r="AN288" s="42"/>
      <c r="AO288" s="42">
        <v>77858.38</v>
      </c>
      <c r="AP288" s="42"/>
      <c r="AQ288" s="42"/>
      <c r="AR288" s="42">
        <v>524360.98</v>
      </c>
      <c r="AS288" s="42"/>
      <c r="AT288" s="42"/>
      <c r="AU288" s="42"/>
      <c r="AV288" s="42">
        <v>34495.560000000005</v>
      </c>
      <c r="AW288" s="42">
        <v>6445050.8399999971</v>
      </c>
      <c r="AX288" s="42">
        <v>1145745.6800000002</v>
      </c>
      <c r="AY288" s="42">
        <v>1726259.72</v>
      </c>
    </row>
    <row r="289" spans="1:51" x14ac:dyDescent="0.25">
      <c r="A289" t="s">
        <v>326</v>
      </c>
      <c r="B289" s="42">
        <v>30337878.959999993</v>
      </c>
      <c r="C289" s="42">
        <v>2546387.2000000007</v>
      </c>
      <c r="D289" s="42">
        <v>339746.65</v>
      </c>
      <c r="E289" s="42">
        <v>1258220.9400000002</v>
      </c>
      <c r="F289" s="42"/>
      <c r="G289" s="42"/>
      <c r="H289" s="42">
        <v>940.34999999999991</v>
      </c>
      <c r="I289" s="42"/>
      <c r="J289" s="42">
        <v>711.06</v>
      </c>
      <c r="K289" s="42">
        <v>9199124.2900000047</v>
      </c>
      <c r="L289" s="42"/>
      <c r="M289" s="42"/>
      <c r="N289" s="42">
        <v>940763.42999999993</v>
      </c>
      <c r="O289" s="42"/>
      <c r="P289" s="42"/>
      <c r="Q289" s="42"/>
      <c r="R289" s="42">
        <v>1981594.08</v>
      </c>
      <c r="S289" s="42">
        <v>168658.95</v>
      </c>
      <c r="T289" s="42">
        <v>24998.02</v>
      </c>
      <c r="U289" s="42"/>
      <c r="V289" s="42"/>
      <c r="W289" s="42"/>
      <c r="X289" s="42">
        <v>682089.6</v>
      </c>
      <c r="Y289" s="42">
        <v>291852.14999999997</v>
      </c>
      <c r="Z289" s="42">
        <v>93592.859999999986</v>
      </c>
      <c r="AA289" s="42">
        <v>1278781.0300000003</v>
      </c>
      <c r="AB289" s="42"/>
      <c r="AC289" s="42"/>
      <c r="AD289" s="42">
        <v>186771.41</v>
      </c>
      <c r="AE289" s="42"/>
      <c r="AF289" s="42"/>
      <c r="AG289" s="42"/>
      <c r="AH289" s="42">
        <v>119074.31</v>
      </c>
      <c r="AI289" s="42">
        <v>769465.32999999984</v>
      </c>
      <c r="AJ289" s="42"/>
      <c r="AK289" s="42"/>
      <c r="AL289" s="42"/>
      <c r="AM289" s="42"/>
      <c r="AN289" s="42"/>
      <c r="AO289" s="42">
        <v>104997.97000000002</v>
      </c>
      <c r="AP289" s="42"/>
      <c r="AQ289" s="42"/>
      <c r="AR289" s="42">
        <v>325511</v>
      </c>
      <c r="AS289" s="42"/>
      <c r="AT289" s="42"/>
      <c r="AU289" s="42"/>
      <c r="AV289" s="42">
        <v>8220.2300000000014</v>
      </c>
      <c r="AW289" s="42">
        <v>8614772.2199999988</v>
      </c>
      <c r="AX289" s="42">
        <v>1610117.03</v>
      </c>
      <c r="AY289" s="42">
        <v>2431155.52</v>
      </c>
    </row>
    <row r="290" spans="1:51" x14ac:dyDescent="0.25">
      <c r="A290" t="s">
        <v>327</v>
      </c>
      <c r="B290" s="42">
        <v>15495241.83</v>
      </c>
      <c r="C290" s="42">
        <v>1593501.38</v>
      </c>
      <c r="D290" s="42">
        <v>69593.950000000012</v>
      </c>
      <c r="E290" s="42">
        <v>595348.70000000007</v>
      </c>
      <c r="F290" s="42"/>
      <c r="G290" s="42">
        <v>7285.62</v>
      </c>
      <c r="H290" s="42"/>
      <c r="I290" s="42"/>
      <c r="J290" s="42"/>
      <c r="K290" s="42">
        <v>4537525.3199999994</v>
      </c>
      <c r="L290" s="42"/>
      <c r="M290" s="42"/>
      <c r="N290" s="42">
        <v>365547</v>
      </c>
      <c r="O290" s="42"/>
      <c r="P290" s="42"/>
      <c r="Q290" s="42"/>
      <c r="R290" s="42">
        <v>736907.59</v>
      </c>
      <c r="S290" s="42"/>
      <c r="T290" s="42"/>
      <c r="U290" s="42"/>
      <c r="V290" s="42"/>
      <c r="W290" s="42"/>
      <c r="X290" s="42">
        <v>421904.49</v>
      </c>
      <c r="Y290" s="42">
        <v>82686.63</v>
      </c>
      <c r="Z290" s="42">
        <v>18778.809999999998</v>
      </c>
      <c r="AA290" s="42">
        <v>788514.76</v>
      </c>
      <c r="AB290" s="42"/>
      <c r="AC290" s="42"/>
      <c r="AD290" s="42">
        <v>146828.26</v>
      </c>
      <c r="AE290" s="42"/>
      <c r="AF290" s="42"/>
      <c r="AG290" s="42"/>
      <c r="AH290" s="42">
        <v>36895.550000000003</v>
      </c>
      <c r="AI290" s="42">
        <v>407409.75</v>
      </c>
      <c r="AJ290" s="42"/>
      <c r="AK290" s="42"/>
      <c r="AL290" s="42"/>
      <c r="AM290" s="42"/>
      <c r="AN290" s="42"/>
      <c r="AO290" s="42">
        <v>50754.630000000005</v>
      </c>
      <c r="AP290" s="42"/>
      <c r="AQ290" s="42"/>
      <c r="AR290" s="42">
        <v>324730.93</v>
      </c>
      <c r="AS290" s="42"/>
      <c r="AT290" s="42"/>
      <c r="AU290" s="42"/>
      <c r="AV290" s="42"/>
      <c r="AW290" s="42">
        <v>6609995.8900000015</v>
      </c>
      <c r="AX290" s="42">
        <v>760598.15</v>
      </c>
      <c r="AY290" s="42">
        <v>1420921.41</v>
      </c>
    </row>
    <row r="291" spans="1:51" x14ac:dyDescent="0.25">
      <c r="A291" t="s">
        <v>328</v>
      </c>
      <c r="B291" s="42">
        <v>17385248.700000007</v>
      </c>
      <c r="C291" s="42"/>
      <c r="D291" s="42">
        <v>139467.04</v>
      </c>
      <c r="E291" s="42">
        <v>795853.88</v>
      </c>
      <c r="F291" s="42"/>
      <c r="G291" s="42"/>
      <c r="H291" s="42"/>
      <c r="I291" s="42"/>
      <c r="J291" s="42"/>
      <c r="K291" s="42">
        <v>5150578.3299999991</v>
      </c>
      <c r="L291" s="42"/>
      <c r="M291" s="42"/>
      <c r="N291" s="42">
        <v>433841.00000000006</v>
      </c>
      <c r="O291" s="42"/>
      <c r="P291" s="42"/>
      <c r="Q291" s="42">
        <v>13827</v>
      </c>
      <c r="R291" s="42">
        <v>1315455.77</v>
      </c>
      <c r="S291" s="42">
        <v>144233.28999999995</v>
      </c>
      <c r="T291" s="42">
        <v>15723</v>
      </c>
      <c r="U291" s="42"/>
      <c r="V291" s="42"/>
      <c r="W291" s="42"/>
      <c r="X291" s="42">
        <v>538677.72</v>
      </c>
      <c r="Y291" s="42">
        <v>160952.35999999999</v>
      </c>
      <c r="Z291" s="42">
        <v>136287.99000000002</v>
      </c>
      <c r="AA291" s="42">
        <v>1277303.1000000001</v>
      </c>
      <c r="AB291" s="42">
        <v>6382.26</v>
      </c>
      <c r="AC291" s="42"/>
      <c r="AD291" s="42">
        <v>231008.42000000004</v>
      </c>
      <c r="AE291" s="42"/>
      <c r="AF291" s="42"/>
      <c r="AG291" s="42"/>
      <c r="AH291" s="42">
        <v>66445.33</v>
      </c>
      <c r="AI291" s="42">
        <v>477080.72000000003</v>
      </c>
      <c r="AJ291" s="42"/>
      <c r="AK291" s="42">
        <v>27188.999999999996</v>
      </c>
      <c r="AL291" s="42">
        <v>100000</v>
      </c>
      <c r="AM291" s="42"/>
      <c r="AN291" s="42"/>
      <c r="AO291" s="42">
        <v>59185.19</v>
      </c>
      <c r="AP291" s="42"/>
      <c r="AQ291" s="42"/>
      <c r="AR291" s="42">
        <v>19911.54</v>
      </c>
      <c r="AS291" s="42"/>
      <c r="AT291" s="42"/>
      <c r="AU291" s="42">
        <v>1715.21</v>
      </c>
      <c r="AV291" s="42">
        <v>253205.16000000003</v>
      </c>
      <c r="AW291" s="42">
        <v>4987501.6400000006</v>
      </c>
      <c r="AX291" s="42">
        <v>1784605.45</v>
      </c>
      <c r="AY291" s="42">
        <v>1820017.7999999998</v>
      </c>
    </row>
    <row r="292" spans="1:51" x14ac:dyDescent="0.25">
      <c r="A292" t="s">
        <v>329</v>
      </c>
      <c r="B292" s="42">
        <v>14359740.460000003</v>
      </c>
      <c r="C292" s="42">
        <v>195036.09</v>
      </c>
      <c r="D292" s="42"/>
      <c r="E292" s="42"/>
      <c r="F292" s="42"/>
      <c r="G292" s="42"/>
      <c r="H292" s="42"/>
      <c r="I292" s="42"/>
      <c r="J292" s="42"/>
      <c r="K292" s="42">
        <v>5982298.0699999994</v>
      </c>
      <c r="L292" s="42"/>
      <c r="M292" s="42"/>
      <c r="N292" s="42">
        <v>408698.32999999996</v>
      </c>
      <c r="O292" s="42"/>
      <c r="P292" s="42"/>
      <c r="Q292" s="42"/>
      <c r="R292" s="42">
        <v>827795.29999999993</v>
      </c>
      <c r="S292" s="42">
        <v>56464.78</v>
      </c>
      <c r="T292" s="42">
        <v>18011.03</v>
      </c>
      <c r="U292" s="42"/>
      <c r="V292" s="42"/>
      <c r="W292" s="42"/>
      <c r="X292" s="42">
        <v>902373.29</v>
      </c>
      <c r="Y292" s="42">
        <v>130645.86</v>
      </c>
      <c r="Z292" s="42">
        <v>27918.879999999997</v>
      </c>
      <c r="AA292" s="42">
        <v>933567.68</v>
      </c>
      <c r="AB292" s="42">
        <v>3934.48</v>
      </c>
      <c r="AC292" s="42"/>
      <c r="AD292" s="42">
        <v>497754.24000000005</v>
      </c>
      <c r="AE292" s="42"/>
      <c r="AF292" s="42"/>
      <c r="AG292" s="42"/>
      <c r="AH292" s="42"/>
      <c r="AI292" s="42">
        <v>182321.06</v>
      </c>
      <c r="AJ292" s="42"/>
      <c r="AK292" s="42">
        <v>25614.04</v>
      </c>
      <c r="AL292" s="42"/>
      <c r="AM292" s="42"/>
      <c r="AN292" s="42"/>
      <c r="AO292" s="42">
        <v>43694.030000000013</v>
      </c>
      <c r="AP292" s="42"/>
      <c r="AQ292" s="42"/>
      <c r="AR292" s="42">
        <v>221410.67</v>
      </c>
      <c r="AS292" s="42"/>
      <c r="AT292" s="42"/>
      <c r="AU292" s="42"/>
      <c r="AV292" s="42">
        <v>28380.409999999996</v>
      </c>
      <c r="AW292" s="42">
        <v>4750477.8499999978</v>
      </c>
      <c r="AX292" s="42">
        <v>1355261.89</v>
      </c>
      <c r="AY292" s="42">
        <v>2556712.0300000003</v>
      </c>
    </row>
    <row r="293" spans="1:51" x14ac:dyDescent="0.25">
      <c r="A293" t="s">
        <v>718</v>
      </c>
      <c r="B293" s="42">
        <v>1156743.98</v>
      </c>
      <c r="C293" s="42"/>
      <c r="D293" s="42"/>
      <c r="E293" s="42"/>
      <c r="F293" s="42"/>
      <c r="G293" s="42"/>
      <c r="H293" s="42"/>
      <c r="I293" s="42"/>
      <c r="J293" s="42"/>
      <c r="K293" s="42">
        <v>193671.58</v>
      </c>
      <c r="L293" s="42"/>
      <c r="M293" s="42"/>
      <c r="N293" s="42">
        <v>11376.82</v>
      </c>
      <c r="O293" s="42"/>
      <c r="P293" s="42"/>
      <c r="Q293" s="42"/>
      <c r="R293" s="42"/>
      <c r="S293" s="42"/>
      <c r="T293" s="42"/>
      <c r="U293" s="42"/>
      <c r="V293" s="42"/>
      <c r="W293" s="42"/>
      <c r="X293" s="42"/>
      <c r="Y293" s="42">
        <v>17423.760000000002</v>
      </c>
      <c r="Z293" s="42"/>
      <c r="AA293" s="42">
        <v>23483.32</v>
      </c>
      <c r="AB293" s="42"/>
      <c r="AC293" s="42"/>
      <c r="AD293" s="42"/>
      <c r="AE293" s="42"/>
      <c r="AF293" s="42"/>
      <c r="AG293" s="42"/>
      <c r="AH293" s="42"/>
      <c r="AI293" s="42"/>
      <c r="AJ293" s="42"/>
      <c r="AK293" s="42"/>
      <c r="AL293" s="42"/>
      <c r="AM293" s="42"/>
      <c r="AN293" s="42"/>
      <c r="AO293" s="42"/>
      <c r="AP293" s="42"/>
      <c r="AQ293" s="42"/>
      <c r="AR293" s="42">
        <v>3423.46</v>
      </c>
      <c r="AS293" s="42"/>
      <c r="AT293" s="42"/>
      <c r="AU293" s="42"/>
      <c r="AV293" s="42"/>
      <c r="AW293" s="42">
        <v>883819.78</v>
      </c>
      <c r="AX293" s="42">
        <v>118765.95</v>
      </c>
      <c r="AY293" s="42">
        <v>111.96</v>
      </c>
    </row>
    <row r="294" spans="1:51" x14ac:dyDescent="0.25">
      <c r="A294" t="s">
        <v>77</v>
      </c>
      <c r="B294" s="42">
        <v>1546777.25</v>
      </c>
      <c r="C294" s="42"/>
      <c r="D294" s="42"/>
      <c r="E294" s="42">
        <v>50814.11</v>
      </c>
      <c r="F294" s="42"/>
      <c r="G294" s="42"/>
      <c r="H294" s="42"/>
      <c r="I294" s="42"/>
      <c r="J294" s="42"/>
      <c r="K294" s="42">
        <v>213449.68000000002</v>
      </c>
      <c r="L294" s="42"/>
      <c r="M294" s="42"/>
      <c r="N294" s="42">
        <v>20267.55</v>
      </c>
      <c r="O294" s="42"/>
      <c r="P294" s="42"/>
      <c r="Q294" s="42"/>
      <c r="R294" s="42">
        <v>74316.2</v>
      </c>
      <c r="S294" s="42">
        <v>5441.4</v>
      </c>
      <c r="T294" s="42">
        <v>1336.19</v>
      </c>
      <c r="U294" s="42"/>
      <c r="V294" s="42"/>
      <c r="W294" s="42"/>
      <c r="X294" s="42">
        <v>29365.78</v>
      </c>
      <c r="Y294" s="42">
        <v>14019.43</v>
      </c>
      <c r="Z294" s="42"/>
      <c r="AA294" s="42">
        <v>37801.759999999995</v>
      </c>
      <c r="AB294" s="42"/>
      <c r="AC294" s="42"/>
      <c r="AD294" s="42"/>
      <c r="AE294" s="42"/>
      <c r="AF294" s="42"/>
      <c r="AG294" s="42"/>
      <c r="AH294" s="42"/>
      <c r="AI294" s="42"/>
      <c r="AJ294" s="42"/>
      <c r="AK294" s="42"/>
      <c r="AL294" s="42"/>
      <c r="AM294" s="42"/>
      <c r="AN294" s="42"/>
      <c r="AO294" s="42">
        <v>1875.8500000000001</v>
      </c>
      <c r="AP294" s="42"/>
      <c r="AQ294" s="42"/>
      <c r="AR294" s="42">
        <v>15991.68</v>
      </c>
      <c r="AS294" s="42"/>
      <c r="AT294" s="42"/>
      <c r="AU294" s="42"/>
      <c r="AV294" s="42"/>
      <c r="AW294" s="42">
        <v>701830.4800000001</v>
      </c>
      <c r="AX294" s="42">
        <v>117925.29</v>
      </c>
      <c r="AY294" s="42">
        <v>346512.52</v>
      </c>
    </row>
    <row r="295" spans="1:51" x14ac:dyDescent="0.25">
      <c r="A295" t="s">
        <v>78</v>
      </c>
      <c r="B295" s="42">
        <v>474526.82000000007</v>
      </c>
      <c r="C295" s="42"/>
      <c r="D295" s="42"/>
      <c r="E295" s="42"/>
      <c r="F295" s="42"/>
      <c r="G295" s="42"/>
      <c r="H295" s="42"/>
      <c r="I295" s="42"/>
      <c r="J295" s="42"/>
      <c r="K295" s="42">
        <v>107634.87999999999</v>
      </c>
      <c r="L295" s="42"/>
      <c r="M295" s="42"/>
      <c r="N295" s="42">
        <v>4746</v>
      </c>
      <c r="O295" s="42"/>
      <c r="P295" s="42"/>
      <c r="Q295" s="42"/>
      <c r="R295" s="42"/>
      <c r="S295" s="42"/>
      <c r="T295" s="42"/>
      <c r="U295" s="42"/>
      <c r="V295" s="42"/>
      <c r="W295" s="42"/>
      <c r="X295" s="42"/>
      <c r="Y295" s="42">
        <v>23515.059999999998</v>
      </c>
      <c r="Z295" s="42"/>
      <c r="AA295" s="42">
        <v>18435</v>
      </c>
      <c r="AB295" s="42"/>
      <c r="AC295" s="42"/>
      <c r="AD295" s="42">
        <v>2948.8</v>
      </c>
      <c r="AE295" s="42"/>
      <c r="AF295" s="42"/>
      <c r="AG295" s="42"/>
      <c r="AH295" s="42"/>
      <c r="AI295" s="42"/>
      <c r="AJ295" s="42"/>
      <c r="AK295" s="42"/>
      <c r="AL295" s="42"/>
      <c r="AM295" s="42"/>
      <c r="AN295" s="42"/>
      <c r="AO295" s="42">
        <v>974.86999999999989</v>
      </c>
      <c r="AP295" s="42"/>
      <c r="AQ295" s="42"/>
      <c r="AR295" s="42">
        <v>6668.38</v>
      </c>
      <c r="AS295" s="42"/>
      <c r="AT295" s="42"/>
      <c r="AU295" s="42"/>
      <c r="AV295" s="42"/>
      <c r="AW295" s="42">
        <v>338986.09</v>
      </c>
      <c r="AX295" s="42">
        <v>62657.820000000007</v>
      </c>
      <c r="AY295" s="42">
        <v>71992.399999999994</v>
      </c>
    </row>
    <row r="296" spans="1:51" x14ac:dyDescent="0.25">
      <c r="A296" t="s">
        <v>79</v>
      </c>
      <c r="B296" s="42">
        <v>2135431.9099999997</v>
      </c>
      <c r="C296" s="42">
        <v>61381.86</v>
      </c>
      <c r="D296" s="42"/>
      <c r="E296" s="42">
        <v>80905.77</v>
      </c>
      <c r="F296" s="42"/>
      <c r="G296" s="42"/>
      <c r="H296" s="42"/>
      <c r="I296" s="42"/>
      <c r="J296" s="42"/>
      <c r="K296" s="42">
        <v>438015.41</v>
      </c>
      <c r="L296" s="42"/>
      <c r="M296" s="42"/>
      <c r="N296" s="42">
        <v>39649</v>
      </c>
      <c r="O296" s="42"/>
      <c r="P296" s="42"/>
      <c r="Q296" s="42"/>
      <c r="R296" s="42">
        <v>216992.62000000002</v>
      </c>
      <c r="S296" s="42">
        <v>64723.66</v>
      </c>
      <c r="T296" s="42"/>
      <c r="U296" s="42"/>
      <c r="V296" s="42"/>
      <c r="W296" s="42"/>
      <c r="X296" s="42">
        <v>49289.53</v>
      </c>
      <c r="Y296" s="42">
        <v>57165.71</v>
      </c>
      <c r="Z296" s="42"/>
      <c r="AA296" s="42">
        <v>153518.29999999999</v>
      </c>
      <c r="AB296" s="42"/>
      <c r="AC296" s="42"/>
      <c r="AD296" s="42">
        <v>146123.64000000001</v>
      </c>
      <c r="AE296" s="42"/>
      <c r="AF296" s="42"/>
      <c r="AG296" s="42"/>
      <c r="AH296" s="42"/>
      <c r="AI296" s="42">
        <v>17911.150000000001</v>
      </c>
      <c r="AJ296" s="42"/>
      <c r="AK296" s="42"/>
      <c r="AL296" s="42"/>
      <c r="AM296" s="42"/>
      <c r="AN296" s="42"/>
      <c r="AO296" s="42">
        <v>5132.17</v>
      </c>
      <c r="AP296" s="42"/>
      <c r="AQ296" s="42"/>
      <c r="AR296" s="42">
        <v>1787.6</v>
      </c>
      <c r="AS296" s="42"/>
      <c r="AT296" s="42"/>
      <c r="AU296" s="42">
        <v>10348.619999999999</v>
      </c>
      <c r="AV296" s="42"/>
      <c r="AW296" s="42">
        <v>902426.66999999981</v>
      </c>
      <c r="AX296" s="42">
        <v>231877.46</v>
      </c>
      <c r="AY296" s="42">
        <v>265306.02</v>
      </c>
    </row>
    <row r="297" spans="1:51" x14ac:dyDescent="0.25">
      <c r="A297" t="s">
        <v>80</v>
      </c>
      <c r="B297" s="42">
        <v>23445571.699999992</v>
      </c>
      <c r="C297" s="42">
        <v>83642.080000000016</v>
      </c>
      <c r="D297" s="42">
        <v>28608</v>
      </c>
      <c r="E297" s="42"/>
      <c r="F297" s="42"/>
      <c r="G297" s="42"/>
      <c r="H297" s="42"/>
      <c r="I297" s="42"/>
      <c r="J297" s="42"/>
      <c r="K297" s="42">
        <v>4864062.1400000006</v>
      </c>
      <c r="L297" s="42"/>
      <c r="M297" s="42"/>
      <c r="N297" s="42">
        <v>573261.63</v>
      </c>
      <c r="O297" s="42"/>
      <c r="P297" s="42"/>
      <c r="Q297" s="42"/>
      <c r="R297" s="42">
        <v>1304092.7999999998</v>
      </c>
      <c r="S297" s="42">
        <v>377209.74</v>
      </c>
      <c r="T297" s="42">
        <v>23976.21</v>
      </c>
      <c r="U297" s="42"/>
      <c r="V297" s="42"/>
      <c r="W297" s="42"/>
      <c r="X297" s="42">
        <v>615954.44000000006</v>
      </c>
      <c r="Y297" s="42">
        <v>74167.459999999992</v>
      </c>
      <c r="Z297" s="42"/>
      <c r="AA297" s="42">
        <v>767986.64</v>
      </c>
      <c r="AB297" s="42"/>
      <c r="AC297" s="42"/>
      <c r="AD297" s="42">
        <v>288018.83000000007</v>
      </c>
      <c r="AE297" s="42"/>
      <c r="AF297" s="42"/>
      <c r="AG297" s="42"/>
      <c r="AH297" s="42">
        <v>5364.2800000000007</v>
      </c>
      <c r="AI297" s="42">
        <v>292276.28999999998</v>
      </c>
      <c r="AJ297" s="42"/>
      <c r="AK297" s="42"/>
      <c r="AL297" s="42"/>
      <c r="AM297" s="42"/>
      <c r="AN297" s="42">
        <v>4620.62</v>
      </c>
      <c r="AO297" s="42">
        <v>70474.450000000012</v>
      </c>
      <c r="AP297" s="42"/>
      <c r="AQ297" s="42"/>
      <c r="AR297" s="42">
        <v>29875.93</v>
      </c>
      <c r="AS297" s="42"/>
      <c r="AT297" s="42"/>
      <c r="AU297" s="42"/>
      <c r="AV297" s="42">
        <v>7594.59</v>
      </c>
      <c r="AW297" s="42">
        <v>8292319.6500000013</v>
      </c>
      <c r="AX297" s="42">
        <v>1347745.3499999999</v>
      </c>
      <c r="AY297" s="42">
        <v>1246504.5499999998</v>
      </c>
    </row>
    <row r="298" spans="1:51" x14ac:dyDescent="0.25">
      <c r="A298" t="s">
        <v>81</v>
      </c>
      <c r="B298" s="42">
        <v>4793576.9400000013</v>
      </c>
      <c r="C298" s="42"/>
      <c r="D298" s="42"/>
      <c r="E298" s="42">
        <v>193087.69</v>
      </c>
      <c r="F298" s="42"/>
      <c r="G298" s="42"/>
      <c r="H298" s="42"/>
      <c r="I298" s="42"/>
      <c r="J298" s="42"/>
      <c r="K298" s="42">
        <v>875729.99</v>
      </c>
      <c r="L298" s="42"/>
      <c r="M298" s="42"/>
      <c r="N298" s="42">
        <v>120180.82</v>
      </c>
      <c r="O298" s="42"/>
      <c r="P298" s="42"/>
      <c r="Q298" s="42"/>
      <c r="R298" s="42">
        <v>418529.60000000003</v>
      </c>
      <c r="S298" s="42">
        <v>94029.76999999999</v>
      </c>
      <c r="T298" s="42">
        <v>4242.59</v>
      </c>
      <c r="U298" s="42"/>
      <c r="V298" s="42"/>
      <c r="W298" s="42"/>
      <c r="X298" s="42">
        <v>91082.450000000012</v>
      </c>
      <c r="Y298" s="42">
        <v>71725.430000000008</v>
      </c>
      <c r="Z298" s="42"/>
      <c r="AA298" s="42">
        <v>120649.23999999999</v>
      </c>
      <c r="AB298" s="42"/>
      <c r="AC298" s="42"/>
      <c r="AD298" s="42">
        <v>63466.7</v>
      </c>
      <c r="AE298" s="42"/>
      <c r="AF298" s="42"/>
      <c r="AG298" s="42"/>
      <c r="AH298" s="42"/>
      <c r="AI298" s="42"/>
      <c r="AJ298" s="42"/>
      <c r="AK298" s="42"/>
      <c r="AL298" s="42"/>
      <c r="AM298" s="42"/>
      <c r="AN298" s="42"/>
      <c r="AO298" s="42">
        <v>15514.720000000001</v>
      </c>
      <c r="AP298" s="42"/>
      <c r="AQ298" s="42"/>
      <c r="AR298" s="42"/>
      <c r="AS298" s="42"/>
      <c r="AT298" s="42"/>
      <c r="AU298" s="42"/>
      <c r="AV298" s="42"/>
      <c r="AW298" s="42">
        <v>2015857.75</v>
      </c>
      <c r="AX298" s="42">
        <v>416699.97</v>
      </c>
      <c r="AY298" s="42">
        <v>542354.56999999983</v>
      </c>
    </row>
    <row r="299" spans="1:51" x14ac:dyDescent="0.25">
      <c r="A299" t="s">
        <v>82</v>
      </c>
      <c r="B299" s="42">
        <v>2172585.5999999992</v>
      </c>
      <c r="C299" s="42"/>
      <c r="D299" s="42"/>
      <c r="E299" s="42">
        <v>172786.84</v>
      </c>
      <c r="F299" s="42"/>
      <c r="G299" s="42"/>
      <c r="H299" s="42"/>
      <c r="I299" s="42"/>
      <c r="J299" s="42"/>
      <c r="K299" s="42">
        <v>368027.24000000005</v>
      </c>
      <c r="L299" s="42"/>
      <c r="M299" s="42"/>
      <c r="N299" s="42">
        <v>46455</v>
      </c>
      <c r="O299" s="42"/>
      <c r="P299" s="42"/>
      <c r="Q299" s="42"/>
      <c r="R299" s="42">
        <v>159872.44999999998</v>
      </c>
      <c r="S299" s="42"/>
      <c r="T299" s="42">
        <v>1974.45</v>
      </c>
      <c r="U299" s="42"/>
      <c r="V299" s="42"/>
      <c r="W299" s="42"/>
      <c r="X299" s="42">
        <v>32652.45</v>
      </c>
      <c r="Y299" s="42">
        <v>33406.589999999997</v>
      </c>
      <c r="Z299" s="42"/>
      <c r="AA299" s="42">
        <v>46296.28</v>
      </c>
      <c r="AB299" s="42"/>
      <c r="AC299" s="42"/>
      <c r="AD299" s="42">
        <v>1409.9</v>
      </c>
      <c r="AE299" s="42"/>
      <c r="AF299" s="42"/>
      <c r="AG299" s="42"/>
      <c r="AH299" s="42"/>
      <c r="AI299" s="42"/>
      <c r="AJ299" s="42"/>
      <c r="AK299" s="42"/>
      <c r="AL299" s="42"/>
      <c r="AM299" s="42"/>
      <c r="AN299" s="42"/>
      <c r="AO299" s="42">
        <v>4489.26</v>
      </c>
      <c r="AP299" s="42"/>
      <c r="AQ299" s="42"/>
      <c r="AR299" s="42">
        <v>3353.53</v>
      </c>
      <c r="AS299" s="42"/>
      <c r="AT299" s="42"/>
      <c r="AU299" s="42">
        <v>35989.370000000003</v>
      </c>
      <c r="AV299" s="42"/>
      <c r="AW299" s="42">
        <v>916492.22999999986</v>
      </c>
      <c r="AX299" s="42">
        <v>232454.35</v>
      </c>
      <c r="AY299" s="42"/>
    </row>
    <row r="300" spans="1:51" x14ac:dyDescent="0.25">
      <c r="A300" t="s">
        <v>83</v>
      </c>
      <c r="B300" s="42">
        <v>1639751.2499999998</v>
      </c>
      <c r="C300" s="42"/>
      <c r="D300" s="42"/>
      <c r="E300" s="42"/>
      <c r="F300" s="42"/>
      <c r="G300" s="42"/>
      <c r="H300" s="42"/>
      <c r="I300" s="42"/>
      <c r="J300" s="42"/>
      <c r="K300" s="42">
        <v>306184.03999999998</v>
      </c>
      <c r="L300" s="42"/>
      <c r="M300" s="42"/>
      <c r="N300" s="42">
        <v>33984.33</v>
      </c>
      <c r="O300" s="42"/>
      <c r="P300" s="42"/>
      <c r="Q300" s="42"/>
      <c r="R300" s="42">
        <v>82201.400000000009</v>
      </c>
      <c r="S300" s="42"/>
      <c r="T300" s="42">
        <v>1755</v>
      </c>
      <c r="U300" s="42"/>
      <c r="V300" s="42"/>
      <c r="W300" s="42"/>
      <c r="X300" s="42">
        <v>75638.05</v>
      </c>
      <c r="Y300" s="42">
        <v>38215.479999999996</v>
      </c>
      <c r="Z300" s="42"/>
      <c r="AA300" s="42">
        <v>76963.819999999992</v>
      </c>
      <c r="AB300" s="42"/>
      <c r="AC300" s="42"/>
      <c r="AD300" s="42">
        <v>5546.3</v>
      </c>
      <c r="AE300" s="42"/>
      <c r="AF300" s="42"/>
      <c r="AG300" s="42"/>
      <c r="AH300" s="42"/>
      <c r="AI300" s="42"/>
      <c r="AJ300" s="42"/>
      <c r="AK300" s="42"/>
      <c r="AL300" s="42"/>
      <c r="AM300" s="42"/>
      <c r="AN300" s="42"/>
      <c r="AO300" s="42">
        <v>507.94</v>
      </c>
      <c r="AP300" s="42"/>
      <c r="AQ300" s="42"/>
      <c r="AR300" s="42">
        <v>300</v>
      </c>
      <c r="AS300" s="42"/>
      <c r="AT300" s="42"/>
      <c r="AU300" s="42">
        <v>64019.18</v>
      </c>
      <c r="AV300" s="42"/>
      <c r="AW300" s="42">
        <v>837704.22999999986</v>
      </c>
      <c r="AX300" s="42">
        <v>184283.63000000003</v>
      </c>
      <c r="AY300" s="42">
        <v>434544.54</v>
      </c>
    </row>
    <row r="301" spans="1:51" x14ac:dyDescent="0.25">
      <c r="A301" t="s">
        <v>84</v>
      </c>
      <c r="B301" s="42">
        <v>469736.33000000007</v>
      </c>
      <c r="C301" s="42"/>
      <c r="D301" s="42"/>
      <c r="E301" s="42">
        <v>54725.95</v>
      </c>
      <c r="F301" s="42"/>
      <c r="G301" s="42"/>
      <c r="H301" s="42"/>
      <c r="I301" s="42"/>
      <c r="J301" s="42"/>
      <c r="K301" s="42">
        <v>94298.27</v>
      </c>
      <c r="L301" s="42"/>
      <c r="M301" s="42"/>
      <c r="N301" s="42">
        <v>8767</v>
      </c>
      <c r="O301" s="42"/>
      <c r="P301" s="42"/>
      <c r="Q301" s="42"/>
      <c r="R301" s="42"/>
      <c r="S301" s="42"/>
      <c r="T301" s="42"/>
      <c r="U301" s="42"/>
      <c r="V301" s="42"/>
      <c r="W301" s="42"/>
      <c r="X301" s="42"/>
      <c r="Y301" s="42">
        <v>34594</v>
      </c>
      <c r="Z301" s="42"/>
      <c r="AA301" s="42"/>
      <c r="AB301" s="42"/>
      <c r="AC301" s="42"/>
      <c r="AD301" s="42"/>
      <c r="AE301" s="42"/>
      <c r="AF301" s="42"/>
      <c r="AG301" s="42"/>
      <c r="AH301" s="42"/>
      <c r="AI301" s="42"/>
      <c r="AJ301" s="42"/>
      <c r="AK301" s="42"/>
      <c r="AL301" s="42"/>
      <c r="AM301" s="42"/>
      <c r="AN301" s="42"/>
      <c r="AO301" s="42"/>
      <c r="AP301" s="42"/>
      <c r="AQ301" s="42"/>
      <c r="AR301" s="42">
        <v>10000</v>
      </c>
      <c r="AS301" s="42"/>
      <c r="AT301" s="42"/>
      <c r="AU301" s="42">
        <v>10916.510000000002</v>
      </c>
      <c r="AV301" s="42"/>
      <c r="AW301" s="42">
        <v>261374.40999999997</v>
      </c>
      <c r="AX301" s="42"/>
      <c r="AY301" s="42">
        <v>95936.110000000015</v>
      </c>
    </row>
    <row r="302" spans="1:51" x14ac:dyDescent="0.25">
      <c r="A302" t="s">
        <v>85</v>
      </c>
      <c r="B302" s="42">
        <v>1860506.1700000002</v>
      </c>
      <c r="C302" s="42"/>
      <c r="D302" s="42"/>
      <c r="E302" s="42">
        <v>146509.82</v>
      </c>
      <c r="F302" s="42"/>
      <c r="G302" s="42"/>
      <c r="H302" s="42"/>
      <c r="I302" s="42"/>
      <c r="J302" s="42"/>
      <c r="K302" s="42">
        <v>271455.76</v>
      </c>
      <c r="L302" s="42"/>
      <c r="M302" s="42"/>
      <c r="N302" s="42">
        <v>40859</v>
      </c>
      <c r="O302" s="42"/>
      <c r="P302" s="42"/>
      <c r="Q302" s="42"/>
      <c r="R302" s="42">
        <v>95996.38</v>
      </c>
      <c r="S302" s="42">
        <v>13619.14</v>
      </c>
      <c r="T302" s="42">
        <v>1650</v>
      </c>
      <c r="U302" s="42"/>
      <c r="V302" s="42"/>
      <c r="W302" s="42"/>
      <c r="X302" s="42">
        <v>32379.49</v>
      </c>
      <c r="Y302" s="42">
        <v>14704.78</v>
      </c>
      <c r="Z302" s="42"/>
      <c r="AA302" s="42">
        <v>34725.560000000005</v>
      </c>
      <c r="AB302" s="42"/>
      <c r="AC302" s="42"/>
      <c r="AD302" s="42">
        <v>30360.87</v>
      </c>
      <c r="AE302" s="42"/>
      <c r="AF302" s="42"/>
      <c r="AG302" s="42"/>
      <c r="AH302" s="42"/>
      <c r="AI302" s="42"/>
      <c r="AJ302" s="42"/>
      <c r="AK302" s="42"/>
      <c r="AL302" s="42"/>
      <c r="AM302" s="42"/>
      <c r="AN302" s="42"/>
      <c r="AO302" s="42"/>
      <c r="AP302" s="42"/>
      <c r="AQ302" s="42"/>
      <c r="AR302" s="42">
        <v>21848.230000000003</v>
      </c>
      <c r="AS302" s="42"/>
      <c r="AT302" s="42"/>
      <c r="AU302" s="42">
        <v>213348.9</v>
      </c>
      <c r="AV302" s="42"/>
      <c r="AW302" s="42">
        <v>819267.72</v>
      </c>
      <c r="AX302" s="42">
        <v>139184.64000000001</v>
      </c>
      <c r="AY302" s="42">
        <v>192283.58000000002</v>
      </c>
    </row>
    <row r="303" spans="1:51" x14ac:dyDescent="0.25">
      <c r="A303" t="s">
        <v>86</v>
      </c>
      <c r="B303" s="42">
        <v>1572617.9999999998</v>
      </c>
      <c r="C303" s="42"/>
      <c r="D303" s="42"/>
      <c r="E303" s="42"/>
      <c r="F303" s="42"/>
      <c r="G303" s="42"/>
      <c r="H303" s="42"/>
      <c r="I303" s="42"/>
      <c r="J303" s="42"/>
      <c r="K303" s="42">
        <v>242554.47000000003</v>
      </c>
      <c r="L303" s="42"/>
      <c r="M303" s="42"/>
      <c r="N303" s="42">
        <v>25734.21</v>
      </c>
      <c r="O303" s="42"/>
      <c r="P303" s="42"/>
      <c r="Q303" s="42"/>
      <c r="R303" s="42"/>
      <c r="S303" s="42"/>
      <c r="T303" s="42"/>
      <c r="U303" s="42"/>
      <c r="V303" s="42"/>
      <c r="W303" s="42"/>
      <c r="X303" s="42">
        <v>42175.76</v>
      </c>
      <c r="Y303" s="42">
        <v>43199.61</v>
      </c>
      <c r="Z303" s="42"/>
      <c r="AA303" s="42">
        <v>55115.31</v>
      </c>
      <c r="AB303" s="42"/>
      <c r="AC303" s="42"/>
      <c r="AD303" s="42">
        <v>1734.6399999999999</v>
      </c>
      <c r="AE303" s="42"/>
      <c r="AF303" s="42"/>
      <c r="AG303" s="42"/>
      <c r="AH303" s="42"/>
      <c r="AI303" s="42"/>
      <c r="AJ303" s="42"/>
      <c r="AK303" s="42"/>
      <c r="AL303" s="42"/>
      <c r="AM303" s="42"/>
      <c r="AN303" s="42"/>
      <c r="AO303" s="42"/>
      <c r="AP303" s="42"/>
      <c r="AQ303" s="42"/>
      <c r="AR303" s="42">
        <v>2830.52</v>
      </c>
      <c r="AS303" s="42"/>
      <c r="AT303" s="42"/>
      <c r="AU303" s="42">
        <v>36207.03</v>
      </c>
      <c r="AV303" s="42"/>
      <c r="AW303" s="42">
        <v>779989.29</v>
      </c>
      <c r="AX303" s="42">
        <v>130914.51</v>
      </c>
      <c r="AY303" s="42">
        <v>200655.68</v>
      </c>
    </row>
    <row r="304" spans="1:51" x14ac:dyDescent="0.25">
      <c r="A304" t="s">
        <v>87</v>
      </c>
      <c r="B304" s="42">
        <v>2241241.2199999997</v>
      </c>
      <c r="C304" s="42"/>
      <c r="D304" s="42"/>
      <c r="E304" s="42">
        <v>97707.069999999992</v>
      </c>
      <c r="F304" s="42"/>
      <c r="G304" s="42">
        <v>489.68</v>
      </c>
      <c r="H304" s="42">
        <v>35801.079999999994</v>
      </c>
      <c r="I304" s="42"/>
      <c r="J304" s="42"/>
      <c r="K304" s="42">
        <v>373925.86000000004</v>
      </c>
      <c r="L304" s="42"/>
      <c r="M304" s="42"/>
      <c r="N304" s="42">
        <v>43605.94</v>
      </c>
      <c r="O304" s="42"/>
      <c r="P304" s="42"/>
      <c r="Q304" s="42"/>
      <c r="R304" s="42">
        <v>89476.63</v>
      </c>
      <c r="S304" s="42">
        <v>24430.93</v>
      </c>
      <c r="T304" s="42">
        <v>2293.31</v>
      </c>
      <c r="U304" s="42"/>
      <c r="V304" s="42"/>
      <c r="W304" s="42"/>
      <c r="X304" s="42">
        <v>64705.93</v>
      </c>
      <c r="Y304" s="42">
        <v>25479.07</v>
      </c>
      <c r="Z304" s="42"/>
      <c r="AA304" s="42">
        <v>115355.07</v>
      </c>
      <c r="AB304" s="42"/>
      <c r="AC304" s="42"/>
      <c r="AD304" s="42">
        <v>27625.34</v>
      </c>
      <c r="AE304" s="42"/>
      <c r="AF304" s="42"/>
      <c r="AG304" s="42"/>
      <c r="AH304" s="42"/>
      <c r="AI304" s="42"/>
      <c r="AJ304" s="42"/>
      <c r="AK304" s="42"/>
      <c r="AL304" s="42"/>
      <c r="AM304" s="42"/>
      <c r="AN304" s="42"/>
      <c r="AO304" s="42">
        <v>747.68</v>
      </c>
      <c r="AP304" s="42"/>
      <c r="AQ304" s="42"/>
      <c r="AR304" s="42">
        <v>159.44</v>
      </c>
      <c r="AS304" s="42"/>
      <c r="AT304" s="42"/>
      <c r="AU304" s="42">
        <v>50437.229999999996</v>
      </c>
      <c r="AV304" s="42"/>
      <c r="AW304" s="42">
        <v>959259.80999999971</v>
      </c>
      <c r="AX304" s="42">
        <v>158752.26</v>
      </c>
      <c r="AY304" s="42">
        <v>258752.46</v>
      </c>
    </row>
    <row r="305" spans="1:51" x14ac:dyDescent="0.25">
      <c r="A305" t="s">
        <v>88</v>
      </c>
      <c r="B305" s="42">
        <v>1744523.56</v>
      </c>
      <c r="C305" s="42"/>
      <c r="D305" s="42"/>
      <c r="E305" s="42">
        <v>67266.27</v>
      </c>
      <c r="F305" s="42"/>
      <c r="G305" s="42"/>
      <c r="H305" s="42"/>
      <c r="I305" s="42"/>
      <c r="J305" s="42"/>
      <c r="K305" s="42">
        <v>251264.33000000002</v>
      </c>
      <c r="L305" s="42"/>
      <c r="M305" s="42"/>
      <c r="N305" s="42">
        <v>33019</v>
      </c>
      <c r="O305" s="42"/>
      <c r="P305" s="42"/>
      <c r="Q305" s="42"/>
      <c r="R305" s="42">
        <v>174818.39</v>
      </c>
      <c r="S305" s="42"/>
      <c r="T305" s="42">
        <v>1813.31</v>
      </c>
      <c r="U305" s="42"/>
      <c r="V305" s="42"/>
      <c r="W305" s="42"/>
      <c r="X305" s="42">
        <v>35073.949999999997</v>
      </c>
      <c r="Y305" s="42">
        <v>49169.68</v>
      </c>
      <c r="Z305" s="42"/>
      <c r="AA305" s="42">
        <v>59839.95</v>
      </c>
      <c r="AB305" s="42"/>
      <c r="AC305" s="42"/>
      <c r="AD305" s="42">
        <v>1119.18</v>
      </c>
      <c r="AE305" s="42"/>
      <c r="AF305" s="42"/>
      <c r="AG305" s="42"/>
      <c r="AH305" s="42"/>
      <c r="AI305" s="42"/>
      <c r="AJ305" s="42"/>
      <c r="AK305" s="42"/>
      <c r="AL305" s="42"/>
      <c r="AM305" s="42"/>
      <c r="AN305" s="42"/>
      <c r="AO305" s="42"/>
      <c r="AP305" s="42"/>
      <c r="AQ305" s="42"/>
      <c r="AR305" s="42">
        <v>29226.760000000002</v>
      </c>
      <c r="AS305" s="42"/>
      <c r="AT305" s="42"/>
      <c r="AU305" s="42">
        <v>34142.14</v>
      </c>
      <c r="AV305" s="42"/>
      <c r="AW305" s="42">
        <v>927151.96999999986</v>
      </c>
      <c r="AX305" s="42">
        <v>179899.45</v>
      </c>
      <c r="AY305" s="42">
        <v>437069.10000000009</v>
      </c>
    </row>
    <row r="306" spans="1:51" x14ac:dyDescent="0.25">
      <c r="A306" t="s">
        <v>89</v>
      </c>
      <c r="B306" s="42">
        <v>1726286.1700000002</v>
      </c>
      <c r="C306" s="42"/>
      <c r="D306" s="42"/>
      <c r="E306" s="42">
        <v>82324.750000000015</v>
      </c>
      <c r="F306" s="42"/>
      <c r="G306" s="42"/>
      <c r="H306" s="42"/>
      <c r="I306" s="42"/>
      <c r="J306" s="42"/>
      <c r="K306" s="42">
        <v>240248.76</v>
      </c>
      <c r="L306" s="42"/>
      <c r="M306" s="42"/>
      <c r="N306" s="42">
        <v>33661.339999999997</v>
      </c>
      <c r="O306" s="42"/>
      <c r="P306" s="42"/>
      <c r="Q306" s="42"/>
      <c r="R306" s="42">
        <v>240506.28999999998</v>
      </c>
      <c r="S306" s="42">
        <v>35377.919999999998</v>
      </c>
      <c r="T306" s="42">
        <v>3550.98</v>
      </c>
      <c r="U306" s="42"/>
      <c r="V306" s="42"/>
      <c r="W306" s="42"/>
      <c r="X306" s="42">
        <v>25550.23</v>
      </c>
      <c r="Y306" s="42">
        <v>40552.699999999997</v>
      </c>
      <c r="Z306" s="42"/>
      <c r="AA306" s="42">
        <v>41875.160000000003</v>
      </c>
      <c r="AB306" s="42"/>
      <c r="AC306" s="42"/>
      <c r="AD306" s="42">
        <v>2000</v>
      </c>
      <c r="AE306" s="42"/>
      <c r="AF306" s="42"/>
      <c r="AG306" s="42"/>
      <c r="AH306" s="42"/>
      <c r="AI306" s="42"/>
      <c r="AJ306" s="42"/>
      <c r="AK306" s="42"/>
      <c r="AL306" s="42"/>
      <c r="AM306" s="42">
        <v>6313.73</v>
      </c>
      <c r="AN306" s="42"/>
      <c r="AO306" s="42">
        <v>11783.8</v>
      </c>
      <c r="AP306" s="42"/>
      <c r="AQ306" s="42"/>
      <c r="AR306" s="42">
        <v>9777.1</v>
      </c>
      <c r="AS306" s="42"/>
      <c r="AT306" s="42"/>
      <c r="AU306" s="42">
        <v>3212.06</v>
      </c>
      <c r="AV306" s="42"/>
      <c r="AW306" s="42">
        <v>982080.5499999997</v>
      </c>
      <c r="AX306" s="42">
        <v>212161.51</v>
      </c>
      <c r="AY306" s="42">
        <v>488007.79000000004</v>
      </c>
    </row>
    <row r="307" spans="1:51" x14ac:dyDescent="0.25">
      <c r="A307" t="s">
        <v>100</v>
      </c>
      <c r="B307" s="42">
        <v>5287528.5699999994</v>
      </c>
      <c r="C307" s="42"/>
      <c r="D307" s="42"/>
      <c r="E307" s="42">
        <v>135550.64000000001</v>
      </c>
      <c r="F307" s="42"/>
      <c r="G307" s="42"/>
      <c r="H307" s="42">
        <v>153183.94999999998</v>
      </c>
      <c r="I307" s="42">
        <v>21355.27</v>
      </c>
      <c r="J307" s="42"/>
      <c r="K307" s="42">
        <v>975526.54</v>
      </c>
      <c r="L307" s="42"/>
      <c r="M307" s="42"/>
      <c r="N307" s="42">
        <v>51037.729999999996</v>
      </c>
      <c r="O307" s="42"/>
      <c r="P307" s="42"/>
      <c r="Q307" s="42"/>
      <c r="R307" s="42"/>
      <c r="S307" s="42"/>
      <c r="T307" s="42"/>
      <c r="U307" s="42"/>
      <c r="V307" s="42"/>
      <c r="W307" s="42"/>
      <c r="X307" s="42">
        <v>306549.55000000005</v>
      </c>
      <c r="Y307" s="42">
        <v>67615.360000000001</v>
      </c>
      <c r="Z307" s="42">
        <v>27451.439999999995</v>
      </c>
      <c r="AA307" s="42">
        <v>512255.62</v>
      </c>
      <c r="AB307" s="42"/>
      <c r="AC307" s="42"/>
      <c r="AD307" s="42">
        <v>28402.499999999996</v>
      </c>
      <c r="AE307" s="42"/>
      <c r="AF307" s="42"/>
      <c r="AG307" s="42"/>
      <c r="AH307" s="42">
        <v>14330.33</v>
      </c>
      <c r="AI307" s="42">
        <v>263253.94999999995</v>
      </c>
      <c r="AJ307" s="42"/>
      <c r="AK307" s="42"/>
      <c r="AL307" s="42"/>
      <c r="AM307" s="42"/>
      <c r="AN307" s="42"/>
      <c r="AO307" s="42">
        <v>13472.61</v>
      </c>
      <c r="AP307" s="42"/>
      <c r="AQ307" s="42"/>
      <c r="AR307" s="42"/>
      <c r="AS307" s="42"/>
      <c r="AT307" s="42"/>
      <c r="AU307" s="42"/>
      <c r="AV307" s="42">
        <v>3634.61</v>
      </c>
      <c r="AW307" s="42">
        <v>2314188.7399999998</v>
      </c>
      <c r="AX307" s="42">
        <v>632876.22</v>
      </c>
      <c r="AY307" s="42">
        <v>185387.75</v>
      </c>
    </row>
    <row r="308" spans="1:51" x14ac:dyDescent="0.25">
      <c r="A308" t="s">
        <v>101</v>
      </c>
      <c r="B308" s="42">
        <v>10998632.789999997</v>
      </c>
      <c r="C308" s="42">
        <v>233939.54</v>
      </c>
      <c r="D308" s="42">
        <v>953.59</v>
      </c>
      <c r="E308" s="42">
        <v>384429.05</v>
      </c>
      <c r="F308" s="42"/>
      <c r="G308" s="42"/>
      <c r="H308" s="42"/>
      <c r="I308" s="42"/>
      <c r="J308" s="42"/>
      <c r="K308" s="42">
        <v>2373580.7799999998</v>
      </c>
      <c r="L308" s="42"/>
      <c r="M308" s="42"/>
      <c r="N308" s="42">
        <v>336347.92999999993</v>
      </c>
      <c r="O308" s="42"/>
      <c r="P308" s="42"/>
      <c r="Q308" s="42"/>
      <c r="R308" s="42">
        <v>1048188.4400000001</v>
      </c>
      <c r="S308" s="42">
        <v>554798.96000000008</v>
      </c>
      <c r="T308" s="42">
        <v>30561.67</v>
      </c>
      <c r="U308" s="42"/>
      <c r="V308" s="42"/>
      <c r="W308" s="42"/>
      <c r="X308" s="42">
        <v>402317.17</v>
      </c>
      <c r="Y308" s="42">
        <v>59209.9</v>
      </c>
      <c r="Z308" s="42"/>
      <c r="AA308" s="42">
        <v>863665.75000000012</v>
      </c>
      <c r="AB308" s="42"/>
      <c r="AC308" s="42"/>
      <c r="AD308" s="42">
        <v>233431.97</v>
      </c>
      <c r="AE308" s="42"/>
      <c r="AF308" s="42"/>
      <c r="AG308" s="42"/>
      <c r="AH308" s="42">
        <v>17866.510000000002</v>
      </c>
      <c r="AI308" s="42">
        <v>109395.46</v>
      </c>
      <c r="AJ308" s="42"/>
      <c r="AK308" s="42"/>
      <c r="AL308" s="42"/>
      <c r="AM308" s="42"/>
      <c r="AN308" s="42"/>
      <c r="AO308" s="42">
        <v>30656.129999999994</v>
      </c>
      <c r="AP308" s="42"/>
      <c r="AQ308" s="42"/>
      <c r="AR308" s="42">
        <v>8000</v>
      </c>
      <c r="AS308" s="42"/>
      <c r="AT308" s="42"/>
      <c r="AU308" s="42"/>
      <c r="AV308" s="42">
        <v>4166</v>
      </c>
      <c r="AW308" s="42">
        <v>4958466.1099999975</v>
      </c>
      <c r="AX308" s="42">
        <v>1047013.9399999998</v>
      </c>
      <c r="AY308" s="42">
        <v>1111263.1700000002</v>
      </c>
    </row>
    <row r="309" spans="1:51" x14ac:dyDescent="0.25">
      <c r="A309" t="s">
        <v>102</v>
      </c>
      <c r="B309" s="42">
        <v>118764350.97000001</v>
      </c>
      <c r="C309" s="42">
        <v>1521530.1600000001</v>
      </c>
      <c r="D309" s="42">
        <v>379246.82</v>
      </c>
      <c r="E309" s="42"/>
      <c r="F309" s="42"/>
      <c r="G309" s="42"/>
      <c r="H309" s="42">
        <v>13861.02</v>
      </c>
      <c r="I309" s="42"/>
      <c r="J309" s="42"/>
      <c r="K309" s="42">
        <v>40905901.49000001</v>
      </c>
      <c r="L309" s="42"/>
      <c r="M309" s="42"/>
      <c r="N309" s="42">
        <v>4742651.9500000011</v>
      </c>
      <c r="O309" s="42"/>
      <c r="P309" s="42"/>
      <c r="Q309" s="42"/>
      <c r="R309" s="42">
        <v>10325944.640000002</v>
      </c>
      <c r="S309" s="42">
        <v>4876094.67</v>
      </c>
      <c r="T309" s="42">
        <v>276313.01</v>
      </c>
      <c r="U309" s="42"/>
      <c r="V309" s="42">
        <v>5358913.3499999996</v>
      </c>
      <c r="W309" s="42">
        <v>103959.72</v>
      </c>
      <c r="X309" s="42">
        <v>9414174.2400000021</v>
      </c>
      <c r="Y309" s="42">
        <v>1612702.0999999999</v>
      </c>
      <c r="Z309" s="42">
        <v>1761967.72</v>
      </c>
      <c r="AA309" s="42">
        <v>13338404.910000002</v>
      </c>
      <c r="AB309" s="42">
        <v>464361.13999999996</v>
      </c>
      <c r="AC309" s="42"/>
      <c r="AD309" s="42">
        <v>2323843.4499999997</v>
      </c>
      <c r="AE309" s="42"/>
      <c r="AF309" s="42"/>
      <c r="AG309" s="42"/>
      <c r="AH309" s="42">
        <v>470908.37</v>
      </c>
      <c r="AI309" s="42">
        <v>7871157.580000001</v>
      </c>
      <c r="AJ309" s="42"/>
      <c r="AK309" s="42">
        <v>154254.81999999998</v>
      </c>
      <c r="AL309" s="42"/>
      <c r="AM309" s="42"/>
      <c r="AN309" s="42"/>
      <c r="AO309" s="42">
        <v>442624.32000000007</v>
      </c>
      <c r="AP309" s="42"/>
      <c r="AQ309" s="42"/>
      <c r="AR309" s="42">
        <v>1765980.8299999998</v>
      </c>
      <c r="AS309" s="42"/>
      <c r="AT309" s="42"/>
      <c r="AU309" s="42">
        <v>457585.80000000005</v>
      </c>
      <c r="AV309" s="42">
        <v>65949.78</v>
      </c>
      <c r="AW309" s="42">
        <v>36091215.38000001</v>
      </c>
      <c r="AX309" s="42">
        <v>10703136.950000001</v>
      </c>
      <c r="AY309" s="42">
        <v>5661196.5099999988</v>
      </c>
    </row>
    <row r="310" spans="1:51" x14ac:dyDescent="0.25">
      <c r="A310" t="s">
        <v>103</v>
      </c>
      <c r="B310" s="42">
        <v>29008621.079999991</v>
      </c>
      <c r="C310" s="42">
        <v>251790.72</v>
      </c>
      <c r="D310" s="42">
        <v>344245.99</v>
      </c>
      <c r="E310" s="42">
        <v>914855.17999999993</v>
      </c>
      <c r="F310" s="42"/>
      <c r="G310" s="42"/>
      <c r="H310" s="42"/>
      <c r="I310" s="42"/>
      <c r="J310" s="42"/>
      <c r="K310" s="42">
        <v>6066375.2200000016</v>
      </c>
      <c r="L310" s="42"/>
      <c r="M310" s="42"/>
      <c r="N310" s="42">
        <v>658421.75</v>
      </c>
      <c r="O310" s="42"/>
      <c r="P310" s="42"/>
      <c r="Q310" s="42"/>
      <c r="R310" s="42">
        <v>1839529.6</v>
      </c>
      <c r="S310" s="42">
        <v>184646.45999999996</v>
      </c>
      <c r="T310" s="42">
        <v>23534</v>
      </c>
      <c r="U310" s="42"/>
      <c r="V310" s="42"/>
      <c r="W310" s="42"/>
      <c r="X310" s="42">
        <v>805677.74</v>
      </c>
      <c r="Y310" s="42">
        <v>187168.59999999998</v>
      </c>
      <c r="Z310" s="42"/>
      <c r="AA310" s="42">
        <v>2456925.6700000004</v>
      </c>
      <c r="AB310" s="42"/>
      <c r="AC310" s="42"/>
      <c r="AD310" s="42">
        <v>198630.56000000003</v>
      </c>
      <c r="AE310" s="42"/>
      <c r="AF310" s="42"/>
      <c r="AG310" s="42"/>
      <c r="AH310" s="42">
        <v>45017.649999999994</v>
      </c>
      <c r="AI310" s="42">
        <v>715593.01</v>
      </c>
      <c r="AJ310" s="42"/>
      <c r="AK310" s="42"/>
      <c r="AL310" s="42"/>
      <c r="AM310" s="42"/>
      <c r="AN310" s="42"/>
      <c r="AO310" s="42">
        <v>89013.31</v>
      </c>
      <c r="AP310" s="42">
        <v>464104.86</v>
      </c>
      <c r="AQ310" s="42"/>
      <c r="AR310" s="42">
        <v>518147.87</v>
      </c>
      <c r="AS310" s="42"/>
      <c r="AT310" s="42"/>
      <c r="AU310" s="42"/>
      <c r="AV310" s="42"/>
      <c r="AW310" s="42">
        <v>7917420.5100000007</v>
      </c>
      <c r="AX310" s="42">
        <v>2523578.8000000003</v>
      </c>
      <c r="AY310" s="42">
        <v>2116500.7300000004</v>
      </c>
    </row>
    <row r="311" spans="1:51" x14ac:dyDescent="0.25">
      <c r="A311" t="s">
        <v>104</v>
      </c>
      <c r="B311" s="42">
        <v>28825409.410000008</v>
      </c>
      <c r="C311" s="42">
        <v>477556.82999999996</v>
      </c>
      <c r="D311" s="42">
        <v>244446.02000000002</v>
      </c>
      <c r="E311" s="42">
        <v>210628.38999999996</v>
      </c>
      <c r="F311" s="42"/>
      <c r="G311" s="42"/>
      <c r="H311" s="42">
        <v>6778</v>
      </c>
      <c r="I311" s="42"/>
      <c r="J311" s="42"/>
      <c r="K311" s="42">
        <v>6609613.629999999</v>
      </c>
      <c r="L311" s="42"/>
      <c r="M311" s="42"/>
      <c r="N311" s="42">
        <v>828568.51</v>
      </c>
      <c r="O311" s="42"/>
      <c r="P311" s="42">
        <v>251746.87999999998</v>
      </c>
      <c r="Q311" s="42"/>
      <c r="R311" s="42">
        <v>4247830.6900000004</v>
      </c>
      <c r="S311" s="42">
        <v>1882900.4999999998</v>
      </c>
      <c r="T311" s="42">
        <v>87259.28</v>
      </c>
      <c r="U311" s="42"/>
      <c r="V311" s="42"/>
      <c r="W311" s="42"/>
      <c r="X311" s="42">
        <v>951915.8600000001</v>
      </c>
      <c r="Y311" s="42"/>
      <c r="Z311" s="42">
        <v>276976.43</v>
      </c>
      <c r="AA311" s="42">
        <v>2607918.1100000003</v>
      </c>
      <c r="AB311" s="42"/>
      <c r="AC311" s="42"/>
      <c r="AD311" s="42">
        <v>627150.80999999994</v>
      </c>
      <c r="AE311" s="42"/>
      <c r="AF311" s="42"/>
      <c r="AG311" s="42"/>
      <c r="AH311" s="42">
        <v>98822.57</v>
      </c>
      <c r="AI311" s="42">
        <v>628606.74</v>
      </c>
      <c r="AJ311" s="42"/>
      <c r="AK311" s="42"/>
      <c r="AL311" s="42">
        <v>982222.65000000014</v>
      </c>
      <c r="AM311" s="42"/>
      <c r="AN311" s="42"/>
      <c r="AO311" s="42">
        <v>98404</v>
      </c>
      <c r="AP311" s="42">
        <v>10742.18</v>
      </c>
      <c r="AQ311" s="42"/>
      <c r="AR311" s="42">
        <v>1210232.3500000001</v>
      </c>
      <c r="AS311" s="42"/>
      <c r="AT311" s="42">
        <v>36607.97</v>
      </c>
      <c r="AU311" s="42"/>
      <c r="AV311" s="42">
        <v>21965.19</v>
      </c>
      <c r="AW311" s="42">
        <v>9113452.2199999988</v>
      </c>
      <c r="AX311" s="42">
        <v>3177871.2399999998</v>
      </c>
      <c r="AY311" s="42">
        <v>2138788.6799999997</v>
      </c>
    </row>
    <row r="312" spans="1:51" x14ac:dyDescent="0.25">
      <c r="A312" t="s">
        <v>105</v>
      </c>
      <c r="B312" s="42">
        <v>5917574.7199999997</v>
      </c>
      <c r="C312" s="42"/>
      <c r="D312" s="42"/>
      <c r="E312" s="42">
        <v>329921.66000000003</v>
      </c>
      <c r="F312" s="42"/>
      <c r="G312" s="42"/>
      <c r="H312" s="42">
        <v>9473.2799999999988</v>
      </c>
      <c r="I312" s="42"/>
      <c r="J312" s="42"/>
      <c r="K312" s="42">
        <v>1235060.31</v>
      </c>
      <c r="L312" s="42"/>
      <c r="M312" s="42"/>
      <c r="N312" s="42">
        <v>223565</v>
      </c>
      <c r="O312" s="42"/>
      <c r="P312" s="42"/>
      <c r="Q312" s="42"/>
      <c r="R312" s="42">
        <v>543814.51</v>
      </c>
      <c r="S312" s="42">
        <v>4463.03</v>
      </c>
      <c r="T312" s="42">
        <v>321.52000000000004</v>
      </c>
      <c r="U312" s="42"/>
      <c r="V312" s="42"/>
      <c r="W312" s="42"/>
      <c r="X312" s="42">
        <v>412879.94000000006</v>
      </c>
      <c r="Y312" s="42">
        <v>183346.05</v>
      </c>
      <c r="Z312" s="42">
        <v>530447.61</v>
      </c>
      <c r="AA312" s="42">
        <v>738054.09999999986</v>
      </c>
      <c r="AB312" s="42"/>
      <c r="AC312" s="42"/>
      <c r="AD312" s="42">
        <v>67614.659999999989</v>
      </c>
      <c r="AE312" s="42"/>
      <c r="AF312" s="42"/>
      <c r="AG312" s="42"/>
      <c r="AH312" s="42">
        <v>1176.49</v>
      </c>
      <c r="AI312" s="42">
        <v>453622.05999999994</v>
      </c>
      <c r="AJ312" s="42"/>
      <c r="AK312" s="42"/>
      <c r="AL312" s="42"/>
      <c r="AM312" s="42"/>
      <c r="AN312" s="42"/>
      <c r="AO312" s="42"/>
      <c r="AP312" s="42"/>
      <c r="AQ312" s="42"/>
      <c r="AR312" s="42">
        <v>11599.310000000005</v>
      </c>
      <c r="AS312" s="42"/>
      <c r="AT312" s="42"/>
      <c r="AU312" s="42"/>
      <c r="AV312" s="42">
        <v>59987.24</v>
      </c>
      <c r="AW312" s="42">
        <v>2891969.36</v>
      </c>
      <c r="AX312" s="42">
        <v>612722.55000000005</v>
      </c>
      <c r="AY312" s="42">
        <v>192817.30000000002</v>
      </c>
    </row>
    <row r="313" spans="1:51" x14ac:dyDescent="0.25">
      <c r="A313" t="s">
        <v>106</v>
      </c>
      <c r="B313" s="42">
        <v>26518578.710000001</v>
      </c>
      <c r="C313" s="42">
        <v>272755.27</v>
      </c>
      <c r="D313" s="42">
        <v>63438.400000000001</v>
      </c>
      <c r="E313" s="42">
        <v>1132231.3899999999</v>
      </c>
      <c r="F313" s="42"/>
      <c r="G313" s="42"/>
      <c r="H313" s="42">
        <v>50001.440000000002</v>
      </c>
      <c r="I313" s="42"/>
      <c r="J313" s="42"/>
      <c r="K313" s="42">
        <v>7063841.6399999997</v>
      </c>
      <c r="L313" s="42"/>
      <c r="M313" s="42"/>
      <c r="N313" s="42">
        <v>786155.99999999988</v>
      </c>
      <c r="O313" s="42"/>
      <c r="P313" s="42"/>
      <c r="Q313" s="42"/>
      <c r="R313" s="42">
        <v>3098734.43</v>
      </c>
      <c r="S313" s="42">
        <v>420534.13999999996</v>
      </c>
      <c r="T313" s="42">
        <v>37199</v>
      </c>
      <c r="U313" s="42"/>
      <c r="V313" s="42"/>
      <c r="W313" s="42"/>
      <c r="X313" s="42">
        <v>1393626.7399999998</v>
      </c>
      <c r="Y313" s="42">
        <v>683141.76</v>
      </c>
      <c r="Z313" s="42">
        <v>485405.00000000006</v>
      </c>
      <c r="AA313" s="42">
        <v>3016526.42</v>
      </c>
      <c r="AB313" s="42"/>
      <c r="AC313" s="42"/>
      <c r="AD313" s="42">
        <v>530962.71000000008</v>
      </c>
      <c r="AE313" s="42"/>
      <c r="AF313" s="42"/>
      <c r="AG313" s="42"/>
      <c r="AH313" s="42">
        <v>165982.00000000003</v>
      </c>
      <c r="AI313" s="42">
        <v>1647898.95</v>
      </c>
      <c r="AJ313" s="42"/>
      <c r="AK313" s="42"/>
      <c r="AL313" s="42">
        <v>395317.76000000007</v>
      </c>
      <c r="AM313" s="42"/>
      <c r="AN313" s="42"/>
      <c r="AO313" s="42">
        <v>91537.000000000029</v>
      </c>
      <c r="AP313" s="42"/>
      <c r="AQ313" s="42"/>
      <c r="AR313" s="42">
        <v>673768.67</v>
      </c>
      <c r="AS313" s="42"/>
      <c r="AT313" s="42"/>
      <c r="AU313" s="42"/>
      <c r="AV313" s="42">
        <v>3818.62</v>
      </c>
      <c r="AW313" s="42">
        <v>11305264.300000003</v>
      </c>
      <c r="AX313" s="42">
        <v>2959093.0900000003</v>
      </c>
      <c r="AY313" s="42">
        <v>1665517.9800000002</v>
      </c>
    </row>
    <row r="314" spans="1:51" x14ac:dyDescent="0.25">
      <c r="A314" t="s">
        <v>107</v>
      </c>
      <c r="B314" s="42">
        <v>51100083.899999991</v>
      </c>
      <c r="C314" s="42"/>
      <c r="D314" s="42">
        <v>21953.95</v>
      </c>
      <c r="E314" s="42">
        <v>413626.16000000003</v>
      </c>
      <c r="F314" s="42"/>
      <c r="G314" s="42"/>
      <c r="H314" s="42">
        <v>291894.74</v>
      </c>
      <c r="I314" s="42">
        <v>16991.54</v>
      </c>
      <c r="J314" s="42"/>
      <c r="K314" s="42">
        <v>12533029.52</v>
      </c>
      <c r="L314" s="42"/>
      <c r="M314" s="42"/>
      <c r="N314" s="42">
        <v>1408874.99</v>
      </c>
      <c r="O314" s="42"/>
      <c r="P314" s="42"/>
      <c r="Q314" s="42"/>
      <c r="R314" s="42">
        <v>3272431.59</v>
      </c>
      <c r="S314" s="42">
        <v>443249.14</v>
      </c>
      <c r="T314" s="42">
        <v>59671</v>
      </c>
      <c r="U314" s="42"/>
      <c r="V314" s="42"/>
      <c r="W314" s="42"/>
      <c r="X314" s="42">
        <v>2689923.99</v>
      </c>
      <c r="Y314" s="42">
        <v>539782.89</v>
      </c>
      <c r="Z314" s="42">
        <v>3150119.1600000006</v>
      </c>
      <c r="AA314" s="42">
        <v>5601294.5600000015</v>
      </c>
      <c r="AB314" s="42"/>
      <c r="AC314" s="42"/>
      <c r="AD314" s="42">
        <v>743321.09999999986</v>
      </c>
      <c r="AE314" s="42"/>
      <c r="AF314" s="42"/>
      <c r="AG314" s="42"/>
      <c r="AH314" s="42">
        <v>376834.14999999997</v>
      </c>
      <c r="AI314" s="42">
        <v>3048157.41</v>
      </c>
      <c r="AJ314" s="42"/>
      <c r="AK314" s="42"/>
      <c r="AL314" s="42">
        <v>934181.58999999985</v>
      </c>
      <c r="AM314" s="42"/>
      <c r="AN314" s="42"/>
      <c r="AO314" s="42">
        <v>232041.28000000003</v>
      </c>
      <c r="AP314" s="42"/>
      <c r="AQ314" s="42"/>
      <c r="AR314" s="42">
        <v>582318.15999999992</v>
      </c>
      <c r="AS314" s="42"/>
      <c r="AT314" s="42"/>
      <c r="AU314" s="42"/>
      <c r="AV314" s="42">
        <v>15440.19</v>
      </c>
      <c r="AW314" s="42">
        <v>16922995.819999997</v>
      </c>
      <c r="AX314" s="42">
        <v>5695087.5700000003</v>
      </c>
      <c r="AY314" s="42">
        <v>3461418.6</v>
      </c>
    </row>
    <row r="315" spans="1:51" x14ac:dyDescent="0.25">
      <c r="A315" t="s">
        <v>108</v>
      </c>
      <c r="B315" s="42">
        <v>23498679.229999997</v>
      </c>
      <c r="C315" s="42">
        <v>5040451.67</v>
      </c>
      <c r="D315" s="42"/>
      <c r="E315" s="42"/>
      <c r="F315" s="42"/>
      <c r="G315" s="42"/>
      <c r="H315" s="42"/>
      <c r="I315" s="42"/>
      <c r="J315" s="42"/>
      <c r="K315" s="42">
        <v>6285514.4299999969</v>
      </c>
      <c r="L315" s="42"/>
      <c r="M315" s="42"/>
      <c r="N315" s="42">
        <v>1089008.8500000001</v>
      </c>
      <c r="O315" s="42"/>
      <c r="P315" s="42"/>
      <c r="Q315" s="42">
        <v>75703.44</v>
      </c>
      <c r="R315" s="42">
        <v>5534226.4999999981</v>
      </c>
      <c r="S315" s="42">
        <v>1776553.25</v>
      </c>
      <c r="T315" s="42">
        <v>71509.81</v>
      </c>
      <c r="U315" s="42"/>
      <c r="V315" s="42"/>
      <c r="W315" s="42"/>
      <c r="X315" s="42">
        <v>1731286.2700000003</v>
      </c>
      <c r="Y315" s="42">
        <v>219989.61000000004</v>
      </c>
      <c r="Z315" s="42">
        <v>694434.96</v>
      </c>
      <c r="AA315" s="42">
        <v>3393889.79</v>
      </c>
      <c r="AB315" s="42"/>
      <c r="AC315" s="42"/>
      <c r="AD315" s="42">
        <v>592869.38</v>
      </c>
      <c r="AE315" s="42"/>
      <c r="AF315" s="42"/>
      <c r="AG315" s="42"/>
      <c r="AH315" s="42">
        <v>173697.45</v>
      </c>
      <c r="AI315" s="42">
        <v>1699284.9200000002</v>
      </c>
      <c r="AJ315" s="42">
        <v>56460.17</v>
      </c>
      <c r="AK315" s="42">
        <v>183028.71</v>
      </c>
      <c r="AL315" s="42"/>
      <c r="AM315" s="42">
        <v>47195.54</v>
      </c>
      <c r="AN315" s="42"/>
      <c r="AO315" s="42">
        <v>115306.98000000001</v>
      </c>
      <c r="AP315" s="42"/>
      <c r="AQ315" s="42"/>
      <c r="AR315" s="42">
        <v>725789.76</v>
      </c>
      <c r="AS315" s="42"/>
      <c r="AT315" s="42"/>
      <c r="AU315" s="42">
        <v>2275723.5700000003</v>
      </c>
      <c r="AV315" s="42">
        <v>77474.97</v>
      </c>
      <c r="AW315" s="42">
        <v>11310750.959999997</v>
      </c>
      <c r="AX315" s="42">
        <v>3056453.17</v>
      </c>
      <c r="AY315" s="42">
        <v>1968150.5799999996</v>
      </c>
    </row>
    <row r="316" spans="1:51" x14ac:dyDescent="0.25">
      <c r="A316" t="s">
        <v>109</v>
      </c>
      <c r="B316" s="42">
        <v>8974606.5999999996</v>
      </c>
      <c r="C316" s="42"/>
      <c r="D316" s="42">
        <v>215511.34</v>
      </c>
      <c r="E316" s="42">
        <v>683996.97999999986</v>
      </c>
      <c r="F316" s="42"/>
      <c r="G316" s="42"/>
      <c r="H316" s="42"/>
      <c r="I316" s="42"/>
      <c r="J316" s="42"/>
      <c r="K316" s="42">
        <v>1585232.18</v>
      </c>
      <c r="L316" s="42"/>
      <c r="M316" s="42"/>
      <c r="N316" s="42">
        <v>187129.16999999998</v>
      </c>
      <c r="O316" s="42"/>
      <c r="P316" s="42"/>
      <c r="Q316" s="42"/>
      <c r="R316" s="42">
        <v>363714.04000000004</v>
      </c>
      <c r="S316" s="42"/>
      <c r="T316" s="42">
        <v>7887.0099999999993</v>
      </c>
      <c r="U316" s="42"/>
      <c r="V316" s="42"/>
      <c r="W316" s="42"/>
      <c r="X316" s="42">
        <v>422997.15</v>
      </c>
      <c r="Y316" s="42">
        <v>82213.529999999984</v>
      </c>
      <c r="Z316" s="42">
        <v>157663.58999999997</v>
      </c>
      <c r="AA316" s="42">
        <v>923164.96000000008</v>
      </c>
      <c r="AB316" s="42"/>
      <c r="AC316" s="42"/>
      <c r="AD316" s="42">
        <v>151784.50999999998</v>
      </c>
      <c r="AE316" s="42"/>
      <c r="AF316" s="42"/>
      <c r="AG316" s="42"/>
      <c r="AH316" s="42">
        <v>42239.07</v>
      </c>
      <c r="AI316" s="42">
        <v>488712.73</v>
      </c>
      <c r="AJ316" s="42"/>
      <c r="AK316" s="42"/>
      <c r="AL316" s="42"/>
      <c r="AM316" s="42"/>
      <c r="AN316" s="42"/>
      <c r="AO316" s="42">
        <v>28854.77</v>
      </c>
      <c r="AP316" s="42"/>
      <c r="AQ316" s="42"/>
      <c r="AR316" s="42"/>
      <c r="AS316" s="42"/>
      <c r="AT316" s="42"/>
      <c r="AU316" s="42"/>
      <c r="AV316" s="42"/>
      <c r="AW316" s="42">
        <v>3282210.0600000005</v>
      </c>
      <c r="AX316" s="42">
        <v>869877.92</v>
      </c>
      <c r="AY316" s="42">
        <v>841831.13</v>
      </c>
    </row>
    <row r="317" spans="1:51" x14ac:dyDescent="0.25">
      <c r="A317" t="s">
        <v>110</v>
      </c>
      <c r="B317" s="42">
        <v>11556138.669999998</v>
      </c>
      <c r="C317" s="42">
        <v>98159.89999999998</v>
      </c>
      <c r="D317" s="42"/>
      <c r="E317" s="42"/>
      <c r="F317" s="42"/>
      <c r="G317" s="42"/>
      <c r="H317" s="42"/>
      <c r="I317" s="42"/>
      <c r="J317" s="42"/>
      <c r="K317" s="42">
        <v>2604281.3099999996</v>
      </c>
      <c r="L317" s="42"/>
      <c r="M317" s="42"/>
      <c r="N317" s="42">
        <v>387064.49</v>
      </c>
      <c r="O317" s="42"/>
      <c r="P317" s="42"/>
      <c r="Q317" s="42"/>
      <c r="R317" s="42">
        <v>1458023.3100000003</v>
      </c>
      <c r="S317" s="42">
        <v>364742.94999999995</v>
      </c>
      <c r="T317" s="42">
        <v>40744</v>
      </c>
      <c r="U317" s="42"/>
      <c r="V317" s="42"/>
      <c r="W317" s="42"/>
      <c r="X317" s="42">
        <v>850113.67</v>
      </c>
      <c r="Y317" s="42">
        <v>384582.26</v>
      </c>
      <c r="Z317" s="42">
        <v>303518.21999999997</v>
      </c>
      <c r="AA317" s="42">
        <v>1183467.1200000003</v>
      </c>
      <c r="AB317" s="42"/>
      <c r="AC317" s="42"/>
      <c r="AD317" s="42">
        <v>354078.79</v>
      </c>
      <c r="AE317" s="42"/>
      <c r="AF317" s="42"/>
      <c r="AG317" s="42"/>
      <c r="AH317" s="42">
        <v>98342.080000000002</v>
      </c>
      <c r="AI317" s="42">
        <v>1053360.6499999999</v>
      </c>
      <c r="AJ317" s="42">
        <v>9668.06</v>
      </c>
      <c r="AK317" s="42">
        <v>23603.879999999997</v>
      </c>
      <c r="AL317" s="42">
        <v>72895.53</v>
      </c>
      <c r="AM317" s="42"/>
      <c r="AN317" s="42"/>
      <c r="AO317" s="42">
        <v>38507.25</v>
      </c>
      <c r="AP317" s="42"/>
      <c r="AQ317" s="42"/>
      <c r="AR317" s="42">
        <v>349329.74000000005</v>
      </c>
      <c r="AS317" s="42"/>
      <c r="AT317" s="42"/>
      <c r="AU317" s="42">
        <v>869339.73</v>
      </c>
      <c r="AV317" s="42">
        <v>11579.26</v>
      </c>
      <c r="AW317" s="42">
        <v>3952821.54</v>
      </c>
      <c r="AX317" s="42">
        <v>1178550.0899999999</v>
      </c>
      <c r="AY317" s="42">
        <v>615482.09</v>
      </c>
    </row>
    <row r="318" spans="1:51" x14ac:dyDescent="0.25">
      <c r="A318" t="s">
        <v>111</v>
      </c>
      <c r="B318" s="42">
        <v>11069463.559999999</v>
      </c>
      <c r="C318" s="42"/>
      <c r="D318" s="42"/>
      <c r="E318" s="42">
        <v>394640.63000000006</v>
      </c>
      <c r="F318" s="42"/>
      <c r="G318" s="42"/>
      <c r="H318" s="42"/>
      <c r="I318" s="42"/>
      <c r="J318" s="42"/>
      <c r="K318" s="42">
        <v>1858374.4800000002</v>
      </c>
      <c r="L318" s="42"/>
      <c r="M318" s="42"/>
      <c r="N318" s="42">
        <v>253703.2</v>
      </c>
      <c r="O318" s="42"/>
      <c r="P318" s="42"/>
      <c r="Q318" s="42"/>
      <c r="R318" s="42">
        <v>721150.41000000015</v>
      </c>
      <c r="S318" s="42"/>
      <c r="T318" s="42"/>
      <c r="U318" s="42"/>
      <c r="V318" s="42"/>
      <c r="W318" s="42"/>
      <c r="X318" s="42">
        <v>276019.08</v>
      </c>
      <c r="Y318" s="42">
        <v>29079.46</v>
      </c>
      <c r="Z318" s="42">
        <v>62004.100000000006</v>
      </c>
      <c r="AA318" s="42">
        <v>957086.73</v>
      </c>
      <c r="AB318" s="42"/>
      <c r="AC318" s="42"/>
      <c r="AD318" s="42">
        <v>44070.63</v>
      </c>
      <c r="AE318" s="42"/>
      <c r="AF318" s="42"/>
      <c r="AG318" s="42"/>
      <c r="AH318" s="42">
        <v>33964.629999999997</v>
      </c>
      <c r="AI318" s="42">
        <v>263672.94</v>
      </c>
      <c r="AJ318" s="42"/>
      <c r="AK318" s="42"/>
      <c r="AL318" s="42">
        <v>314694.44</v>
      </c>
      <c r="AM318" s="42"/>
      <c r="AN318" s="42"/>
      <c r="AO318" s="42">
        <v>35173.31</v>
      </c>
      <c r="AP318" s="42"/>
      <c r="AQ318" s="42"/>
      <c r="AR318" s="42">
        <v>110500.45999999999</v>
      </c>
      <c r="AS318" s="42"/>
      <c r="AT318" s="42"/>
      <c r="AU318" s="42"/>
      <c r="AV318" s="42"/>
      <c r="AW318" s="42">
        <v>5084604.6600000011</v>
      </c>
      <c r="AX318" s="42">
        <v>1091175.48</v>
      </c>
      <c r="AY318" s="42">
        <v>661980.96</v>
      </c>
    </row>
    <row r="319" spans="1:51" x14ac:dyDescent="0.25">
      <c r="A319" t="s">
        <v>112</v>
      </c>
      <c r="B319" s="42">
        <v>29116263.960000001</v>
      </c>
      <c r="C319" s="42">
        <v>357959.41000000003</v>
      </c>
      <c r="D319" s="42"/>
      <c r="E319" s="42">
        <v>1039251.19</v>
      </c>
      <c r="F319" s="42"/>
      <c r="G319" s="42"/>
      <c r="H319" s="42">
        <v>25480.86</v>
      </c>
      <c r="I319" s="42"/>
      <c r="J319" s="42"/>
      <c r="K319" s="42">
        <v>5507443.1499999985</v>
      </c>
      <c r="L319" s="42"/>
      <c r="M319" s="42"/>
      <c r="N319" s="42">
        <v>724718.16</v>
      </c>
      <c r="O319" s="42"/>
      <c r="P319" s="42"/>
      <c r="Q319" s="42">
        <v>155136.9</v>
      </c>
      <c r="R319" s="42">
        <v>2130341.39</v>
      </c>
      <c r="S319" s="42">
        <v>558962.85</v>
      </c>
      <c r="T319" s="42">
        <v>44269</v>
      </c>
      <c r="U319" s="42"/>
      <c r="V319" s="42"/>
      <c r="W319" s="42"/>
      <c r="X319" s="42">
        <v>1756802.96</v>
      </c>
      <c r="Y319" s="42">
        <v>300573.75</v>
      </c>
      <c r="Z319" s="42">
        <v>769214.13</v>
      </c>
      <c r="AA319" s="42">
        <v>2862585.2399999998</v>
      </c>
      <c r="AB319" s="42"/>
      <c r="AC319" s="42"/>
      <c r="AD319" s="42">
        <v>216427.35</v>
      </c>
      <c r="AE319" s="42"/>
      <c r="AF319" s="42"/>
      <c r="AG319" s="42"/>
      <c r="AH319" s="42">
        <v>239844.25</v>
      </c>
      <c r="AI319" s="42">
        <v>1681619.9299999997</v>
      </c>
      <c r="AJ319" s="42">
        <v>80622.839999999982</v>
      </c>
      <c r="AK319" s="42">
        <v>244708.27000000002</v>
      </c>
      <c r="AL319" s="42"/>
      <c r="AM319" s="42"/>
      <c r="AN319" s="42"/>
      <c r="AO319" s="42">
        <v>95737.52</v>
      </c>
      <c r="AP319" s="42"/>
      <c r="AQ319" s="42"/>
      <c r="AR319" s="42">
        <v>453661.63</v>
      </c>
      <c r="AS319" s="42"/>
      <c r="AT319" s="42"/>
      <c r="AU319" s="42"/>
      <c r="AV319" s="42"/>
      <c r="AW319" s="42">
        <v>9881516.3800000045</v>
      </c>
      <c r="AX319" s="42">
        <v>2834302.88</v>
      </c>
      <c r="AY319" s="42">
        <v>1807498.4800000002</v>
      </c>
    </row>
    <row r="320" spans="1:51" x14ac:dyDescent="0.25">
      <c r="A320" t="s">
        <v>113</v>
      </c>
      <c r="B320" s="42">
        <v>42382376.900000021</v>
      </c>
      <c r="C320" s="42">
        <v>1672346.01</v>
      </c>
      <c r="D320" s="42">
        <v>43102.91</v>
      </c>
      <c r="E320" s="42">
        <v>397783</v>
      </c>
      <c r="F320" s="42"/>
      <c r="G320" s="42"/>
      <c r="H320" s="42"/>
      <c r="I320" s="42"/>
      <c r="J320" s="42"/>
      <c r="K320" s="42">
        <v>9774820.2899999972</v>
      </c>
      <c r="L320" s="42"/>
      <c r="M320" s="42"/>
      <c r="N320" s="42">
        <v>1178310.9000000001</v>
      </c>
      <c r="O320" s="42"/>
      <c r="P320" s="42"/>
      <c r="Q320" s="42"/>
      <c r="R320" s="42">
        <v>4010888.68</v>
      </c>
      <c r="S320" s="42">
        <v>2756656.5399999991</v>
      </c>
      <c r="T320" s="42">
        <v>9417.74</v>
      </c>
      <c r="U320" s="42"/>
      <c r="V320" s="42"/>
      <c r="W320" s="42"/>
      <c r="X320" s="42">
        <v>1467583.7099999997</v>
      </c>
      <c r="Y320" s="42">
        <v>86137.34</v>
      </c>
      <c r="Z320" s="42">
        <v>132462.17000000001</v>
      </c>
      <c r="AA320" s="42">
        <v>2584889.4499999997</v>
      </c>
      <c r="AB320" s="42"/>
      <c r="AC320" s="42"/>
      <c r="AD320" s="42">
        <v>542512.32000000007</v>
      </c>
      <c r="AE320" s="42"/>
      <c r="AF320" s="42"/>
      <c r="AG320" s="42"/>
      <c r="AH320" s="42">
        <v>16690.489999999998</v>
      </c>
      <c r="AI320" s="42">
        <v>676548.89999999991</v>
      </c>
      <c r="AJ320" s="42"/>
      <c r="AK320" s="42">
        <v>8314.5499999999993</v>
      </c>
      <c r="AL320" s="42"/>
      <c r="AM320" s="42"/>
      <c r="AN320" s="42"/>
      <c r="AO320" s="42">
        <v>152786.54</v>
      </c>
      <c r="AP320" s="42"/>
      <c r="AQ320" s="42"/>
      <c r="AR320" s="42">
        <v>678634.82000000007</v>
      </c>
      <c r="AS320" s="42"/>
      <c r="AT320" s="42"/>
      <c r="AU320" s="42">
        <v>94867.5</v>
      </c>
      <c r="AV320" s="42">
        <v>50096.789999999994</v>
      </c>
      <c r="AW320" s="42">
        <v>13461455.67</v>
      </c>
      <c r="AX320" s="42">
        <v>3049507.7800000003</v>
      </c>
      <c r="AY320" s="42">
        <v>3133604.17</v>
      </c>
    </row>
    <row r="321" spans="1:51" x14ac:dyDescent="0.25">
      <c r="A321" t="s">
        <v>114</v>
      </c>
      <c r="B321" s="42">
        <v>8428610.0300000012</v>
      </c>
      <c r="C321" s="42"/>
      <c r="D321" s="42">
        <v>145920.35999999999</v>
      </c>
      <c r="E321" s="42"/>
      <c r="F321" s="42"/>
      <c r="G321" s="42"/>
      <c r="H321" s="42"/>
      <c r="I321" s="42"/>
      <c r="J321" s="42"/>
      <c r="K321" s="42">
        <v>1579027.26</v>
      </c>
      <c r="L321" s="42"/>
      <c r="M321" s="42"/>
      <c r="N321" s="42">
        <v>256119.28999999998</v>
      </c>
      <c r="O321" s="42"/>
      <c r="P321" s="42"/>
      <c r="Q321" s="42">
        <v>83502</v>
      </c>
      <c r="R321" s="42">
        <v>735989.54999999993</v>
      </c>
      <c r="S321" s="42"/>
      <c r="T321" s="42">
        <v>37639.53</v>
      </c>
      <c r="U321" s="42"/>
      <c r="V321" s="42"/>
      <c r="W321" s="42"/>
      <c r="X321" s="42">
        <v>758656.32</v>
      </c>
      <c r="Y321" s="42">
        <v>118200.45000000001</v>
      </c>
      <c r="Z321" s="42">
        <v>177823.15</v>
      </c>
      <c r="AA321" s="42">
        <v>842288.72999999986</v>
      </c>
      <c r="AB321" s="42"/>
      <c r="AC321" s="42"/>
      <c r="AD321" s="42">
        <v>1118067.2900000003</v>
      </c>
      <c r="AE321" s="42"/>
      <c r="AF321" s="42"/>
      <c r="AG321" s="42"/>
      <c r="AH321" s="42">
        <v>59715.08</v>
      </c>
      <c r="AI321" s="42">
        <v>217614.46000000002</v>
      </c>
      <c r="AJ321" s="42"/>
      <c r="AK321" s="42">
        <v>186392.47</v>
      </c>
      <c r="AL321" s="42">
        <v>365524.37</v>
      </c>
      <c r="AM321" s="42"/>
      <c r="AN321" s="42"/>
      <c r="AO321" s="42">
        <v>25101.84</v>
      </c>
      <c r="AP321" s="42"/>
      <c r="AQ321" s="42"/>
      <c r="AR321" s="42">
        <v>98253</v>
      </c>
      <c r="AS321" s="42"/>
      <c r="AT321" s="42"/>
      <c r="AU321" s="42">
        <v>60631.759999999995</v>
      </c>
      <c r="AV321" s="42">
        <v>4941.6500000000005</v>
      </c>
      <c r="AW321" s="42">
        <v>4441995.1800000016</v>
      </c>
      <c r="AX321" s="42">
        <v>932284.9</v>
      </c>
      <c r="AY321" s="42">
        <v>1074829.5900000001</v>
      </c>
    </row>
    <row r="322" spans="1:51" x14ac:dyDescent="0.25">
      <c r="A322" t="s">
        <v>789</v>
      </c>
      <c r="B322" s="42">
        <v>1119164.8099999998</v>
      </c>
      <c r="C322" s="42"/>
      <c r="D322" s="42"/>
      <c r="E322" s="42"/>
      <c r="F322" s="42"/>
      <c r="G322" s="42"/>
      <c r="H322" s="42"/>
      <c r="I322" s="42"/>
      <c r="J322" s="42"/>
      <c r="K322" s="42"/>
      <c r="L322" s="42"/>
      <c r="M322" s="42"/>
      <c r="N322" s="42"/>
      <c r="O322" s="42"/>
      <c r="P322" s="42"/>
      <c r="Q322" s="42"/>
      <c r="R322" s="42"/>
      <c r="S322" s="42"/>
      <c r="T322" s="42"/>
      <c r="U322" s="42"/>
      <c r="V322" s="42"/>
      <c r="W322" s="42"/>
      <c r="X322" s="42"/>
      <c r="Y322" s="42"/>
      <c r="Z322" s="42"/>
      <c r="AA322" s="42"/>
      <c r="AB322" s="42"/>
      <c r="AC322" s="42"/>
      <c r="AD322" s="42"/>
      <c r="AE322" s="42"/>
      <c r="AF322" s="42"/>
      <c r="AG322" s="42"/>
      <c r="AH322" s="42"/>
      <c r="AI322" s="42"/>
      <c r="AJ322" s="42"/>
      <c r="AK322" s="42"/>
      <c r="AL322" s="42"/>
      <c r="AM322" s="42"/>
      <c r="AN322" s="42"/>
      <c r="AO322" s="42"/>
      <c r="AP322" s="42"/>
      <c r="AQ322" s="42"/>
      <c r="AR322" s="42"/>
      <c r="AS322" s="42"/>
      <c r="AT322" s="42"/>
      <c r="AU322" s="42"/>
      <c r="AV322" s="42"/>
      <c r="AW322" s="42"/>
      <c r="AX322" s="42"/>
      <c r="AY322" s="42"/>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43612-EE36-4041-98FA-D3AC7D7F141F}">
  <sheetPr>
    <tabColor theme="9" tint="0.59999389629810485"/>
  </sheetPr>
  <dimension ref="A1:R320"/>
  <sheetViews>
    <sheetView topLeftCell="A279" workbookViewId="0">
      <selection activeCell="B322" sqref="B322"/>
    </sheetView>
  </sheetViews>
  <sheetFormatPr defaultRowHeight="15" x14ac:dyDescent="0.25"/>
  <cols>
    <col min="2" max="2" width="29.42578125" customWidth="1"/>
  </cols>
  <sheetData>
    <row r="1" spans="1:18" x14ac:dyDescent="0.25">
      <c r="A1">
        <v>1</v>
      </c>
      <c r="B1">
        <v>2</v>
      </c>
      <c r="C1">
        <v>3</v>
      </c>
      <c r="D1">
        <v>4</v>
      </c>
      <c r="E1">
        <v>5</v>
      </c>
      <c r="F1">
        <v>6</v>
      </c>
      <c r="G1">
        <v>7</v>
      </c>
      <c r="H1">
        <v>8</v>
      </c>
      <c r="I1">
        <v>9</v>
      </c>
      <c r="J1">
        <v>10</v>
      </c>
      <c r="K1">
        <v>11</v>
      </c>
      <c r="L1">
        <v>12</v>
      </c>
      <c r="M1">
        <v>13</v>
      </c>
      <c r="N1">
        <v>14</v>
      </c>
      <c r="O1">
        <v>15</v>
      </c>
      <c r="P1">
        <v>16</v>
      </c>
      <c r="Q1">
        <v>17</v>
      </c>
      <c r="R1">
        <v>18</v>
      </c>
    </row>
    <row r="3" spans="1:18" x14ac:dyDescent="0.25">
      <c r="A3" t="s">
        <v>613</v>
      </c>
      <c r="B3" t="s">
        <v>850</v>
      </c>
      <c r="C3" t="s">
        <v>851</v>
      </c>
      <c r="D3" t="s">
        <v>852</v>
      </c>
      <c r="E3" t="s">
        <v>853</v>
      </c>
      <c r="F3" t="s">
        <v>854</v>
      </c>
      <c r="G3" t="s">
        <v>855</v>
      </c>
      <c r="H3" t="s">
        <v>856</v>
      </c>
      <c r="I3" t="s">
        <v>857</v>
      </c>
      <c r="J3" t="s">
        <v>858</v>
      </c>
      <c r="K3" t="s">
        <v>859</v>
      </c>
      <c r="L3" t="s">
        <v>860</v>
      </c>
      <c r="M3" t="s">
        <v>861</v>
      </c>
      <c r="N3" t="s">
        <v>862</v>
      </c>
      <c r="O3" t="s">
        <v>863</v>
      </c>
      <c r="P3" t="s">
        <v>790</v>
      </c>
      <c r="Q3" t="s">
        <v>791</v>
      </c>
      <c r="R3" t="s">
        <v>1181</v>
      </c>
    </row>
    <row r="4" spans="1:18" x14ac:dyDescent="0.25">
      <c r="A4" t="s">
        <v>29</v>
      </c>
      <c r="B4" t="s">
        <v>864</v>
      </c>
      <c r="C4">
        <v>1</v>
      </c>
      <c r="F4">
        <v>3</v>
      </c>
      <c r="H4">
        <v>1</v>
      </c>
      <c r="I4">
        <v>1</v>
      </c>
      <c r="J4">
        <v>3</v>
      </c>
      <c r="K4">
        <v>1</v>
      </c>
      <c r="N4">
        <v>1</v>
      </c>
      <c r="O4">
        <v>1</v>
      </c>
      <c r="Q4">
        <v>1</v>
      </c>
      <c r="R4">
        <f>SUM(D4:Q4)</f>
        <v>12</v>
      </c>
    </row>
    <row r="5" spans="1:18" x14ac:dyDescent="0.25">
      <c r="A5" t="s">
        <v>30</v>
      </c>
      <c r="B5" t="s">
        <v>865</v>
      </c>
      <c r="R5">
        <f t="shared" ref="R5:R68" si="0">SUM(D5:Q5)</f>
        <v>0</v>
      </c>
    </row>
    <row r="6" spans="1:18" x14ac:dyDescent="0.25">
      <c r="A6" t="s">
        <v>248</v>
      </c>
      <c r="B6" t="s">
        <v>866</v>
      </c>
      <c r="C6">
        <v>38</v>
      </c>
      <c r="D6">
        <v>4</v>
      </c>
      <c r="E6">
        <v>43</v>
      </c>
      <c r="F6">
        <v>28</v>
      </c>
      <c r="G6">
        <v>30</v>
      </c>
      <c r="H6">
        <v>33</v>
      </c>
      <c r="I6">
        <v>36</v>
      </c>
      <c r="J6">
        <v>31</v>
      </c>
      <c r="K6">
        <v>30</v>
      </c>
      <c r="L6">
        <v>38</v>
      </c>
      <c r="M6">
        <v>43</v>
      </c>
      <c r="N6">
        <v>38</v>
      </c>
      <c r="O6">
        <v>42</v>
      </c>
      <c r="P6">
        <v>41</v>
      </c>
      <c r="Q6">
        <v>58</v>
      </c>
      <c r="R6">
        <f t="shared" si="0"/>
        <v>495</v>
      </c>
    </row>
    <row r="7" spans="1:18" x14ac:dyDescent="0.25">
      <c r="A7" t="s">
        <v>31</v>
      </c>
      <c r="B7" t="s">
        <v>867</v>
      </c>
      <c r="C7">
        <v>1</v>
      </c>
      <c r="F7">
        <v>1</v>
      </c>
      <c r="G7">
        <v>3</v>
      </c>
      <c r="J7">
        <v>1</v>
      </c>
      <c r="K7">
        <v>4</v>
      </c>
      <c r="L7">
        <v>2</v>
      </c>
      <c r="N7">
        <v>1</v>
      </c>
      <c r="O7">
        <v>1</v>
      </c>
      <c r="P7">
        <v>1</v>
      </c>
      <c r="R7">
        <f t="shared" si="0"/>
        <v>14</v>
      </c>
    </row>
    <row r="8" spans="1:18" x14ac:dyDescent="0.25">
      <c r="A8" t="s">
        <v>32</v>
      </c>
      <c r="B8" t="s">
        <v>868</v>
      </c>
      <c r="C8">
        <v>3</v>
      </c>
      <c r="E8">
        <v>6</v>
      </c>
      <c r="F8">
        <v>5</v>
      </c>
      <c r="G8">
        <v>5</v>
      </c>
      <c r="H8">
        <v>2</v>
      </c>
      <c r="J8">
        <v>6</v>
      </c>
      <c r="K8">
        <v>4</v>
      </c>
      <c r="L8">
        <v>3</v>
      </c>
      <c r="M8">
        <v>5</v>
      </c>
      <c r="N8">
        <v>2</v>
      </c>
      <c r="O8">
        <v>4</v>
      </c>
      <c r="P8">
        <v>2</v>
      </c>
      <c r="Q8">
        <v>3</v>
      </c>
      <c r="R8">
        <f t="shared" si="0"/>
        <v>47</v>
      </c>
    </row>
    <row r="9" spans="1:18" x14ac:dyDescent="0.25">
      <c r="A9" t="s">
        <v>249</v>
      </c>
      <c r="B9" t="s">
        <v>869</v>
      </c>
      <c r="C9">
        <v>33</v>
      </c>
      <c r="E9">
        <v>42</v>
      </c>
      <c r="F9">
        <v>25</v>
      </c>
      <c r="G9">
        <v>30</v>
      </c>
      <c r="H9">
        <v>33</v>
      </c>
      <c r="I9">
        <v>49</v>
      </c>
      <c r="J9">
        <v>48</v>
      </c>
      <c r="K9">
        <v>45</v>
      </c>
      <c r="L9">
        <v>44</v>
      </c>
      <c r="M9">
        <v>32</v>
      </c>
      <c r="N9">
        <v>33</v>
      </c>
      <c r="O9">
        <v>31</v>
      </c>
      <c r="P9">
        <v>27</v>
      </c>
      <c r="Q9">
        <v>35</v>
      </c>
      <c r="R9">
        <f t="shared" si="0"/>
        <v>474</v>
      </c>
    </row>
    <row r="10" spans="1:18" x14ac:dyDescent="0.25">
      <c r="A10" t="s">
        <v>250</v>
      </c>
      <c r="B10" t="s">
        <v>870</v>
      </c>
      <c r="C10">
        <v>1</v>
      </c>
      <c r="D10">
        <v>3</v>
      </c>
      <c r="E10">
        <v>7</v>
      </c>
      <c r="F10">
        <v>5</v>
      </c>
      <c r="G10">
        <v>10</v>
      </c>
      <c r="H10">
        <v>11</v>
      </c>
      <c r="I10">
        <v>13</v>
      </c>
      <c r="J10">
        <v>4</v>
      </c>
      <c r="K10">
        <v>9</v>
      </c>
      <c r="L10">
        <v>3</v>
      </c>
      <c r="M10">
        <v>9</v>
      </c>
      <c r="N10">
        <v>5</v>
      </c>
      <c r="O10">
        <v>9</v>
      </c>
      <c r="P10">
        <v>9</v>
      </c>
      <c r="Q10">
        <v>3</v>
      </c>
      <c r="R10">
        <f t="shared" si="0"/>
        <v>100</v>
      </c>
    </row>
    <row r="11" spans="1:18" x14ac:dyDescent="0.25">
      <c r="A11" t="s">
        <v>251</v>
      </c>
      <c r="B11" t="s">
        <v>871</v>
      </c>
      <c r="C11">
        <v>177</v>
      </c>
      <c r="E11">
        <v>163</v>
      </c>
      <c r="F11">
        <v>170</v>
      </c>
      <c r="G11">
        <v>219</v>
      </c>
      <c r="H11">
        <v>211</v>
      </c>
      <c r="I11">
        <v>234</v>
      </c>
      <c r="J11">
        <v>223</v>
      </c>
      <c r="K11">
        <v>196</v>
      </c>
      <c r="L11">
        <v>193</v>
      </c>
      <c r="M11">
        <v>168</v>
      </c>
      <c r="N11">
        <v>158</v>
      </c>
      <c r="O11">
        <v>156</v>
      </c>
      <c r="P11">
        <v>159</v>
      </c>
      <c r="Q11">
        <v>175</v>
      </c>
      <c r="R11">
        <f t="shared" si="0"/>
        <v>2425</v>
      </c>
    </row>
    <row r="12" spans="1:18" x14ac:dyDescent="0.25">
      <c r="A12" t="s">
        <v>252</v>
      </c>
      <c r="B12" t="s">
        <v>872</v>
      </c>
      <c r="E12">
        <v>3</v>
      </c>
      <c r="F12">
        <v>1</v>
      </c>
      <c r="G12">
        <v>7</v>
      </c>
      <c r="H12">
        <v>3</v>
      </c>
      <c r="I12">
        <v>4</v>
      </c>
      <c r="J12">
        <v>3</v>
      </c>
      <c r="K12">
        <v>2</v>
      </c>
      <c r="R12">
        <f t="shared" si="0"/>
        <v>23</v>
      </c>
    </row>
    <row r="13" spans="1:18" x14ac:dyDescent="0.25">
      <c r="A13" t="s">
        <v>253</v>
      </c>
      <c r="B13" t="s">
        <v>873</v>
      </c>
      <c r="C13">
        <v>10</v>
      </c>
      <c r="D13">
        <v>1</v>
      </c>
      <c r="E13">
        <v>8</v>
      </c>
      <c r="F13">
        <v>20</v>
      </c>
      <c r="G13">
        <v>13</v>
      </c>
      <c r="H13">
        <v>16</v>
      </c>
      <c r="I13">
        <v>12</v>
      </c>
      <c r="J13">
        <v>10</v>
      </c>
      <c r="K13">
        <v>13</v>
      </c>
      <c r="L13">
        <v>11</v>
      </c>
      <c r="M13">
        <v>17</v>
      </c>
      <c r="N13">
        <v>9</v>
      </c>
      <c r="O13">
        <v>18</v>
      </c>
      <c r="P13">
        <v>15</v>
      </c>
      <c r="Q13">
        <v>18</v>
      </c>
      <c r="R13">
        <f t="shared" si="0"/>
        <v>181</v>
      </c>
    </row>
    <row r="14" spans="1:18" x14ac:dyDescent="0.25">
      <c r="A14" t="s">
        <v>254</v>
      </c>
      <c r="B14" t="s">
        <v>874</v>
      </c>
      <c r="C14">
        <v>10</v>
      </c>
      <c r="E14">
        <v>6</v>
      </c>
      <c r="F14">
        <v>6</v>
      </c>
      <c r="G14">
        <v>13</v>
      </c>
      <c r="H14">
        <v>10</v>
      </c>
      <c r="I14">
        <v>8</v>
      </c>
      <c r="J14">
        <v>4</v>
      </c>
      <c r="K14">
        <v>10</v>
      </c>
      <c r="L14">
        <v>7</v>
      </c>
      <c r="M14">
        <v>9</v>
      </c>
      <c r="N14">
        <v>9</v>
      </c>
      <c r="O14">
        <v>11</v>
      </c>
      <c r="P14">
        <v>11</v>
      </c>
      <c r="Q14">
        <v>13</v>
      </c>
      <c r="R14">
        <f t="shared" si="0"/>
        <v>117</v>
      </c>
    </row>
    <row r="15" spans="1:18" x14ac:dyDescent="0.25">
      <c r="A15" t="s">
        <v>255</v>
      </c>
      <c r="B15" t="s">
        <v>875</v>
      </c>
      <c r="C15">
        <v>18</v>
      </c>
      <c r="D15">
        <v>3</v>
      </c>
      <c r="E15">
        <v>13</v>
      </c>
      <c r="F15">
        <v>17</v>
      </c>
      <c r="G15">
        <v>13</v>
      </c>
      <c r="H15">
        <v>21</v>
      </c>
      <c r="I15">
        <v>32</v>
      </c>
      <c r="J15">
        <v>34</v>
      </c>
      <c r="K15">
        <v>40</v>
      </c>
      <c r="L15">
        <v>33</v>
      </c>
      <c r="M15">
        <v>35</v>
      </c>
      <c r="N15">
        <v>18</v>
      </c>
      <c r="O15">
        <v>23</v>
      </c>
      <c r="P15">
        <v>24</v>
      </c>
      <c r="Q15">
        <v>33</v>
      </c>
      <c r="R15">
        <f t="shared" si="0"/>
        <v>339</v>
      </c>
    </row>
    <row r="16" spans="1:18" x14ac:dyDescent="0.25">
      <c r="A16" t="s">
        <v>256</v>
      </c>
      <c r="B16" t="s">
        <v>876</v>
      </c>
      <c r="C16">
        <v>169</v>
      </c>
      <c r="E16">
        <v>133</v>
      </c>
      <c r="F16">
        <v>177</v>
      </c>
      <c r="G16">
        <v>188</v>
      </c>
      <c r="H16">
        <v>192</v>
      </c>
      <c r="I16">
        <v>170</v>
      </c>
      <c r="J16">
        <v>183</v>
      </c>
      <c r="K16">
        <v>157</v>
      </c>
      <c r="L16">
        <v>158</v>
      </c>
      <c r="M16">
        <v>169</v>
      </c>
      <c r="N16">
        <v>150</v>
      </c>
      <c r="O16">
        <v>135</v>
      </c>
      <c r="P16">
        <v>147</v>
      </c>
      <c r="Q16">
        <v>181</v>
      </c>
      <c r="R16">
        <f t="shared" si="0"/>
        <v>2140</v>
      </c>
    </row>
    <row r="17" spans="1:18" x14ac:dyDescent="0.25">
      <c r="A17" t="s">
        <v>271</v>
      </c>
      <c r="B17" t="s">
        <v>877</v>
      </c>
      <c r="C17">
        <v>4</v>
      </c>
      <c r="D17">
        <v>2</v>
      </c>
      <c r="E17">
        <v>4</v>
      </c>
      <c r="F17">
        <v>4</v>
      </c>
      <c r="G17">
        <v>7</v>
      </c>
      <c r="H17">
        <v>6</v>
      </c>
      <c r="I17">
        <v>7</v>
      </c>
      <c r="J17">
        <v>3</v>
      </c>
      <c r="K17">
        <v>4</v>
      </c>
      <c r="L17">
        <v>9</v>
      </c>
      <c r="M17">
        <v>7</v>
      </c>
      <c r="N17">
        <v>6</v>
      </c>
      <c r="O17">
        <v>5</v>
      </c>
      <c r="P17">
        <v>7</v>
      </c>
      <c r="Q17">
        <v>10</v>
      </c>
      <c r="R17">
        <f t="shared" si="0"/>
        <v>81</v>
      </c>
    </row>
    <row r="18" spans="1:18" x14ac:dyDescent="0.25">
      <c r="A18" t="s">
        <v>349</v>
      </c>
      <c r="B18" t="s">
        <v>878</v>
      </c>
      <c r="R18">
        <f t="shared" si="0"/>
        <v>0</v>
      </c>
    </row>
    <row r="19" spans="1:18" x14ac:dyDescent="0.25">
      <c r="A19" t="s">
        <v>272</v>
      </c>
      <c r="B19" t="s">
        <v>879</v>
      </c>
      <c r="C19">
        <v>6</v>
      </c>
      <c r="E19">
        <v>5</v>
      </c>
      <c r="F19">
        <v>6</v>
      </c>
      <c r="G19">
        <v>4</v>
      </c>
      <c r="H19">
        <v>4</v>
      </c>
      <c r="I19">
        <v>4</v>
      </c>
      <c r="K19">
        <v>3</v>
      </c>
      <c r="L19">
        <v>2</v>
      </c>
      <c r="M19">
        <v>1</v>
      </c>
      <c r="N19">
        <v>2</v>
      </c>
      <c r="O19">
        <v>4</v>
      </c>
      <c r="P19">
        <v>2</v>
      </c>
      <c r="Q19">
        <v>1</v>
      </c>
      <c r="R19">
        <f t="shared" si="0"/>
        <v>38</v>
      </c>
    </row>
    <row r="20" spans="1:18" x14ac:dyDescent="0.25">
      <c r="A20" t="s">
        <v>273</v>
      </c>
      <c r="B20" t="s">
        <v>880</v>
      </c>
      <c r="C20">
        <v>4</v>
      </c>
      <c r="E20">
        <v>11</v>
      </c>
      <c r="F20">
        <v>10</v>
      </c>
      <c r="G20">
        <v>8</v>
      </c>
      <c r="H20">
        <v>13</v>
      </c>
      <c r="I20">
        <v>11</v>
      </c>
      <c r="J20">
        <v>7</v>
      </c>
      <c r="K20">
        <v>12</v>
      </c>
      <c r="L20">
        <v>13</v>
      </c>
      <c r="M20">
        <v>10</v>
      </c>
      <c r="N20">
        <v>13</v>
      </c>
      <c r="O20">
        <v>13</v>
      </c>
      <c r="P20">
        <v>10</v>
      </c>
      <c r="Q20">
        <v>12</v>
      </c>
      <c r="R20">
        <f t="shared" si="0"/>
        <v>143</v>
      </c>
    </row>
    <row r="21" spans="1:18" x14ac:dyDescent="0.25">
      <c r="A21" t="s">
        <v>274</v>
      </c>
      <c r="B21" t="s">
        <v>881</v>
      </c>
      <c r="C21">
        <v>23</v>
      </c>
      <c r="E21">
        <v>14</v>
      </c>
      <c r="F21">
        <v>9</v>
      </c>
      <c r="G21">
        <v>19</v>
      </c>
      <c r="H21">
        <v>17</v>
      </c>
      <c r="I21">
        <v>18</v>
      </c>
      <c r="J21">
        <v>9</v>
      </c>
      <c r="K21">
        <v>8</v>
      </c>
      <c r="L21">
        <v>13</v>
      </c>
      <c r="M21">
        <v>12</v>
      </c>
      <c r="N21">
        <v>8</v>
      </c>
      <c r="O21">
        <v>13</v>
      </c>
      <c r="P21">
        <v>15</v>
      </c>
      <c r="Q21">
        <v>13</v>
      </c>
      <c r="R21">
        <f t="shared" si="0"/>
        <v>168</v>
      </c>
    </row>
    <row r="22" spans="1:18" x14ac:dyDescent="0.25">
      <c r="A22" t="s">
        <v>275</v>
      </c>
      <c r="B22" t="s">
        <v>882</v>
      </c>
      <c r="C22">
        <v>9</v>
      </c>
      <c r="D22">
        <v>2</v>
      </c>
      <c r="E22">
        <v>6</v>
      </c>
      <c r="F22">
        <v>6</v>
      </c>
      <c r="G22">
        <v>11</v>
      </c>
      <c r="H22">
        <v>13</v>
      </c>
      <c r="I22">
        <v>17</v>
      </c>
      <c r="J22">
        <v>13</v>
      </c>
      <c r="K22">
        <v>5</v>
      </c>
      <c r="L22">
        <v>15</v>
      </c>
      <c r="M22">
        <v>6</v>
      </c>
      <c r="N22">
        <v>9</v>
      </c>
      <c r="O22">
        <v>6</v>
      </c>
      <c r="P22">
        <v>11</v>
      </c>
      <c r="Q22">
        <v>7</v>
      </c>
      <c r="R22">
        <f t="shared" si="0"/>
        <v>127</v>
      </c>
    </row>
    <row r="23" spans="1:18" x14ac:dyDescent="0.25">
      <c r="A23" t="s">
        <v>276</v>
      </c>
      <c r="B23" t="s">
        <v>883</v>
      </c>
      <c r="C23">
        <v>73</v>
      </c>
      <c r="D23">
        <v>9</v>
      </c>
      <c r="E23">
        <v>69</v>
      </c>
      <c r="F23">
        <v>69</v>
      </c>
      <c r="G23">
        <v>88</v>
      </c>
      <c r="H23">
        <v>76</v>
      </c>
      <c r="I23">
        <v>71</v>
      </c>
      <c r="J23">
        <v>78</v>
      </c>
      <c r="K23">
        <v>59</v>
      </c>
      <c r="L23">
        <v>64</v>
      </c>
      <c r="M23">
        <v>69</v>
      </c>
      <c r="N23">
        <v>77</v>
      </c>
      <c r="O23">
        <v>80</v>
      </c>
      <c r="P23">
        <v>81</v>
      </c>
      <c r="Q23">
        <v>127</v>
      </c>
      <c r="R23">
        <f t="shared" si="0"/>
        <v>1017</v>
      </c>
    </row>
    <row r="24" spans="1:18" x14ac:dyDescent="0.25">
      <c r="A24" t="s">
        <v>708</v>
      </c>
      <c r="B24" t="s">
        <v>884</v>
      </c>
      <c r="K24">
        <v>10</v>
      </c>
      <c r="L24">
        <v>13</v>
      </c>
      <c r="M24">
        <v>16</v>
      </c>
      <c r="N24">
        <v>8</v>
      </c>
      <c r="O24">
        <v>10</v>
      </c>
      <c r="R24">
        <f t="shared" si="0"/>
        <v>57</v>
      </c>
    </row>
    <row r="25" spans="1:18" x14ac:dyDescent="0.25">
      <c r="A25" t="s">
        <v>189</v>
      </c>
      <c r="B25" t="s">
        <v>885</v>
      </c>
      <c r="C25">
        <v>27</v>
      </c>
      <c r="D25">
        <v>5</v>
      </c>
      <c r="E25">
        <v>30</v>
      </c>
      <c r="F25">
        <v>41</v>
      </c>
      <c r="G25">
        <v>41</v>
      </c>
      <c r="H25">
        <v>69</v>
      </c>
      <c r="I25">
        <v>55</v>
      </c>
      <c r="J25">
        <v>57</v>
      </c>
      <c r="K25">
        <v>59</v>
      </c>
      <c r="L25">
        <v>43</v>
      </c>
      <c r="M25">
        <v>41</v>
      </c>
      <c r="N25">
        <v>43</v>
      </c>
      <c r="O25">
        <v>32</v>
      </c>
      <c r="P25">
        <v>39</v>
      </c>
      <c r="Q25">
        <v>44</v>
      </c>
      <c r="R25">
        <f t="shared" si="0"/>
        <v>599</v>
      </c>
    </row>
    <row r="26" spans="1:18" x14ac:dyDescent="0.25">
      <c r="A26" t="s">
        <v>190</v>
      </c>
      <c r="B26" t="s">
        <v>886</v>
      </c>
      <c r="E26">
        <v>2</v>
      </c>
      <c r="F26">
        <v>5</v>
      </c>
      <c r="G26">
        <v>7</v>
      </c>
      <c r="H26">
        <v>3</v>
      </c>
      <c r="I26">
        <v>5</v>
      </c>
      <c r="J26">
        <v>6</v>
      </c>
      <c r="K26">
        <v>6</v>
      </c>
      <c r="L26">
        <v>4</v>
      </c>
      <c r="M26">
        <v>2</v>
      </c>
      <c r="N26">
        <v>1</v>
      </c>
      <c r="O26">
        <v>1</v>
      </c>
      <c r="P26">
        <v>4</v>
      </c>
      <c r="Q26">
        <v>1</v>
      </c>
      <c r="R26">
        <f t="shared" si="0"/>
        <v>47</v>
      </c>
    </row>
    <row r="27" spans="1:18" x14ac:dyDescent="0.25">
      <c r="A27" t="s">
        <v>191</v>
      </c>
      <c r="B27" t="s">
        <v>887</v>
      </c>
      <c r="C27">
        <v>22</v>
      </c>
      <c r="E27">
        <v>27</v>
      </c>
      <c r="F27">
        <v>29</v>
      </c>
      <c r="G27">
        <v>39</v>
      </c>
      <c r="H27">
        <v>33</v>
      </c>
      <c r="I27">
        <v>44</v>
      </c>
      <c r="J27">
        <v>37</v>
      </c>
      <c r="K27">
        <v>48</v>
      </c>
      <c r="L27">
        <v>37</v>
      </c>
      <c r="M27">
        <v>35</v>
      </c>
      <c r="N27">
        <v>40</v>
      </c>
      <c r="O27">
        <v>37</v>
      </c>
      <c r="P27">
        <v>26</v>
      </c>
      <c r="Q27">
        <v>22</v>
      </c>
      <c r="R27">
        <f t="shared" si="0"/>
        <v>454</v>
      </c>
    </row>
    <row r="28" spans="1:18" x14ac:dyDescent="0.25">
      <c r="A28" t="s">
        <v>192</v>
      </c>
      <c r="B28" t="s">
        <v>888</v>
      </c>
      <c r="C28">
        <v>7</v>
      </c>
      <c r="E28">
        <v>4</v>
      </c>
      <c r="F28">
        <v>7</v>
      </c>
      <c r="G28">
        <v>1</v>
      </c>
      <c r="H28">
        <v>6</v>
      </c>
      <c r="I28">
        <v>15</v>
      </c>
      <c r="J28">
        <v>6</v>
      </c>
      <c r="K28">
        <v>6</v>
      </c>
      <c r="L28">
        <v>8</v>
      </c>
      <c r="M28">
        <v>5</v>
      </c>
      <c r="N28">
        <v>4</v>
      </c>
      <c r="O28">
        <v>7</v>
      </c>
      <c r="P28">
        <v>7</v>
      </c>
      <c r="Q28">
        <v>4</v>
      </c>
      <c r="R28">
        <f t="shared" si="0"/>
        <v>80</v>
      </c>
    </row>
    <row r="29" spans="1:18" x14ac:dyDescent="0.25">
      <c r="A29" t="s">
        <v>193</v>
      </c>
      <c r="B29" t="s">
        <v>889</v>
      </c>
      <c r="C29">
        <v>8</v>
      </c>
      <c r="D29">
        <v>2</v>
      </c>
      <c r="E29">
        <v>12</v>
      </c>
      <c r="F29">
        <v>28</v>
      </c>
      <c r="G29">
        <v>23</v>
      </c>
      <c r="H29">
        <v>24</v>
      </c>
      <c r="I29">
        <v>35</v>
      </c>
      <c r="J29">
        <v>17</v>
      </c>
      <c r="K29">
        <v>37</v>
      </c>
      <c r="L29">
        <v>50</v>
      </c>
      <c r="M29">
        <v>68</v>
      </c>
      <c r="N29">
        <v>78</v>
      </c>
      <c r="O29">
        <v>109</v>
      </c>
      <c r="P29">
        <v>99</v>
      </c>
      <c r="Q29">
        <v>110</v>
      </c>
      <c r="R29">
        <f t="shared" si="0"/>
        <v>692</v>
      </c>
    </row>
    <row r="30" spans="1:18" x14ac:dyDescent="0.25">
      <c r="A30" t="s">
        <v>133</v>
      </c>
      <c r="B30" t="s">
        <v>890</v>
      </c>
      <c r="C30">
        <v>208</v>
      </c>
      <c r="D30">
        <v>13</v>
      </c>
      <c r="E30">
        <v>244</v>
      </c>
      <c r="F30">
        <v>333</v>
      </c>
      <c r="G30">
        <v>309</v>
      </c>
      <c r="H30">
        <v>303</v>
      </c>
      <c r="I30">
        <v>303</v>
      </c>
      <c r="J30">
        <v>294</v>
      </c>
      <c r="K30">
        <v>270</v>
      </c>
      <c r="L30">
        <v>258</v>
      </c>
      <c r="M30">
        <v>222</v>
      </c>
      <c r="N30">
        <v>199</v>
      </c>
      <c r="O30">
        <v>223</v>
      </c>
      <c r="P30">
        <v>208</v>
      </c>
      <c r="Q30">
        <v>297</v>
      </c>
      <c r="R30">
        <f t="shared" si="0"/>
        <v>3476</v>
      </c>
    </row>
    <row r="31" spans="1:18" x14ac:dyDescent="0.25">
      <c r="A31" t="s">
        <v>134</v>
      </c>
      <c r="B31" t="s">
        <v>891</v>
      </c>
      <c r="C31">
        <v>6</v>
      </c>
      <c r="D31">
        <v>6</v>
      </c>
      <c r="E31">
        <v>14</v>
      </c>
      <c r="F31">
        <v>16</v>
      </c>
      <c r="G31">
        <v>17</v>
      </c>
      <c r="H31">
        <v>15</v>
      </c>
      <c r="I31">
        <v>18</v>
      </c>
      <c r="J31">
        <v>20</v>
      </c>
      <c r="K31">
        <v>20</v>
      </c>
      <c r="L31">
        <v>11</v>
      </c>
      <c r="M31">
        <v>18</v>
      </c>
      <c r="N31">
        <v>23</v>
      </c>
      <c r="O31">
        <v>16</v>
      </c>
      <c r="P31">
        <v>18</v>
      </c>
      <c r="Q31">
        <v>11</v>
      </c>
      <c r="R31">
        <f t="shared" si="0"/>
        <v>223</v>
      </c>
    </row>
    <row r="32" spans="1:18" x14ac:dyDescent="0.25">
      <c r="A32" t="s">
        <v>135</v>
      </c>
      <c r="B32" t="s">
        <v>892</v>
      </c>
      <c r="C32">
        <v>8</v>
      </c>
      <c r="E32">
        <v>13</v>
      </c>
      <c r="F32">
        <v>21</v>
      </c>
      <c r="G32">
        <v>23</v>
      </c>
      <c r="H32">
        <v>17</v>
      </c>
      <c r="I32">
        <v>19</v>
      </c>
      <c r="J32">
        <v>26</v>
      </c>
      <c r="K32">
        <v>27</v>
      </c>
      <c r="L32">
        <v>18</v>
      </c>
      <c r="M32">
        <v>18</v>
      </c>
      <c r="N32">
        <v>19</v>
      </c>
      <c r="O32">
        <v>22</v>
      </c>
      <c r="P32">
        <v>20</v>
      </c>
      <c r="Q32">
        <v>15</v>
      </c>
      <c r="R32">
        <f t="shared" si="0"/>
        <v>258</v>
      </c>
    </row>
    <row r="33" spans="1:18" x14ac:dyDescent="0.25">
      <c r="A33" t="s">
        <v>115</v>
      </c>
      <c r="B33" t="s">
        <v>893</v>
      </c>
      <c r="E33">
        <v>2</v>
      </c>
      <c r="F33">
        <v>1</v>
      </c>
      <c r="G33">
        <v>1</v>
      </c>
      <c r="H33">
        <v>2</v>
      </c>
      <c r="I33">
        <v>3</v>
      </c>
      <c r="J33">
        <v>2</v>
      </c>
      <c r="K33">
        <v>1</v>
      </c>
      <c r="L33">
        <v>1</v>
      </c>
      <c r="M33">
        <v>3</v>
      </c>
      <c r="R33">
        <f t="shared" si="0"/>
        <v>16</v>
      </c>
    </row>
    <row r="34" spans="1:18" x14ac:dyDescent="0.25">
      <c r="A34" t="s">
        <v>136</v>
      </c>
      <c r="B34" t="s">
        <v>894</v>
      </c>
      <c r="C34">
        <v>24</v>
      </c>
      <c r="D34">
        <v>3</v>
      </c>
      <c r="E34">
        <v>25</v>
      </c>
      <c r="F34">
        <v>42</v>
      </c>
      <c r="G34">
        <v>35</v>
      </c>
      <c r="H34">
        <v>32</v>
      </c>
      <c r="I34">
        <v>40</v>
      </c>
      <c r="J34">
        <v>34</v>
      </c>
      <c r="K34">
        <v>38</v>
      </c>
      <c r="L34">
        <v>30</v>
      </c>
      <c r="M34">
        <v>35</v>
      </c>
      <c r="N34">
        <v>34</v>
      </c>
      <c r="O34">
        <v>37</v>
      </c>
      <c r="P34">
        <v>31</v>
      </c>
      <c r="Q34">
        <v>39</v>
      </c>
      <c r="R34">
        <f t="shared" si="0"/>
        <v>455</v>
      </c>
    </row>
    <row r="35" spans="1:18" x14ac:dyDescent="0.25">
      <c r="A35" t="s">
        <v>137</v>
      </c>
      <c r="B35" t="s">
        <v>895</v>
      </c>
      <c r="C35">
        <v>206</v>
      </c>
      <c r="D35">
        <v>11</v>
      </c>
      <c r="E35">
        <v>214</v>
      </c>
      <c r="F35">
        <v>252</v>
      </c>
      <c r="G35">
        <v>254</v>
      </c>
      <c r="H35">
        <v>268</v>
      </c>
      <c r="I35">
        <v>292</v>
      </c>
      <c r="J35">
        <v>258</v>
      </c>
      <c r="K35">
        <v>275</v>
      </c>
      <c r="L35">
        <v>236</v>
      </c>
      <c r="M35">
        <v>212</v>
      </c>
      <c r="N35">
        <v>227</v>
      </c>
      <c r="O35">
        <v>269</v>
      </c>
      <c r="P35">
        <v>237</v>
      </c>
      <c r="Q35">
        <v>318</v>
      </c>
      <c r="R35">
        <f t="shared" si="0"/>
        <v>3323</v>
      </c>
    </row>
    <row r="36" spans="1:18" x14ac:dyDescent="0.25">
      <c r="A36" t="s">
        <v>138</v>
      </c>
      <c r="B36" t="s">
        <v>896</v>
      </c>
      <c r="C36">
        <v>52</v>
      </c>
      <c r="E36">
        <v>53</v>
      </c>
      <c r="F36">
        <v>56</v>
      </c>
      <c r="G36">
        <v>52</v>
      </c>
      <c r="H36">
        <v>76</v>
      </c>
      <c r="I36">
        <v>72</v>
      </c>
      <c r="J36">
        <v>88</v>
      </c>
      <c r="K36">
        <v>77</v>
      </c>
      <c r="L36">
        <v>51</v>
      </c>
      <c r="M36">
        <v>73</v>
      </c>
      <c r="N36">
        <v>80</v>
      </c>
      <c r="O36">
        <v>69</v>
      </c>
      <c r="P36">
        <v>66</v>
      </c>
      <c r="Q36">
        <v>88</v>
      </c>
      <c r="R36">
        <f t="shared" si="0"/>
        <v>901</v>
      </c>
    </row>
    <row r="37" spans="1:18" x14ac:dyDescent="0.25">
      <c r="A37" t="s">
        <v>139</v>
      </c>
      <c r="B37" t="s">
        <v>897</v>
      </c>
      <c r="C37">
        <v>95</v>
      </c>
      <c r="D37">
        <v>11</v>
      </c>
      <c r="E37">
        <v>79</v>
      </c>
      <c r="F37">
        <v>135</v>
      </c>
      <c r="G37">
        <v>143</v>
      </c>
      <c r="H37">
        <v>144</v>
      </c>
      <c r="I37">
        <v>147</v>
      </c>
      <c r="J37">
        <v>136</v>
      </c>
      <c r="K37">
        <v>141</v>
      </c>
      <c r="L37">
        <v>143</v>
      </c>
      <c r="M37">
        <v>143</v>
      </c>
      <c r="N37">
        <v>129</v>
      </c>
      <c r="O37">
        <v>155</v>
      </c>
      <c r="P37">
        <v>149</v>
      </c>
      <c r="Q37">
        <v>169</v>
      </c>
      <c r="R37">
        <f t="shared" si="0"/>
        <v>1824</v>
      </c>
    </row>
    <row r="38" spans="1:18" x14ac:dyDescent="0.25">
      <c r="A38" t="s">
        <v>140</v>
      </c>
      <c r="B38" t="s">
        <v>898</v>
      </c>
      <c r="C38">
        <v>47</v>
      </c>
      <c r="E38">
        <v>33</v>
      </c>
      <c r="F38">
        <v>47</v>
      </c>
      <c r="G38">
        <v>43</v>
      </c>
      <c r="H38">
        <v>42</v>
      </c>
      <c r="I38">
        <v>50</v>
      </c>
      <c r="J38">
        <v>36</v>
      </c>
      <c r="K38">
        <v>40</v>
      </c>
      <c r="L38">
        <v>41</v>
      </c>
      <c r="M38">
        <v>37</v>
      </c>
      <c r="N38">
        <v>36</v>
      </c>
      <c r="O38">
        <v>27</v>
      </c>
      <c r="P38">
        <v>26</v>
      </c>
      <c r="Q38">
        <v>41</v>
      </c>
      <c r="R38">
        <f t="shared" si="0"/>
        <v>499</v>
      </c>
    </row>
    <row r="39" spans="1:18" x14ac:dyDescent="0.25">
      <c r="A39" t="s">
        <v>742</v>
      </c>
      <c r="B39" t="s">
        <v>899</v>
      </c>
      <c r="N39">
        <v>8</v>
      </c>
      <c r="O39">
        <v>10</v>
      </c>
      <c r="R39">
        <f t="shared" si="0"/>
        <v>18</v>
      </c>
    </row>
    <row r="40" spans="1:18" x14ac:dyDescent="0.25">
      <c r="A40" t="s">
        <v>245</v>
      </c>
      <c r="B40" t="s">
        <v>900</v>
      </c>
      <c r="C40">
        <v>2</v>
      </c>
      <c r="E40">
        <v>3</v>
      </c>
      <c r="F40">
        <v>6</v>
      </c>
      <c r="G40">
        <v>3</v>
      </c>
      <c r="H40">
        <v>7</v>
      </c>
      <c r="I40">
        <v>6</v>
      </c>
      <c r="J40">
        <v>3</v>
      </c>
      <c r="K40">
        <v>5</v>
      </c>
      <c r="L40">
        <v>4</v>
      </c>
      <c r="M40">
        <v>4</v>
      </c>
      <c r="N40">
        <v>2</v>
      </c>
      <c r="O40">
        <v>2</v>
      </c>
      <c r="P40">
        <v>2</v>
      </c>
      <c r="Q40">
        <v>3</v>
      </c>
      <c r="R40">
        <f t="shared" si="0"/>
        <v>50</v>
      </c>
    </row>
    <row r="41" spans="1:18" x14ac:dyDescent="0.25">
      <c r="A41" t="s">
        <v>257</v>
      </c>
      <c r="B41" t="s">
        <v>901</v>
      </c>
      <c r="F41">
        <v>6</v>
      </c>
      <c r="G41">
        <v>11</v>
      </c>
      <c r="H41">
        <v>10</v>
      </c>
      <c r="I41">
        <v>7</v>
      </c>
      <c r="J41">
        <v>5</v>
      </c>
      <c r="K41">
        <v>8</v>
      </c>
      <c r="L41">
        <v>20</v>
      </c>
      <c r="M41">
        <v>30</v>
      </c>
      <c r="N41">
        <v>18</v>
      </c>
      <c r="O41">
        <v>14</v>
      </c>
      <c r="P41">
        <v>12</v>
      </c>
      <c r="Q41">
        <v>13</v>
      </c>
      <c r="R41">
        <f t="shared" si="0"/>
        <v>154</v>
      </c>
    </row>
    <row r="42" spans="1:18" x14ac:dyDescent="0.25">
      <c r="A42" t="s">
        <v>141</v>
      </c>
      <c r="B42" t="s">
        <v>902</v>
      </c>
      <c r="C42">
        <v>76</v>
      </c>
      <c r="D42">
        <v>20</v>
      </c>
      <c r="E42">
        <v>67</v>
      </c>
      <c r="F42">
        <v>94</v>
      </c>
      <c r="G42">
        <v>94</v>
      </c>
      <c r="H42">
        <v>99</v>
      </c>
      <c r="I42">
        <v>97</v>
      </c>
      <c r="J42">
        <v>98</v>
      </c>
      <c r="K42">
        <v>104</v>
      </c>
      <c r="L42">
        <v>98</v>
      </c>
      <c r="M42">
        <v>93</v>
      </c>
      <c r="N42">
        <v>89</v>
      </c>
      <c r="O42">
        <v>78</v>
      </c>
      <c r="P42">
        <v>77</v>
      </c>
      <c r="Q42">
        <v>92</v>
      </c>
      <c r="R42">
        <f t="shared" si="0"/>
        <v>1200</v>
      </c>
    </row>
    <row r="43" spans="1:18" x14ac:dyDescent="0.25">
      <c r="A43" t="s">
        <v>116</v>
      </c>
      <c r="B43" t="s">
        <v>903</v>
      </c>
      <c r="C43">
        <v>6</v>
      </c>
      <c r="E43">
        <v>4</v>
      </c>
      <c r="F43">
        <v>3</v>
      </c>
      <c r="G43">
        <v>13</v>
      </c>
      <c r="H43">
        <v>12</v>
      </c>
      <c r="I43">
        <v>6</v>
      </c>
      <c r="J43">
        <v>7</v>
      </c>
      <c r="K43">
        <v>8</v>
      </c>
      <c r="L43">
        <v>15</v>
      </c>
      <c r="M43">
        <v>9</v>
      </c>
      <c r="N43">
        <v>11</v>
      </c>
      <c r="O43">
        <v>3</v>
      </c>
      <c r="P43">
        <v>5</v>
      </c>
      <c r="Q43">
        <v>7</v>
      </c>
      <c r="R43">
        <f t="shared" si="0"/>
        <v>103</v>
      </c>
    </row>
    <row r="44" spans="1:18" x14ac:dyDescent="0.25">
      <c r="A44" t="s">
        <v>142</v>
      </c>
      <c r="B44" t="s">
        <v>904</v>
      </c>
      <c r="C44">
        <v>28</v>
      </c>
      <c r="E44">
        <v>17</v>
      </c>
      <c r="F44">
        <v>14</v>
      </c>
      <c r="G44">
        <v>11</v>
      </c>
      <c r="H44">
        <v>19</v>
      </c>
      <c r="I44">
        <v>23</v>
      </c>
      <c r="J44">
        <v>18</v>
      </c>
      <c r="K44">
        <v>19</v>
      </c>
      <c r="L44">
        <v>14</v>
      </c>
      <c r="M44">
        <v>26</v>
      </c>
      <c r="N44">
        <v>18</v>
      </c>
      <c r="O44">
        <v>16</v>
      </c>
      <c r="P44">
        <v>24</v>
      </c>
      <c r="Q44">
        <v>12</v>
      </c>
      <c r="R44">
        <f t="shared" si="0"/>
        <v>231</v>
      </c>
    </row>
    <row r="45" spans="1:18" x14ac:dyDescent="0.25">
      <c r="A45" t="s">
        <v>117</v>
      </c>
      <c r="B45" t="s">
        <v>905</v>
      </c>
      <c r="C45">
        <v>5</v>
      </c>
      <c r="D45">
        <v>6</v>
      </c>
      <c r="E45">
        <v>11</v>
      </c>
      <c r="F45">
        <v>18</v>
      </c>
      <c r="G45">
        <v>14</v>
      </c>
      <c r="H45">
        <v>17</v>
      </c>
      <c r="I45">
        <v>9</v>
      </c>
      <c r="J45">
        <v>13</v>
      </c>
      <c r="K45">
        <v>11</v>
      </c>
      <c r="L45">
        <v>18</v>
      </c>
      <c r="M45">
        <v>14</v>
      </c>
      <c r="N45">
        <v>8</v>
      </c>
      <c r="O45">
        <v>15</v>
      </c>
      <c r="P45">
        <v>11</v>
      </c>
      <c r="Q45">
        <v>16</v>
      </c>
      <c r="R45">
        <f t="shared" si="0"/>
        <v>181</v>
      </c>
    </row>
    <row r="46" spans="1:18" x14ac:dyDescent="0.25">
      <c r="A46" t="s">
        <v>143</v>
      </c>
      <c r="B46" t="s">
        <v>906</v>
      </c>
      <c r="C46">
        <v>29</v>
      </c>
      <c r="E46">
        <v>30</v>
      </c>
      <c r="F46">
        <v>21</v>
      </c>
      <c r="G46">
        <v>28</v>
      </c>
      <c r="H46">
        <v>29</v>
      </c>
      <c r="I46">
        <v>30</v>
      </c>
      <c r="J46">
        <v>27</v>
      </c>
      <c r="K46">
        <v>38</v>
      </c>
      <c r="L46">
        <v>30</v>
      </c>
      <c r="M46">
        <v>26</v>
      </c>
      <c r="N46">
        <v>24</v>
      </c>
      <c r="O46">
        <v>26</v>
      </c>
      <c r="P46">
        <v>34</v>
      </c>
      <c r="Q46">
        <v>31</v>
      </c>
      <c r="R46">
        <f t="shared" si="0"/>
        <v>374</v>
      </c>
    </row>
    <row r="47" spans="1:18" x14ac:dyDescent="0.25">
      <c r="A47" t="s">
        <v>144</v>
      </c>
      <c r="B47" t="s">
        <v>907</v>
      </c>
      <c r="C47">
        <v>47</v>
      </c>
      <c r="D47">
        <v>20</v>
      </c>
      <c r="E47">
        <v>56</v>
      </c>
      <c r="F47">
        <v>59</v>
      </c>
      <c r="G47">
        <v>65</v>
      </c>
      <c r="H47">
        <v>47</v>
      </c>
      <c r="I47">
        <v>71</v>
      </c>
      <c r="J47">
        <v>72</v>
      </c>
      <c r="K47">
        <v>79</v>
      </c>
      <c r="L47">
        <v>60</v>
      </c>
      <c r="M47">
        <v>56</v>
      </c>
      <c r="N47">
        <v>60</v>
      </c>
      <c r="O47">
        <v>60</v>
      </c>
      <c r="P47">
        <v>57</v>
      </c>
      <c r="Q47">
        <v>58</v>
      </c>
      <c r="R47">
        <f t="shared" si="0"/>
        <v>820</v>
      </c>
    </row>
    <row r="48" spans="1:18" x14ac:dyDescent="0.25">
      <c r="A48" t="s">
        <v>268</v>
      </c>
      <c r="B48" t="s">
        <v>908</v>
      </c>
      <c r="C48">
        <v>2</v>
      </c>
      <c r="E48">
        <v>1</v>
      </c>
      <c r="F48">
        <v>2</v>
      </c>
      <c r="G48">
        <v>2</v>
      </c>
      <c r="H48">
        <v>2</v>
      </c>
      <c r="J48">
        <v>3</v>
      </c>
      <c r="K48">
        <v>3</v>
      </c>
      <c r="M48">
        <v>3</v>
      </c>
      <c r="R48">
        <f t="shared" si="0"/>
        <v>16</v>
      </c>
    </row>
    <row r="49" spans="1:18" x14ac:dyDescent="0.25">
      <c r="A49" t="s">
        <v>277</v>
      </c>
      <c r="B49" t="s">
        <v>909</v>
      </c>
      <c r="C49">
        <v>7</v>
      </c>
      <c r="D49">
        <v>4</v>
      </c>
      <c r="E49">
        <v>5</v>
      </c>
      <c r="F49">
        <v>10</v>
      </c>
      <c r="G49">
        <v>7</v>
      </c>
      <c r="H49">
        <v>10</v>
      </c>
      <c r="I49">
        <v>9</v>
      </c>
      <c r="J49">
        <v>6</v>
      </c>
      <c r="K49">
        <v>6</v>
      </c>
      <c r="L49">
        <v>4</v>
      </c>
      <c r="M49">
        <v>4</v>
      </c>
      <c r="N49">
        <v>4</v>
      </c>
      <c r="O49">
        <v>5</v>
      </c>
      <c r="P49">
        <v>5</v>
      </c>
      <c r="Q49">
        <v>8</v>
      </c>
      <c r="R49">
        <f t="shared" si="0"/>
        <v>87</v>
      </c>
    </row>
    <row r="50" spans="1:18" x14ac:dyDescent="0.25">
      <c r="A50" t="s">
        <v>278</v>
      </c>
      <c r="B50" t="s">
        <v>910</v>
      </c>
      <c r="E50">
        <v>1</v>
      </c>
      <c r="J50">
        <v>1</v>
      </c>
      <c r="K50">
        <v>1</v>
      </c>
      <c r="R50">
        <f t="shared" si="0"/>
        <v>3</v>
      </c>
    </row>
    <row r="51" spans="1:18" x14ac:dyDescent="0.25">
      <c r="A51" t="s">
        <v>279</v>
      </c>
      <c r="B51" t="s">
        <v>911</v>
      </c>
      <c r="C51">
        <v>50</v>
      </c>
      <c r="D51">
        <v>12</v>
      </c>
      <c r="E51">
        <v>63</v>
      </c>
      <c r="F51">
        <v>79</v>
      </c>
      <c r="G51">
        <v>74</v>
      </c>
      <c r="H51">
        <v>72</v>
      </c>
      <c r="I51">
        <v>52</v>
      </c>
      <c r="J51">
        <v>53</v>
      </c>
      <c r="K51">
        <v>46</v>
      </c>
      <c r="L51">
        <v>43</v>
      </c>
      <c r="M51">
        <v>46</v>
      </c>
      <c r="N51">
        <v>49</v>
      </c>
      <c r="O51">
        <v>53</v>
      </c>
      <c r="P51">
        <v>52</v>
      </c>
      <c r="Q51">
        <v>65</v>
      </c>
      <c r="R51">
        <f t="shared" si="0"/>
        <v>759</v>
      </c>
    </row>
    <row r="52" spans="1:18" x14ac:dyDescent="0.25">
      <c r="A52" t="s">
        <v>280</v>
      </c>
      <c r="B52" t="s">
        <v>912</v>
      </c>
      <c r="C52">
        <v>2</v>
      </c>
      <c r="F52">
        <v>1</v>
      </c>
      <c r="H52">
        <v>2</v>
      </c>
      <c r="I52">
        <v>2</v>
      </c>
      <c r="J52">
        <v>1</v>
      </c>
      <c r="L52">
        <v>2</v>
      </c>
      <c r="N52">
        <v>2</v>
      </c>
      <c r="O52">
        <v>1</v>
      </c>
      <c r="R52">
        <f t="shared" si="0"/>
        <v>11</v>
      </c>
    </row>
    <row r="53" spans="1:18" x14ac:dyDescent="0.25">
      <c r="A53" t="s">
        <v>269</v>
      </c>
      <c r="B53" t="s">
        <v>913</v>
      </c>
      <c r="D53">
        <v>3</v>
      </c>
      <c r="E53">
        <v>4</v>
      </c>
      <c r="F53">
        <v>4</v>
      </c>
      <c r="G53">
        <v>4</v>
      </c>
      <c r="H53">
        <v>4</v>
      </c>
      <c r="I53">
        <v>1</v>
      </c>
      <c r="J53">
        <v>4</v>
      </c>
      <c r="K53">
        <v>3</v>
      </c>
      <c r="L53">
        <v>1</v>
      </c>
      <c r="M53">
        <v>3</v>
      </c>
      <c r="N53">
        <v>1</v>
      </c>
      <c r="O53">
        <v>4</v>
      </c>
      <c r="P53">
        <v>4</v>
      </c>
      <c r="Q53">
        <v>6</v>
      </c>
      <c r="R53">
        <f t="shared" si="0"/>
        <v>46</v>
      </c>
    </row>
    <row r="54" spans="1:18" x14ac:dyDescent="0.25">
      <c r="A54" t="s">
        <v>33</v>
      </c>
      <c r="B54" t="s">
        <v>914</v>
      </c>
      <c r="F54">
        <v>1</v>
      </c>
      <c r="I54">
        <v>2</v>
      </c>
      <c r="J54">
        <v>2</v>
      </c>
      <c r="K54">
        <v>1</v>
      </c>
      <c r="R54">
        <f t="shared" si="0"/>
        <v>6</v>
      </c>
    </row>
    <row r="55" spans="1:18" x14ac:dyDescent="0.25">
      <c r="A55" t="s">
        <v>34</v>
      </c>
      <c r="B55" t="s">
        <v>915</v>
      </c>
      <c r="C55">
        <v>2</v>
      </c>
      <c r="E55">
        <v>2</v>
      </c>
      <c r="G55">
        <v>2</v>
      </c>
      <c r="H55">
        <v>4</v>
      </c>
      <c r="I55">
        <v>5</v>
      </c>
      <c r="J55">
        <v>2</v>
      </c>
      <c r="K55">
        <v>2</v>
      </c>
      <c r="L55">
        <v>2</v>
      </c>
      <c r="M55">
        <v>4</v>
      </c>
      <c r="N55">
        <v>5</v>
      </c>
      <c r="O55">
        <v>3</v>
      </c>
      <c r="P55">
        <v>7</v>
      </c>
      <c r="Q55">
        <v>6</v>
      </c>
      <c r="R55">
        <f t="shared" si="0"/>
        <v>44</v>
      </c>
    </row>
    <row r="56" spans="1:18" x14ac:dyDescent="0.25">
      <c r="A56" t="s">
        <v>35</v>
      </c>
      <c r="B56" t="s">
        <v>916</v>
      </c>
      <c r="I56">
        <v>2</v>
      </c>
      <c r="J56">
        <v>1</v>
      </c>
      <c r="L56">
        <v>1</v>
      </c>
      <c r="M56">
        <v>2</v>
      </c>
      <c r="R56">
        <f t="shared" si="0"/>
        <v>6</v>
      </c>
    </row>
    <row r="57" spans="1:18" x14ac:dyDescent="0.25">
      <c r="A57" t="s">
        <v>36</v>
      </c>
      <c r="B57" t="s">
        <v>917</v>
      </c>
      <c r="C57">
        <v>3</v>
      </c>
      <c r="E57">
        <v>1</v>
      </c>
      <c r="F57">
        <v>1</v>
      </c>
      <c r="G57">
        <v>3</v>
      </c>
      <c r="H57">
        <v>1</v>
      </c>
      <c r="I57">
        <v>2</v>
      </c>
      <c r="J57">
        <v>1</v>
      </c>
      <c r="K57">
        <v>1</v>
      </c>
      <c r="L57">
        <v>2</v>
      </c>
      <c r="M57">
        <v>4</v>
      </c>
      <c r="N57">
        <v>1</v>
      </c>
      <c r="O57">
        <v>2</v>
      </c>
      <c r="P57">
        <v>2</v>
      </c>
      <c r="Q57">
        <v>1</v>
      </c>
      <c r="R57">
        <f t="shared" si="0"/>
        <v>22</v>
      </c>
    </row>
    <row r="58" spans="1:18" x14ac:dyDescent="0.25">
      <c r="A58" t="s">
        <v>37</v>
      </c>
      <c r="B58" t="s">
        <v>918</v>
      </c>
      <c r="C58">
        <v>1</v>
      </c>
      <c r="E58">
        <v>4</v>
      </c>
      <c r="F58">
        <v>4</v>
      </c>
      <c r="G58">
        <v>9</v>
      </c>
      <c r="H58">
        <v>6</v>
      </c>
      <c r="I58">
        <v>10</v>
      </c>
      <c r="J58">
        <v>7</v>
      </c>
      <c r="K58">
        <v>2</v>
      </c>
      <c r="L58">
        <v>7</v>
      </c>
      <c r="M58">
        <v>13</v>
      </c>
      <c r="N58">
        <v>8</v>
      </c>
      <c r="O58">
        <v>10</v>
      </c>
      <c r="P58">
        <v>5</v>
      </c>
      <c r="Q58">
        <v>4</v>
      </c>
      <c r="R58">
        <f t="shared" si="0"/>
        <v>89</v>
      </c>
    </row>
    <row r="59" spans="1:18" x14ac:dyDescent="0.25">
      <c r="A59" t="s">
        <v>258</v>
      </c>
      <c r="B59" t="s">
        <v>919</v>
      </c>
      <c r="C59">
        <v>141</v>
      </c>
      <c r="D59">
        <v>13</v>
      </c>
      <c r="E59">
        <v>142</v>
      </c>
      <c r="F59">
        <v>180</v>
      </c>
      <c r="G59">
        <v>202</v>
      </c>
      <c r="H59">
        <v>245</v>
      </c>
      <c r="I59">
        <v>212</v>
      </c>
      <c r="J59">
        <v>207</v>
      </c>
      <c r="K59">
        <v>208</v>
      </c>
      <c r="L59">
        <v>200</v>
      </c>
      <c r="M59">
        <v>185</v>
      </c>
      <c r="N59">
        <v>163</v>
      </c>
      <c r="O59">
        <v>191</v>
      </c>
      <c r="P59">
        <v>176</v>
      </c>
      <c r="Q59">
        <v>193</v>
      </c>
      <c r="R59">
        <f t="shared" si="0"/>
        <v>2517</v>
      </c>
    </row>
    <row r="60" spans="1:18" x14ac:dyDescent="0.25">
      <c r="A60" t="s">
        <v>259</v>
      </c>
      <c r="B60" t="s">
        <v>920</v>
      </c>
      <c r="C60">
        <v>28</v>
      </c>
      <c r="D60">
        <v>2</v>
      </c>
      <c r="E60">
        <v>28</v>
      </c>
      <c r="F60">
        <v>27</v>
      </c>
      <c r="G60">
        <v>18</v>
      </c>
      <c r="H60">
        <v>21</v>
      </c>
      <c r="I60">
        <v>14</v>
      </c>
      <c r="J60">
        <v>28</v>
      </c>
      <c r="K60">
        <v>31</v>
      </c>
      <c r="L60">
        <v>23</v>
      </c>
      <c r="M60">
        <v>17</v>
      </c>
      <c r="N60">
        <v>18</v>
      </c>
      <c r="O60">
        <v>21</v>
      </c>
      <c r="P60">
        <v>21</v>
      </c>
      <c r="Q60">
        <v>24</v>
      </c>
      <c r="R60">
        <f t="shared" si="0"/>
        <v>293</v>
      </c>
    </row>
    <row r="61" spans="1:18" x14ac:dyDescent="0.25">
      <c r="A61" t="s">
        <v>260</v>
      </c>
      <c r="B61" t="s">
        <v>921</v>
      </c>
      <c r="R61">
        <f t="shared" si="0"/>
        <v>0</v>
      </c>
    </row>
    <row r="62" spans="1:18" x14ac:dyDescent="0.25">
      <c r="A62" t="s">
        <v>246</v>
      </c>
      <c r="B62" t="s">
        <v>922</v>
      </c>
      <c r="G62">
        <v>1</v>
      </c>
      <c r="J62">
        <v>3</v>
      </c>
      <c r="K62">
        <v>1</v>
      </c>
      <c r="L62">
        <v>1</v>
      </c>
      <c r="M62">
        <v>2</v>
      </c>
      <c r="O62">
        <v>1</v>
      </c>
      <c r="R62">
        <f t="shared" si="0"/>
        <v>9</v>
      </c>
    </row>
    <row r="63" spans="1:18" x14ac:dyDescent="0.25">
      <c r="A63" t="s">
        <v>261</v>
      </c>
      <c r="B63" t="s">
        <v>923</v>
      </c>
      <c r="C63">
        <v>1</v>
      </c>
      <c r="D63">
        <v>4</v>
      </c>
      <c r="E63">
        <v>3</v>
      </c>
      <c r="F63">
        <v>3</v>
      </c>
      <c r="G63">
        <v>7</v>
      </c>
      <c r="H63">
        <v>4</v>
      </c>
      <c r="I63">
        <v>4</v>
      </c>
      <c r="J63">
        <v>1</v>
      </c>
      <c r="K63">
        <v>5</v>
      </c>
      <c r="L63">
        <v>5</v>
      </c>
      <c r="M63">
        <v>4</v>
      </c>
      <c r="N63">
        <v>2</v>
      </c>
      <c r="O63">
        <v>2</v>
      </c>
      <c r="Q63">
        <v>5</v>
      </c>
      <c r="R63">
        <f t="shared" si="0"/>
        <v>49</v>
      </c>
    </row>
    <row r="64" spans="1:18" x14ac:dyDescent="0.25">
      <c r="A64" t="s">
        <v>91</v>
      </c>
      <c r="B64" t="s">
        <v>924</v>
      </c>
      <c r="C64">
        <v>23</v>
      </c>
      <c r="D64">
        <v>2</v>
      </c>
      <c r="E64">
        <v>27</v>
      </c>
      <c r="F64">
        <v>29</v>
      </c>
      <c r="G64">
        <v>18</v>
      </c>
      <c r="H64">
        <v>21</v>
      </c>
      <c r="I64">
        <v>33</v>
      </c>
      <c r="J64">
        <v>14</v>
      </c>
      <c r="K64">
        <v>27</v>
      </c>
      <c r="L64">
        <v>28</v>
      </c>
      <c r="M64">
        <v>23</v>
      </c>
      <c r="N64">
        <v>14</v>
      </c>
      <c r="O64">
        <v>12</v>
      </c>
      <c r="P64">
        <v>26</v>
      </c>
      <c r="Q64">
        <v>18</v>
      </c>
      <c r="R64">
        <f t="shared" si="0"/>
        <v>292</v>
      </c>
    </row>
    <row r="65" spans="1:18" x14ac:dyDescent="0.25">
      <c r="A65" t="s">
        <v>281</v>
      </c>
      <c r="B65" t="s">
        <v>925</v>
      </c>
      <c r="C65">
        <v>23</v>
      </c>
      <c r="D65">
        <v>2</v>
      </c>
      <c r="E65">
        <v>24</v>
      </c>
      <c r="F65">
        <v>30</v>
      </c>
      <c r="G65">
        <v>32</v>
      </c>
      <c r="H65">
        <v>28</v>
      </c>
      <c r="I65">
        <v>37</v>
      </c>
      <c r="J65">
        <v>36</v>
      </c>
      <c r="K65">
        <v>31</v>
      </c>
      <c r="L65">
        <v>26</v>
      </c>
      <c r="M65">
        <v>49</v>
      </c>
      <c r="N65">
        <v>29</v>
      </c>
      <c r="O65">
        <v>26</v>
      </c>
      <c r="P65">
        <v>39</v>
      </c>
      <c r="Q65">
        <v>24</v>
      </c>
      <c r="R65">
        <f t="shared" si="0"/>
        <v>413</v>
      </c>
    </row>
    <row r="66" spans="1:18" x14ac:dyDescent="0.25">
      <c r="A66" t="s">
        <v>282</v>
      </c>
      <c r="B66" t="s">
        <v>926</v>
      </c>
      <c r="C66">
        <v>15</v>
      </c>
      <c r="E66">
        <v>7</v>
      </c>
      <c r="F66">
        <v>11</v>
      </c>
      <c r="G66">
        <v>6</v>
      </c>
      <c r="H66">
        <v>10</v>
      </c>
      <c r="I66">
        <v>9</v>
      </c>
      <c r="J66">
        <v>8</v>
      </c>
      <c r="K66">
        <v>9</v>
      </c>
      <c r="L66">
        <v>12</v>
      </c>
      <c r="M66">
        <v>10</v>
      </c>
      <c r="N66">
        <v>11</v>
      </c>
      <c r="O66">
        <v>7</v>
      </c>
      <c r="P66">
        <v>8</v>
      </c>
      <c r="Q66">
        <v>13</v>
      </c>
      <c r="R66">
        <f t="shared" si="0"/>
        <v>121</v>
      </c>
    </row>
    <row r="67" spans="1:18" x14ac:dyDescent="0.25">
      <c r="A67" t="s">
        <v>283</v>
      </c>
      <c r="B67" t="s">
        <v>927</v>
      </c>
      <c r="C67">
        <v>2</v>
      </c>
      <c r="E67">
        <v>1</v>
      </c>
      <c r="F67">
        <v>1</v>
      </c>
      <c r="G67">
        <v>2</v>
      </c>
      <c r="H67">
        <v>2</v>
      </c>
      <c r="N67">
        <v>4</v>
      </c>
      <c r="O67">
        <v>2</v>
      </c>
      <c r="P67">
        <v>2</v>
      </c>
      <c r="Q67">
        <v>1</v>
      </c>
      <c r="R67">
        <f t="shared" si="0"/>
        <v>15</v>
      </c>
    </row>
    <row r="68" spans="1:18" x14ac:dyDescent="0.25">
      <c r="A68" t="s">
        <v>284</v>
      </c>
      <c r="B68" t="s">
        <v>928</v>
      </c>
      <c r="C68">
        <v>2</v>
      </c>
      <c r="D68">
        <v>3</v>
      </c>
      <c r="E68">
        <v>8</v>
      </c>
      <c r="F68">
        <v>11</v>
      </c>
      <c r="G68">
        <v>12</v>
      </c>
      <c r="H68">
        <v>13</v>
      </c>
      <c r="I68">
        <v>5</v>
      </c>
      <c r="J68">
        <v>13</v>
      </c>
      <c r="K68">
        <v>6</v>
      </c>
      <c r="L68">
        <v>9</v>
      </c>
      <c r="M68">
        <v>7</v>
      </c>
      <c r="N68">
        <v>7</v>
      </c>
      <c r="O68">
        <v>4</v>
      </c>
      <c r="P68">
        <v>7</v>
      </c>
      <c r="Q68">
        <v>8</v>
      </c>
      <c r="R68">
        <f t="shared" si="0"/>
        <v>113</v>
      </c>
    </row>
    <row r="69" spans="1:18" x14ac:dyDescent="0.25">
      <c r="A69" t="s">
        <v>92</v>
      </c>
      <c r="B69" t="s">
        <v>929</v>
      </c>
      <c r="C69">
        <v>12</v>
      </c>
      <c r="D69">
        <v>5</v>
      </c>
      <c r="E69">
        <v>14</v>
      </c>
      <c r="F69">
        <v>10</v>
      </c>
      <c r="G69">
        <v>12</v>
      </c>
      <c r="H69">
        <v>13</v>
      </c>
      <c r="I69">
        <v>14</v>
      </c>
      <c r="J69">
        <v>11</v>
      </c>
      <c r="K69">
        <v>16</v>
      </c>
      <c r="L69">
        <v>22</v>
      </c>
      <c r="M69">
        <v>16</v>
      </c>
      <c r="N69">
        <v>13</v>
      </c>
      <c r="O69">
        <v>19</v>
      </c>
      <c r="P69">
        <v>21</v>
      </c>
      <c r="Q69">
        <v>17</v>
      </c>
      <c r="R69">
        <f t="shared" ref="R69:R132" si="1">SUM(D69:Q69)</f>
        <v>203</v>
      </c>
    </row>
    <row r="70" spans="1:18" x14ac:dyDescent="0.25">
      <c r="A70" t="s">
        <v>285</v>
      </c>
      <c r="B70" t="s">
        <v>930</v>
      </c>
      <c r="C70">
        <v>111</v>
      </c>
      <c r="E70">
        <v>102</v>
      </c>
      <c r="F70">
        <v>103</v>
      </c>
      <c r="G70">
        <v>120</v>
      </c>
      <c r="H70">
        <v>120</v>
      </c>
      <c r="I70">
        <v>88</v>
      </c>
      <c r="J70">
        <v>132</v>
      </c>
      <c r="K70">
        <v>105</v>
      </c>
      <c r="L70">
        <v>112</v>
      </c>
      <c r="M70">
        <v>87</v>
      </c>
      <c r="N70">
        <v>85</v>
      </c>
      <c r="O70">
        <v>77</v>
      </c>
      <c r="P70">
        <v>77</v>
      </c>
      <c r="Q70">
        <v>106</v>
      </c>
      <c r="R70">
        <f t="shared" si="1"/>
        <v>1314</v>
      </c>
    </row>
    <row r="71" spans="1:18" x14ac:dyDescent="0.25">
      <c r="A71" t="s">
        <v>286</v>
      </c>
      <c r="B71" t="s">
        <v>931</v>
      </c>
      <c r="C71">
        <v>33</v>
      </c>
      <c r="E71">
        <v>26</v>
      </c>
      <c r="F71">
        <v>17</v>
      </c>
      <c r="G71">
        <v>36</v>
      </c>
      <c r="H71">
        <v>21</v>
      </c>
      <c r="I71">
        <v>33</v>
      </c>
      <c r="J71">
        <v>30</v>
      </c>
      <c r="K71">
        <v>26</v>
      </c>
      <c r="L71">
        <v>34</v>
      </c>
      <c r="M71">
        <v>20</v>
      </c>
      <c r="N71">
        <v>29</v>
      </c>
      <c r="O71">
        <v>31</v>
      </c>
      <c r="P71">
        <v>15</v>
      </c>
      <c r="Q71">
        <v>28</v>
      </c>
      <c r="R71">
        <f t="shared" si="1"/>
        <v>346</v>
      </c>
    </row>
    <row r="72" spans="1:18" x14ac:dyDescent="0.25">
      <c r="A72" t="s">
        <v>287</v>
      </c>
      <c r="B72" t="s">
        <v>932</v>
      </c>
      <c r="E72">
        <v>1</v>
      </c>
      <c r="F72">
        <v>1</v>
      </c>
      <c r="G72">
        <v>2</v>
      </c>
      <c r="H72">
        <v>1</v>
      </c>
      <c r="I72">
        <v>3</v>
      </c>
      <c r="J72">
        <v>3</v>
      </c>
      <c r="K72">
        <v>1</v>
      </c>
      <c r="L72">
        <v>3</v>
      </c>
      <c r="M72">
        <v>1</v>
      </c>
      <c r="O72">
        <v>1</v>
      </c>
      <c r="P72">
        <v>1</v>
      </c>
      <c r="Q72">
        <v>1</v>
      </c>
      <c r="R72">
        <f t="shared" si="1"/>
        <v>19</v>
      </c>
    </row>
    <row r="73" spans="1:18" x14ac:dyDescent="0.25">
      <c r="A73" t="s">
        <v>288</v>
      </c>
      <c r="B73" t="s">
        <v>933</v>
      </c>
      <c r="C73">
        <v>2</v>
      </c>
      <c r="E73">
        <v>5</v>
      </c>
      <c r="F73">
        <v>4</v>
      </c>
      <c r="G73">
        <v>6</v>
      </c>
      <c r="H73">
        <v>4</v>
      </c>
      <c r="I73">
        <v>5</v>
      </c>
      <c r="J73">
        <v>7</v>
      </c>
      <c r="K73">
        <v>11</v>
      </c>
      <c r="L73">
        <v>5</v>
      </c>
      <c r="M73">
        <v>5</v>
      </c>
      <c r="N73">
        <v>6</v>
      </c>
      <c r="O73">
        <v>7</v>
      </c>
      <c r="P73">
        <v>11</v>
      </c>
      <c r="Q73">
        <v>10</v>
      </c>
      <c r="R73">
        <f t="shared" si="1"/>
        <v>86</v>
      </c>
    </row>
    <row r="74" spans="1:18" x14ac:dyDescent="0.25">
      <c r="A74" t="s">
        <v>146</v>
      </c>
      <c r="B74" t="s">
        <v>934</v>
      </c>
      <c r="C74">
        <v>43</v>
      </c>
      <c r="E74">
        <v>43</v>
      </c>
      <c r="F74">
        <v>44</v>
      </c>
      <c r="G74">
        <v>41</v>
      </c>
      <c r="H74">
        <v>48</v>
      </c>
      <c r="I74">
        <v>45</v>
      </c>
      <c r="J74">
        <v>42</v>
      </c>
      <c r="K74">
        <v>43</v>
      </c>
      <c r="L74">
        <v>35</v>
      </c>
      <c r="M74">
        <v>43</v>
      </c>
      <c r="N74">
        <v>44</v>
      </c>
      <c r="O74">
        <v>43</v>
      </c>
      <c r="P74">
        <v>49</v>
      </c>
      <c r="Q74">
        <v>56</v>
      </c>
      <c r="R74">
        <f t="shared" si="1"/>
        <v>576</v>
      </c>
    </row>
    <row r="75" spans="1:18" x14ac:dyDescent="0.25">
      <c r="A75" t="s">
        <v>147</v>
      </c>
      <c r="B75" t="s">
        <v>935</v>
      </c>
      <c r="C75">
        <v>12</v>
      </c>
      <c r="D75">
        <v>1</v>
      </c>
      <c r="E75">
        <v>13</v>
      </c>
      <c r="F75">
        <v>16</v>
      </c>
      <c r="G75">
        <v>17</v>
      </c>
      <c r="H75">
        <v>25</v>
      </c>
      <c r="I75">
        <v>22</v>
      </c>
      <c r="J75">
        <v>23</v>
      </c>
      <c r="K75">
        <v>30</v>
      </c>
      <c r="L75">
        <v>21</v>
      </c>
      <c r="M75">
        <v>30</v>
      </c>
      <c r="N75">
        <v>32</v>
      </c>
      <c r="O75">
        <v>26</v>
      </c>
      <c r="P75">
        <v>19</v>
      </c>
      <c r="Q75">
        <v>33</v>
      </c>
      <c r="R75">
        <f t="shared" si="1"/>
        <v>308</v>
      </c>
    </row>
    <row r="76" spans="1:18" x14ac:dyDescent="0.25">
      <c r="A76" t="s">
        <v>148</v>
      </c>
      <c r="B76" t="s">
        <v>936</v>
      </c>
      <c r="C76">
        <v>6</v>
      </c>
      <c r="E76">
        <v>3</v>
      </c>
      <c r="F76">
        <v>5</v>
      </c>
      <c r="G76">
        <v>5</v>
      </c>
      <c r="H76">
        <v>7</v>
      </c>
      <c r="I76">
        <v>4</v>
      </c>
      <c r="J76">
        <v>10</v>
      </c>
      <c r="K76">
        <v>11</v>
      </c>
      <c r="L76">
        <v>11</v>
      </c>
      <c r="M76">
        <v>4</v>
      </c>
      <c r="N76">
        <v>15</v>
      </c>
      <c r="O76">
        <v>8</v>
      </c>
      <c r="P76">
        <v>4</v>
      </c>
      <c r="Q76">
        <v>4</v>
      </c>
      <c r="R76">
        <f t="shared" si="1"/>
        <v>91</v>
      </c>
    </row>
    <row r="77" spans="1:18" x14ac:dyDescent="0.25">
      <c r="A77" t="s">
        <v>149</v>
      </c>
      <c r="B77" t="s">
        <v>937</v>
      </c>
      <c r="C77">
        <v>5</v>
      </c>
      <c r="E77">
        <v>6</v>
      </c>
      <c r="F77">
        <v>3</v>
      </c>
      <c r="G77">
        <v>8</v>
      </c>
      <c r="H77">
        <v>10</v>
      </c>
      <c r="I77">
        <v>11</v>
      </c>
      <c r="J77">
        <v>6</v>
      </c>
      <c r="K77">
        <v>9</v>
      </c>
      <c r="L77">
        <v>10</v>
      </c>
      <c r="M77">
        <v>3</v>
      </c>
      <c r="R77">
        <f t="shared" si="1"/>
        <v>66</v>
      </c>
    </row>
    <row r="78" spans="1:18" x14ac:dyDescent="0.25">
      <c r="A78" t="s">
        <v>150</v>
      </c>
      <c r="B78" t="s">
        <v>938</v>
      </c>
      <c r="C78">
        <v>13</v>
      </c>
      <c r="D78">
        <v>16</v>
      </c>
      <c r="E78">
        <v>21</v>
      </c>
      <c r="F78">
        <v>19</v>
      </c>
      <c r="G78">
        <v>22</v>
      </c>
      <c r="H78">
        <v>18</v>
      </c>
      <c r="I78">
        <v>22</v>
      </c>
      <c r="J78">
        <v>15</v>
      </c>
      <c r="K78">
        <v>12</v>
      </c>
      <c r="L78">
        <v>16</v>
      </c>
      <c r="M78">
        <v>25</v>
      </c>
      <c r="N78">
        <v>13</v>
      </c>
      <c r="O78">
        <v>12</v>
      </c>
      <c r="P78">
        <v>11</v>
      </c>
      <c r="Q78">
        <v>14</v>
      </c>
      <c r="R78">
        <f t="shared" si="1"/>
        <v>236</v>
      </c>
    </row>
    <row r="79" spans="1:18" x14ac:dyDescent="0.25">
      <c r="A79" t="s">
        <v>151</v>
      </c>
      <c r="B79" t="s">
        <v>939</v>
      </c>
      <c r="C79">
        <v>21</v>
      </c>
      <c r="D79">
        <v>5</v>
      </c>
      <c r="E79">
        <v>12</v>
      </c>
      <c r="F79">
        <v>21</v>
      </c>
      <c r="G79">
        <v>14</v>
      </c>
      <c r="H79">
        <v>21</v>
      </c>
      <c r="I79">
        <v>17</v>
      </c>
      <c r="J79">
        <v>16</v>
      </c>
      <c r="K79">
        <v>16</v>
      </c>
      <c r="L79">
        <v>17</v>
      </c>
      <c r="M79">
        <v>14</v>
      </c>
      <c r="N79">
        <v>33</v>
      </c>
      <c r="O79">
        <v>22</v>
      </c>
      <c r="P79">
        <v>19</v>
      </c>
      <c r="Q79">
        <v>27</v>
      </c>
      <c r="R79">
        <f t="shared" si="1"/>
        <v>254</v>
      </c>
    </row>
    <row r="80" spans="1:18" x14ac:dyDescent="0.25">
      <c r="A80" t="s">
        <v>152</v>
      </c>
      <c r="B80" t="s">
        <v>940</v>
      </c>
      <c r="C80">
        <v>1</v>
      </c>
      <c r="E80">
        <v>2</v>
      </c>
      <c r="F80">
        <v>1</v>
      </c>
      <c r="G80">
        <v>3</v>
      </c>
      <c r="H80">
        <v>7</v>
      </c>
      <c r="I80">
        <v>3</v>
      </c>
      <c r="J80">
        <v>2</v>
      </c>
      <c r="K80">
        <v>3</v>
      </c>
      <c r="L80">
        <v>2</v>
      </c>
      <c r="M80">
        <v>3</v>
      </c>
      <c r="N80">
        <v>1</v>
      </c>
      <c r="O80">
        <v>3</v>
      </c>
      <c r="P80">
        <v>2</v>
      </c>
      <c r="Q80">
        <v>4</v>
      </c>
      <c r="R80">
        <f t="shared" si="1"/>
        <v>36</v>
      </c>
    </row>
    <row r="81" spans="1:18" x14ac:dyDescent="0.25">
      <c r="A81" t="s">
        <v>145</v>
      </c>
      <c r="B81" t="s">
        <v>941</v>
      </c>
      <c r="C81">
        <v>1</v>
      </c>
      <c r="E81">
        <v>2</v>
      </c>
      <c r="F81">
        <v>3</v>
      </c>
      <c r="H81">
        <v>1</v>
      </c>
      <c r="I81">
        <v>8</v>
      </c>
      <c r="J81">
        <v>5</v>
      </c>
      <c r="K81">
        <v>4</v>
      </c>
      <c r="L81">
        <v>6</v>
      </c>
      <c r="M81">
        <v>3</v>
      </c>
      <c r="N81">
        <v>5</v>
      </c>
      <c r="O81">
        <v>5</v>
      </c>
      <c r="P81">
        <v>2</v>
      </c>
      <c r="Q81">
        <v>2</v>
      </c>
      <c r="R81">
        <f t="shared" si="1"/>
        <v>46</v>
      </c>
    </row>
    <row r="82" spans="1:18" x14ac:dyDescent="0.25">
      <c r="A82" t="s">
        <v>153</v>
      </c>
      <c r="B82" t="s">
        <v>942</v>
      </c>
      <c r="D82">
        <v>3</v>
      </c>
      <c r="E82">
        <v>1</v>
      </c>
      <c r="F82">
        <v>2</v>
      </c>
      <c r="G82">
        <v>2</v>
      </c>
      <c r="H82">
        <v>7</v>
      </c>
      <c r="I82">
        <v>5</v>
      </c>
      <c r="J82">
        <v>7</v>
      </c>
      <c r="K82">
        <v>4</v>
      </c>
      <c r="R82">
        <f t="shared" si="1"/>
        <v>31</v>
      </c>
    </row>
    <row r="83" spans="1:18" x14ac:dyDescent="0.25">
      <c r="A83" t="s">
        <v>154</v>
      </c>
      <c r="B83" t="s">
        <v>943</v>
      </c>
      <c r="C83">
        <v>3</v>
      </c>
      <c r="F83">
        <v>3</v>
      </c>
      <c r="G83">
        <v>1</v>
      </c>
      <c r="H83">
        <v>2</v>
      </c>
      <c r="I83">
        <v>1</v>
      </c>
      <c r="J83">
        <v>1</v>
      </c>
      <c r="K83">
        <v>1</v>
      </c>
      <c r="R83">
        <f t="shared" si="1"/>
        <v>9</v>
      </c>
    </row>
    <row r="84" spans="1:18" x14ac:dyDescent="0.25">
      <c r="A84" t="s">
        <v>155</v>
      </c>
      <c r="B84" t="s">
        <v>944</v>
      </c>
      <c r="D84">
        <v>1</v>
      </c>
      <c r="E84">
        <v>2</v>
      </c>
      <c r="F84">
        <v>3</v>
      </c>
      <c r="G84">
        <v>2</v>
      </c>
      <c r="I84">
        <v>2</v>
      </c>
      <c r="J84">
        <v>2</v>
      </c>
      <c r="K84">
        <v>4</v>
      </c>
      <c r="M84">
        <v>3</v>
      </c>
      <c r="N84">
        <v>2</v>
      </c>
      <c r="O84">
        <v>5</v>
      </c>
      <c r="P84">
        <v>1</v>
      </c>
      <c r="R84">
        <f t="shared" si="1"/>
        <v>27</v>
      </c>
    </row>
    <row r="85" spans="1:18" x14ac:dyDescent="0.25">
      <c r="A85" t="s">
        <v>156</v>
      </c>
      <c r="B85" t="s">
        <v>945</v>
      </c>
      <c r="C85">
        <v>3</v>
      </c>
      <c r="E85">
        <v>4</v>
      </c>
      <c r="F85">
        <v>2</v>
      </c>
      <c r="G85">
        <v>7</v>
      </c>
      <c r="H85">
        <v>8</v>
      </c>
      <c r="I85">
        <v>6</v>
      </c>
      <c r="J85">
        <v>4</v>
      </c>
      <c r="K85">
        <v>4</v>
      </c>
      <c r="L85">
        <v>4</v>
      </c>
      <c r="M85">
        <v>7</v>
      </c>
      <c r="O85">
        <v>4</v>
      </c>
      <c r="P85">
        <v>4</v>
      </c>
      <c r="Q85">
        <v>2</v>
      </c>
      <c r="R85">
        <f t="shared" si="1"/>
        <v>56</v>
      </c>
    </row>
    <row r="86" spans="1:18" x14ac:dyDescent="0.25">
      <c r="A86" t="s">
        <v>157</v>
      </c>
      <c r="B86" t="s">
        <v>946</v>
      </c>
      <c r="C86">
        <v>10</v>
      </c>
      <c r="E86">
        <v>4</v>
      </c>
      <c r="F86">
        <v>9</v>
      </c>
      <c r="G86">
        <v>9</v>
      </c>
      <c r="H86">
        <v>6</v>
      </c>
      <c r="I86">
        <v>2</v>
      </c>
      <c r="J86">
        <v>11</v>
      </c>
      <c r="K86">
        <v>2</v>
      </c>
      <c r="L86">
        <v>4</v>
      </c>
      <c r="M86">
        <v>5</v>
      </c>
      <c r="N86">
        <v>6</v>
      </c>
      <c r="O86">
        <v>4</v>
      </c>
      <c r="P86">
        <v>3</v>
      </c>
      <c r="Q86">
        <v>4</v>
      </c>
      <c r="R86">
        <f t="shared" si="1"/>
        <v>69</v>
      </c>
    </row>
    <row r="87" spans="1:18" x14ac:dyDescent="0.25">
      <c r="A87" t="s">
        <v>296</v>
      </c>
      <c r="B87" t="s">
        <v>947</v>
      </c>
      <c r="C87">
        <v>112</v>
      </c>
      <c r="D87">
        <v>11</v>
      </c>
      <c r="E87">
        <v>86</v>
      </c>
      <c r="F87">
        <v>104</v>
      </c>
      <c r="G87">
        <v>107</v>
      </c>
      <c r="H87">
        <v>111</v>
      </c>
      <c r="I87">
        <v>105</v>
      </c>
      <c r="J87">
        <v>95</v>
      </c>
      <c r="K87">
        <v>81</v>
      </c>
      <c r="L87">
        <v>85</v>
      </c>
      <c r="M87">
        <v>66</v>
      </c>
      <c r="N87">
        <v>50</v>
      </c>
      <c r="O87">
        <v>60</v>
      </c>
      <c r="P87">
        <v>54</v>
      </c>
      <c r="Q87">
        <v>76</v>
      </c>
      <c r="R87">
        <f t="shared" si="1"/>
        <v>1091</v>
      </c>
    </row>
    <row r="88" spans="1:18" x14ac:dyDescent="0.25">
      <c r="A88" t="s">
        <v>297</v>
      </c>
      <c r="B88" t="s">
        <v>948</v>
      </c>
      <c r="C88">
        <v>7</v>
      </c>
      <c r="D88">
        <v>4</v>
      </c>
      <c r="E88">
        <v>8</v>
      </c>
      <c r="F88">
        <v>11</v>
      </c>
      <c r="G88">
        <v>11</v>
      </c>
      <c r="H88">
        <v>16</v>
      </c>
      <c r="I88">
        <v>15</v>
      </c>
      <c r="J88">
        <v>14</v>
      </c>
      <c r="K88">
        <v>9</v>
      </c>
      <c r="L88">
        <v>11</v>
      </c>
      <c r="M88">
        <v>11</v>
      </c>
      <c r="N88">
        <v>14</v>
      </c>
      <c r="O88">
        <v>14</v>
      </c>
      <c r="P88">
        <v>8</v>
      </c>
      <c r="Q88">
        <v>27</v>
      </c>
      <c r="R88">
        <f t="shared" si="1"/>
        <v>173</v>
      </c>
    </row>
    <row r="89" spans="1:18" x14ac:dyDescent="0.25">
      <c r="A89" t="s">
        <v>298</v>
      </c>
      <c r="B89" t="s">
        <v>949</v>
      </c>
      <c r="C89">
        <v>4</v>
      </c>
      <c r="D89">
        <v>2</v>
      </c>
      <c r="E89">
        <v>8</v>
      </c>
      <c r="F89">
        <v>8</v>
      </c>
      <c r="G89">
        <v>9</v>
      </c>
      <c r="H89">
        <v>17</v>
      </c>
      <c r="I89">
        <v>14</v>
      </c>
      <c r="J89">
        <v>19</v>
      </c>
      <c r="K89">
        <v>18</v>
      </c>
      <c r="L89">
        <v>14</v>
      </c>
      <c r="M89">
        <v>9</v>
      </c>
      <c r="N89">
        <v>12</v>
      </c>
      <c r="O89">
        <v>24</v>
      </c>
      <c r="P89">
        <v>8</v>
      </c>
      <c r="Q89">
        <v>22</v>
      </c>
      <c r="R89">
        <f t="shared" si="1"/>
        <v>184</v>
      </c>
    </row>
    <row r="90" spans="1:18" x14ac:dyDescent="0.25">
      <c r="A90" t="s">
        <v>194</v>
      </c>
      <c r="B90" t="s">
        <v>950</v>
      </c>
      <c r="G90">
        <v>1</v>
      </c>
      <c r="H90">
        <v>1</v>
      </c>
      <c r="I90">
        <v>1</v>
      </c>
      <c r="J90">
        <v>1</v>
      </c>
      <c r="K90">
        <v>1</v>
      </c>
      <c r="R90">
        <f t="shared" si="1"/>
        <v>5</v>
      </c>
    </row>
    <row r="91" spans="1:18" x14ac:dyDescent="0.25">
      <c r="A91" t="s">
        <v>195</v>
      </c>
      <c r="B91" t="s">
        <v>951</v>
      </c>
      <c r="C91">
        <v>2</v>
      </c>
      <c r="G91">
        <v>1</v>
      </c>
      <c r="H91">
        <v>1</v>
      </c>
      <c r="I91">
        <v>2</v>
      </c>
      <c r="J91">
        <v>1</v>
      </c>
      <c r="L91">
        <v>2</v>
      </c>
      <c r="M91">
        <v>2</v>
      </c>
      <c r="R91">
        <f t="shared" si="1"/>
        <v>9</v>
      </c>
    </row>
    <row r="92" spans="1:18" x14ac:dyDescent="0.25">
      <c r="A92" t="s">
        <v>196</v>
      </c>
      <c r="B92" t="s">
        <v>952</v>
      </c>
      <c r="C92">
        <v>2</v>
      </c>
      <c r="E92">
        <v>4</v>
      </c>
      <c r="F92">
        <v>5</v>
      </c>
      <c r="G92">
        <v>7</v>
      </c>
      <c r="H92">
        <v>4</v>
      </c>
      <c r="I92">
        <v>8</v>
      </c>
      <c r="J92">
        <v>9</v>
      </c>
      <c r="K92">
        <v>4</v>
      </c>
      <c r="L92">
        <v>5</v>
      </c>
      <c r="M92">
        <v>7</v>
      </c>
      <c r="N92">
        <v>6</v>
      </c>
      <c r="O92">
        <v>4</v>
      </c>
      <c r="P92">
        <v>4</v>
      </c>
      <c r="Q92">
        <v>3</v>
      </c>
      <c r="R92">
        <f t="shared" si="1"/>
        <v>70</v>
      </c>
    </row>
    <row r="93" spans="1:18" x14ac:dyDescent="0.25">
      <c r="A93" t="s">
        <v>197</v>
      </c>
      <c r="B93" t="s">
        <v>953</v>
      </c>
      <c r="C93">
        <v>4</v>
      </c>
      <c r="D93">
        <v>3</v>
      </c>
      <c r="E93">
        <v>11</v>
      </c>
      <c r="F93">
        <v>7</v>
      </c>
      <c r="G93">
        <v>8</v>
      </c>
      <c r="H93">
        <v>15</v>
      </c>
      <c r="I93">
        <v>7</v>
      </c>
      <c r="J93">
        <v>8</v>
      </c>
      <c r="K93">
        <v>7</v>
      </c>
      <c r="L93">
        <v>10</v>
      </c>
      <c r="M93">
        <v>11</v>
      </c>
      <c r="N93">
        <v>4</v>
      </c>
      <c r="O93">
        <v>6</v>
      </c>
      <c r="P93">
        <v>5</v>
      </c>
      <c r="Q93">
        <v>9</v>
      </c>
      <c r="R93">
        <f t="shared" si="1"/>
        <v>111</v>
      </c>
    </row>
    <row r="94" spans="1:18" x14ac:dyDescent="0.25">
      <c r="A94" t="s">
        <v>198</v>
      </c>
      <c r="B94" t="s">
        <v>954</v>
      </c>
      <c r="C94">
        <v>7</v>
      </c>
      <c r="D94">
        <v>5</v>
      </c>
      <c r="E94">
        <v>11</v>
      </c>
      <c r="F94">
        <v>19</v>
      </c>
      <c r="G94">
        <v>7</v>
      </c>
      <c r="H94">
        <v>12</v>
      </c>
      <c r="I94">
        <v>14</v>
      </c>
      <c r="J94">
        <v>8</v>
      </c>
      <c r="K94">
        <v>8</v>
      </c>
      <c r="L94">
        <v>14</v>
      </c>
      <c r="M94">
        <v>16</v>
      </c>
      <c r="N94">
        <v>12</v>
      </c>
      <c r="O94">
        <v>16</v>
      </c>
      <c r="P94">
        <v>17</v>
      </c>
      <c r="Q94">
        <v>11</v>
      </c>
      <c r="R94">
        <f t="shared" si="1"/>
        <v>170</v>
      </c>
    </row>
    <row r="95" spans="1:18" x14ac:dyDescent="0.25">
      <c r="A95" t="s">
        <v>205</v>
      </c>
      <c r="B95" t="s">
        <v>955</v>
      </c>
      <c r="C95">
        <v>547</v>
      </c>
      <c r="E95">
        <v>420</v>
      </c>
      <c r="F95">
        <v>474</v>
      </c>
      <c r="G95">
        <v>589</v>
      </c>
      <c r="H95">
        <v>727</v>
      </c>
      <c r="I95">
        <v>710</v>
      </c>
      <c r="J95">
        <v>749</v>
      </c>
      <c r="K95">
        <v>610</v>
      </c>
      <c r="L95">
        <v>586</v>
      </c>
      <c r="M95">
        <v>592</v>
      </c>
      <c r="N95">
        <v>512</v>
      </c>
      <c r="O95">
        <v>600</v>
      </c>
      <c r="P95">
        <v>600</v>
      </c>
      <c r="Q95">
        <v>741</v>
      </c>
      <c r="R95">
        <f t="shared" si="1"/>
        <v>7910</v>
      </c>
    </row>
    <row r="96" spans="1:18" x14ac:dyDescent="0.25">
      <c r="A96" t="s">
        <v>206</v>
      </c>
      <c r="B96" t="s">
        <v>956</v>
      </c>
      <c r="C96">
        <v>277</v>
      </c>
      <c r="D96">
        <v>2</v>
      </c>
      <c r="E96">
        <v>190</v>
      </c>
      <c r="F96">
        <v>244</v>
      </c>
      <c r="G96">
        <v>260</v>
      </c>
      <c r="H96">
        <v>248</v>
      </c>
      <c r="I96">
        <v>227</v>
      </c>
      <c r="J96">
        <v>206</v>
      </c>
      <c r="K96">
        <v>234</v>
      </c>
      <c r="L96">
        <v>222</v>
      </c>
      <c r="M96">
        <v>196</v>
      </c>
      <c r="N96">
        <v>195</v>
      </c>
      <c r="O96">
        <v>210</v>
      </c>
      <c r="P96">
        <v>215</v>
      </c>
      <c r="Q96">
        <v>257</v>
      </c>
      <c r="R96">
        <f t="shared" si="1"/>
        <v>2906</v>
      </c>
    </row>
    <row r="97" spans="1:18" x14ac:dyDescent="0.25">
      <c r="A97" t="s">
        <v>207</v>
      </c>
      <c r="B97" t="s">
        <v>957</v>
      </c>
      <c r="C97">
        <v>83</v>
      </c>
      <c r="D97">
        <v>5</v>
      </c>
      <c r="E97">
        <v>57</v>
      </c>
      <c r="F97">
        <v>49</v>
      </c>
      <c r="G97">
        <v>77</v>
      </c>
      <c r="H97">
        <v>64</v>
      </c>
      <c r="I97">
        <v>53</v>
      </c>
      <c r="J97">
        <v>60</v>
      </c>
      <c r="K97">
        <v>54</v>
      </c>
      <c r="L97">
        <v>52</v>
      </c>
      <c r="M97">
        <v>38</v>
      </c>
      <c r="N97">
        <v>41</v>
      </c>
      <c r="O97">
        <v>51</v>
      </c>
      <c r="P97">
        <v>46</v>
      </c>
      <c r="Q97">
        <v>44</v>
      </c>
      <c r="R97">
        <f t="shared" si="1"/>
        <v>691</v>
      </c>
    </row>
    <row r="98" spans="1:18" x14ac:dyDescent="0.25">
      <c r="A98" t="s">
        <v>208</v>
      </c>
      <c r="B98" t="s">
        <v>958</v>
      </c>
      <c r="C98">
        <v>17</v>
      </c>
      <c r="E98">
        <v>14</v>
      </c>
      <c r="F98">
        <v>18</v>
      </c>
      <c r="G98">
        <v>24</v>
      </c>
      <c r="H98">
        <v>46</v>
      </c>
      <c r="I98">
        <v>34</v>
      </c>
      <c r="J98">
        <v>34</v>
      </c>
      <c r="K98">
        <v>25</v>
      </c>
      <c r="L98">
        <v>33</v>
      </c>
      <c r="M98">
        <v>29</v>
      </c>
      <c r="N98">
        <v>33</v>
      </c>
      <c r="O98">
        <v>30</v>
      </c>
      <c r="P98">
        <v>45</v>
      </c>
      <c r="Q98">
        <v>45</v>
      </c>
      <c r="R98">
        <f t="shared" si="1"/>
        <v>410</v>
      </c>
    </row>
    <row r="99" spans="1:18" x14ac:dyDescent="0.25">
      <c r="A99" t="s">
        <v>209</v>
      </c>
      <c r="B99" t="s">
        <v>959</v>
      </c>
      <c r="C99">
        <v>213</v>
      </c>
      <c r="E99">
        <v>146</v>
      </c>
      <c r="F99">
        <v>214</v>
      </c>
      <c r="G99">
        <v>240</v>
      </c>
      <c r="H99">
        <v>218</v>
      </c>
      <c r="I99">
        <v>224</v>
      </c>
      <c r="J99">
        <v>227</v>
      </c>
      <c r="K99">
        <v>197</v>
      </c>
      <c r="L99">
        <v>177</v>
      </c>
      <c r="M99">
        <v>180</v>
      </c>
      <c r="N99">
        <v>149</v>
      </c>
      <c r="O99">
        <v>197</v>
      </c>
      <c r="P99">
        <v>176</v>
      </c>
      <c r="Q99">
        <v>286</v>
      </c>
      <c r="R99">
        <f t="shared" si="1"/>
        <v>2631</v>
      </c>
    </row>
    <row r="100" spans="1:18" x14ac:dyDescent="0.25">
      <c r="A100" t="s">
        <v>210</v>
      </c>
      <c r="B100" t="s">
        <v>960</v>
      </c>
      <c r="C100">
        <v>15</v>
      </c>
      <c r="E100">
        <v>12</v>
      </c>
      <c r="F100">
        <v>7</v>
      </c>
      <c r="G100">
        <v>13</v>
      </c>
      <c r="H100">
        <v>13</v>
      </c>
      <c r="I100">
        <v>12</v>
      </c>
      <c r="J100">
        <v>15</v>
      </c>
      <c r="K100">
        <v>13</v>
      </c>
      <c r="L100">
        <v>14</v>
      </c>
      <c r="M100">
        <v>21</v>
      </c>
      <c r="N100">
        <v>18</v>
      </c>
      <c r="O100">
        <v>14</v>
      </c>
      <c r="P100">
        <v>18</v>
      </c>
      <c r="Q100">
        <v>18</v>
      </c>
      <c r="R100">
        <f t="shared" si="1"/>
        <v>188</v>
      </c>
    </row>
    <row r="101" spans="1:18" x14ac:dyDescent="0.25">
      <c r="A101" t="s">
        <v>211</v>
      </c>
      <c r="B101" t="s">
        <v>961</v>
      </c>
      <c r="C101">
        <v>227</v>
      </c>
      <c r="D101">
        <v>11</v>
      </c>
      <c r="E101">
        <v>170</v>
      </c>
      <c r="F101">
        <v>134</v>
      </c>
      <c r="G101">
        <v>156</v>
      </c>
      <c r="H101">
        <v>167</v>
      </c>
      <c r="I101">
        <v>174</v>
      </c>
      <c r="J101">
        <v>179</v>
      </c>
      <c r="K101">
        <v>172</v>
      </c>
      <c r="L101">
        <v>134</v>
      </c>
      <c r="M101">
        <v>137</v>
      </c>
      <c r="N101">
        <v>130</v>
      </c>
      <c r="O101">
        <v>137</v>
      </c>
      <c r="P101">
        <v>136</v>
      </c>
      <c r="Q101">
        <v>154</v>
      </c>
      <c r="R101">
        <f t="shared" si="1"/>
        <v>1991</v>
      </c>
    </row>
    <row r="102" spans="1:18" x14ac:dyDescent="0.25">
      <c r="A102" t="s">
        <v>212</v>
      </c>
      <c r="B102" t="s">
        <v>962</v>
      </c>
      <c r="E102">
        <v>3</v>
      </c>
      <c r="G102">
        <v>2</v>
      </c>
      <c r="H102">
        <v>1</v>
      </c>
      <c r="I102">
        <v>1</v>
      </c>
      <c r="J102">
        <v>1</v>
      </c>
      <c r="K102">
        <v>1</v>
      </c>
      <c r="M102">
        <v>2</v>
      </c>
      <c r="O102">
        <v>4</v>
      </c>
      <c r="Q102">
        <v>3</v>
      </c>
      <c r="R102">
        <f t="shared" si="1"/>
        <v>18</v>
      </c>
    </row>
    <row r="103" spans="1:18" x14ac:dyDescent="0.25">
      <c r="A103" t="s">
        <v>213</v>
      </c>
      <c r="B103" t="s">
        <v>963</v>
      </c>
      <c r="C103">
        <v>171</v>
      </c>
      <c r="E103">
        <v>116</v>
      </c>
      <c r="F103">
        <v>140</v>
      </c>
      <c r="G103">
        <v>143</v>
      </c>
      <c r="H103">
        <v>165</v>
      </c>
      <c r="I103">
        <v>170</v>
      </c>
      <c r="J103">
        <v>156</v>
      </c>
      <c r="K103">
        <v>164</v>
      </c>
      <c r="L103">
        <v>142</v>
      </c>
      <c r="M103">
        <v>149</v>
      </c>
      <c r="N103">
        <v>160</v>
      </c>
      <c r="O103">
        <v>162</v>
      </c>
      <c r="P103">
        <v>163</v>
      </c>
      <c r="Q103">
        <v>216</v>
      </c>
      <c r="R103">
        <f t="shared" si="1"/>
        <v>2046</v>
      </c>
    </row>
    <row r="104" spans="1:18" x14ac:dyDescent="0.25">
      <c r="A104" t="s">
        <v>214</v>
      </c>
      <c r="B104" t="s">
        <v>964</v>
      </c>
      <c r="C104">
        <v>40</v>
      </c>
      <c r="E104">
        <v>21</v>
      </c>
      <c r="F104">
        <v>28</v>
      </c>
      <c r="G104">
        <v>24</v>
      </c>
      <c r="H104">
        <v>24</v>
      </c>
      <c r="I104">
        <v>24</v>
      </c>
      <c r="J104">
        <v>40</v>
      </c>
      <c r="K104">
        <v>36</v>
      </c>
      <c r="L104">
        <v>26</v>
      </c>
      <c r="M104">
        <v>33</v>
      </c>
      <c r="N104">
        <v>22</v>
      </c>
      <c r="O104">
        <v>20</v>
      </c>
      <c r="P104">
        <v>23</v>
      </c>
      <c r="Q104">
        <v>32</v>
      </c>
      <c r="R104">
        <f t="shared" si="1"/>
        <v>353</v>
      </c>
    </row>
    <row r="105" spans="1:18" x14ac:dyDescent="0.25">
      <c r="A105" t="s">
        <v>215</v>
      </c>
      <c r="B105" t="s">
        <v>965</v>
      </c>
      <c r="C105">
        <v>27</v>
      </c>
      <c r="E105">
        <v>17</v>
      </c>
      <c r="F105">
        <v>33</v>
      </c>
      <c r="G105">
        <v>16</v>
      </c>
      <c r="H105">
        <v>35</v>
      </c>
      <c r="I105">
        <v>32</v>
      </c>
      <c r="J105">
        <v>36</v>
      </c>
      <c r="K105">
        <v>27</v>
      </c>
      <c r="L105">
        <v>22</v>
      </c>
      <c r="M105">
        <v>18</v>
      </c>
      <c r="N105">
        <v>25</v>
      </c>
      <c r="O105">
        <v>23</v>
      </c>
      <c r="P105">
        <v>19</v>
      </c>
      <c r="Q105">
        <v>24</v>
      </c>
      <c r="R105">
        <f t="shared" si="1"/>
        <v>327</v>
      </c>
    </row>
    <row r="106" spans="1:18" x14ac:dyDescent="0.25">
      <c r="A106" t="s">
        <v>216</v>
      </c>
      <c r="B106" t="s">
        <v>966</v>
      </c>
      <c r="C106">
        <v>241</v>
      </c>
      <c r="D106">
        <v>9</v>
      </c>
      <c r="E106">
        <v>191</v>
      </c>
      <c r="F106">
        <v>164</v>
      </c>
      <c r="G106">
        <v>184</v>
      </c>
      <c r="H106">
        <v>181</v>
      </c>
      <c r="I106">
        <v>178</v>
      </c>
      <c r="J106">
        <v>178</v>
      </c>
      <c r="K106">
        <v>160</v>
      </c>
      <c r="L106">
        <v>131</v>
      </c>
      <c r="M106">
        <v>111</v>
      </c>
      <c r="N106">
        <v>130</v>
      </c>
      <c r="O106">
        <v>116</v>
      </c>
      <c r="P106">
        <v>129</v>
      </c>
      <c r="Q106">
        <v>144</v>
      </c>
      <c r="R106">
        <f t="shared" si="1"/>
        <v>2006</v>
      </c>
    </row>
    <row r="107" spans="1:18" x14ac:dyDescent="0.25">
      <c r="A107" t="s">
        <v>217</v>
      </c>
      <c r="B107" t="s">
        <v>967</v>
      </c>
      <c r="C107">
        <v>95</v>
      </c>
      <c r="E107">
        <v>77</v>
      </c>
      <c r="F107">
        <v>111</v>
      </c>
      <c r="G107">
        <v>100</v>
      </c>
      <c r="H107">
        <v>103</v>
      </c>
      <c r="I107">
        <v>108</v>
      </c>
      <c r="J107">
        <v>131</v>
      </c>
      <c r="K107">
        <v>86</v>
      </c>
      <c r="L107">
        <v>78</v>
      </c>
      <c r="M107">
        <v>82</v>
      </c>
      <c r="N107">
        <v>67</v>
      </c>
      <c r="O107">
        <v>64</v>
      </c>
      <c r="P107">
        <v>44</v>
      </c>
      <c r="Q107">
        <v>72</v>
      </c>
      <c r="R107">
        <f t="shared" si="1"/>
        <v>1123</v>
      </c>
    </row>
    <row r="108" spans="1:18" x14ac:dyDescent="0.25">
      <c r="A108" t="s">
        <v>218</v>
      </c>
      <c r="B108" t="s">
        <v>968</v>
      </c>
      <c r="C108">
        <v>73</v>
      </c>
      <c r="D108">
        <v>2</v>
      </c>
      <c r="E108">
        <v>43</v>
      </c>
      <c r="F108">
        <v>57</v>
      </c>
      <c r="G108">
        <v>50</v>
      </c>
      <c r="H108">
        <v>60</v>
      </c>
      <c r="I108">
        <v>53</v>
      </c>
      <c r="J108">
        <v>78</v>
      </c>
      <c r="K108">
        <v>58</v>
      </c>
      <c r="L108">
        <v>49</v>
      </c>
      <c r="M108">
        <v>62</v>
      </c>
      <c r="N108">
        <v>69</v>
      </c>
      <c r="O108">
        <v>71</v>
      </c>
      <c r="P108">
        <v>50</v>
      </c>
      <c r="Q108">
        <v>64</v>
      </c>
      <c r="R108">
        <f t="shared" si="1"/>
        <v>766</v>
      </c>
    </row>
    <row r="109" spans="1:18" x14ac:dyDescent="0.25">
      <c r="A109" t="s">
        <v>219</v>
      </c>
      <c r="B109" t="s">
        <v>969</v>
      </c>
      <c r="C109">
        <v>94</v>
      </c>
      <c r="D109">
        <v>11</v>
      </c>
      <c r="E109">
        <v>92</v>
      </c>
      <c r="F109">
        <v>111</v>
      </c>
      <c r="G109">
        <v>124</v>
      </c>
      <c r="H109">
        <v>149</v>
      </c>
      <c r="I109">
        <v>168</v>
      </c>
      <c r="J109">
        <v>152</v>
      </c>
      <c r="K109">
        <v>131</v>
      </c>
      <c r="L109">
        <v>146</v>
      </c>
      <c r="M109">
        <v>157</v>
      </c>
      <c r="N109">
        <v>172</v>
      </c>
      <c r="O109">
        <v>172</v>
      </c>
      <c r="P109">
        <v>148</v>
      </c>
      <c r="Q109">
        <v>183</v>
      </c>
      <c r="R109">
        <f t="shared" si="1"/>
        <v>1916</v>
      </c>
    </row>
    <row r="110" spans="1:18" x14ac:dyDescent="0.25">
      <c r="A110" t="s">
        <v>220</v>
      </c>
      <c r="B110" t="s">
        <v>970</v>
      </c>
      <c r="C110">
        <v>127</v>
      </c>
      <c r="E110">
        <v>72</v>
      </c>
      <c r="F110">
        <v>93</v>
      </c>
      <c r="G110">
        <v>85</v>
      </c>
      <c r="H110">
        <v>101</v>
      </c>
      <c r="I110">
        <v>105</v>
      </c>
      <c r="J110">
        <v>106</v>
      </c>
      <c r="K110">
        <v>102</v>
      </c>
      <c r="L110">
        <v>96</v>
      </c>
      <c r="M110">
        <v>97</v>
      </c>
      <c r="N110">
        <v>82</v>
      </c>
      <c r="O110">
        <v>68</v>
      </c>
      <c r="P110">
        <v>79</v>
      </c>
      <c r="Q110">
        <v>102</v>
      </c>
      <c r="R110">
        <f t="shared" si="1"/>
        <v>1188</v>
      </c>
    </row>
    <row r="111" spans="1:18" x14ac:dyDescent="0.25">
      <c r="A111" t="s">
        <v>221</v>
      </c>
      <c r="B111" t="s">
        <v>971</v>
      </c>
      <c r="C111">
        <v>216</v>
      </c>
      <c r="E111">
        <v>177</v>
      </c>
      <c r="F111">
        <v>194</v>
      </c>
      <c r="G111">
        <v>218</v>
      </c>
      <c r="H111">
        <v>260</v>
      </c>
      <c r="I111">
        <v>236</v>
      </c>
      <c r="J111">
        <v>228</v>
      </c>
      <c r="K111">
        <v>224</v>
      </c>
      <c r="L111">
        <v>217</v>
      </c>
      <c r="M111">
        <v>186</v>
      </c>
      <c r="N111">
        <v>180</v>
      </c>
      <c r="O111">
        <v>177</v>
      </c>
      <c r="P111">
        <v>165</v>
      </c>
      <c r="Q111">
        <v>227</v>
      </c>
      <c r="R111">
        <f t="shared" si="1"/>
        <v>2689</v>
      </c>
    </row>
    <row r="112" spans="1:18" x14ac:dyDescent="0.25">
      <c r="A112" t="s">
        <v>222</v>
      </c>
      <c r="B112" t="s">
        <v>972</v>
      </c>
      <c r="C112">
        <v>261</v>
      </c>
      <c r="E112">
        <v>170</v>
      </c>
      <c r="F112">
        <v>210</v>
      </c>
      <c r="G112">
        <v>271</v>
      </c>
      <c r="H112">
        <v>291</v>
      </c>
      <c r="I112">
        <v>275</v>
      </c>
      <c r="J112">
        <v>268</v>
      </c>
      <c r="K112">
        <v>259</v>
      </c>
      <c r="L112">
        <v>246</v>
      </c>
      <c r="M112">
        <v>214</v>
      </c>
      <c r="N112">
        <v>204</v>
      </c>
      <c r="O112">
        <v>188</v>
      </c>
      <c r="P112">
        <v>168</v>
      </c>
      <c r="Q112">
        <v>287</v>
      </c>
      <c r="R112">
        <f t="shared" si="1"/>
        <v>3051</v>
      </c>
    </row>
    <row r="113" spans="1:18" x14ac:dyDescent="0.25">
      <c r="A113" t="s">
        <v>223</v>
      </c>
      <c r="B113" t="s">
        <v>973</v>
      </c>
      <c r="C113">
        <v>218</v>
      </c>
      <c r="E113">
        <v>194</v>
      </c>
      <c r="F113">
        <v>192</v>
      </c>
      <c r="G113">
        <v>214</v>
      </c>
      <c r="H113">
        <v>263</v>
      </c>
      <c r="I113">
        <v>256</v>
      </c>
      <c r="J113">
        <v>269</v>
      </c>
      <c r="K113">
        <v>228</v>
      </c>
      <c r="L113">
        <v>209</v>
      </c>
      <c r="M113">
        <v>231</v>
      </c>
      <c r="N113">
        <v>197</v>
      </c>
      <c r="O113">
        <v>192</v>
      </c>
      <c r="P113">
        <v>206</v>
      </c>
      <c r="Q113">
        <v>213</v>
      </c>
      <c r="R113">
        <f t="shared" si="1"/>
        <v>2864</v>
      </c>
    </row>
    <row r="114" spans="1:18" x14ac:dyDescent="0.25">
      <c r="A114" t="s">
        <v>224</v>
      </c>
      <c r="B114" t="s">
        <v>974</v>
      </c>
      <c r="N114">
        <v>13</v>
      </c>
      <c r="O114">
        <v>22</v>
      </c>
      <c r="P114">
        <v>15</v>
      </c>
      <c r="Q114">
        <v>11</v>
      </c>
      <c r="R114">
        <f t="shared" si="1"/>
        <v>61</v>
      </c>
    </row>
    <row r="115" spans="1:18" x14ac:dyDescent="0.25">
      <c r="A115" t="s">
        <v>225</v>
      </c>
      <c r="B115" t="s">
        <v>975</v>
      </c>
      <c r="K115">
        <v>22</v>
      </c>
      <c r="L115">
        <v>26</v>
      </c>
      <c r="M115">
        <v>13</v>
      </c>
      <c r="N115">
        <v>12</v>
      </c>
      <c r="O115">
        <v>13</v>
      </c>
      <c r="P115">
        <v>12</v>
      </c>
      <c r="Q115">
        <v>11</v>
      </c>
      <c r="R115">
        <f t="shared" si="1"/>
        <v>109</v>
      </c>
    </row>
    <row r="116" spans="1:18" x14ac:dyDescent="0.25">
      <c r="A116" t="s">
        <v>226</v>
      </c>
      <c r="B116" t="s">
        <v>976</v>
      </c>
      <c r="J116">
        <v>6</v>
      </c>
      <c r="K116">
        <v>9</v>
      </c>
      <c r="L116">
        <v>8</v>
      </c>
      <c r="M116">
        <v>6</v>
      </c>
      <c r="R116">
        <f t="shared" si="1"/>
        <v>29</v>
      </c>
    </row>
    <row r="117" spans="1:18" x14ac:dyDescent="0.25">
      <c r="A117" t="s">
        <v>227</v>
      </c>
      <c r="B117" t="s">
        <v>977</v>
      </c>
      <c r="K117">
        <v>7</v>
      </c>
      <c r="L117">
        <v>5</v>
      </c>
      <c r="M117">
        <v>3</v>
      </c>
      <c r="N117">
        <v>4</v>
      </c>
      <c r="O117">
        <v>1</v>
      </c>
      <c r="P117">
        <v>2</v>
      </c>
      <c r="Q117">
        <v>4</v>
      </c>
      <c r="R117">
        <f t="shared" si="1"/>
        <v>26</v>
      </c>
    </row>
    <row r="118" spans="1:18" x14ac:dyDescent="0.25">
      <c r="A118" t="s">
        <v>705</v>
      </c>
      <c r="B118" t="s">
        <v>978</v>
      </c>
      <c r="E118">
        <v>3</v>
      </c>
      <c r="F118">
        <v>11</v>
      </c>
      <c r="G118">
        <v>12</v>
      </c>
      <c r="H118">
        <v>17</v>
      </c>
      <c r="I118">
        <v>9</v>
      </c>
      <c r="J118">
        <v>7</v>
      </c>
      <c r="R118">
        <f t="shared" si="1"/>
        <v>59</v>
      </c>
    </row>
    <row r="119" spans="1:18" x14ac:dyDescent="0.25">
      <c r="A119" t="s">
        <v>706</v>
      </c>
      <c r="B119" t="s">
        <v>979</v>
      </c>
      <c r="E119">
        <v>6</v>
      </c>
      <c r="F119">
        <v>6</v>
      </c>
      <c r="G119">
        <v>8</v>
      </c>
      <c r="H119">
        <v>5</v>
      </c>
      <c r="I119">
        <v>5</v>
      </c>
      <c r="J119">
        <v>2</v>
      </c>
      <c r="R119">
        <f t="shared" si="1"/>
        <v>32</v>
      </c>
    </row>
    <row r="120" spans="1:18" x14ac:dyDescent="0.25">
      <c r="A120" t="s">
        <v>720</v>
      </c>
      <c r="B120" t="s">
        <v>980</v>
      </c>
      <c r="O120">
        <v>6</v>
      </c>
      <c r="P120">
        <v>3</v>
      </c>
      <c r="Q120">
        <v>8</v>
      </c>
      <c r="R120">
        <f t="shared" si="1"/>
        <v>17</v>
      </c>
    </row>
    <row r="121" spans="1:18" x14ac:dyDescent="0.25">
      <c r="A121" t="s">
        <v>740</v>
      </c>
      <c r="B121" t="s">
        <v>981</v>
      </c>
      <c r="E121">
        <v>8</v>
      </c>
      <c r="F121">
        <v>4</v>
      </c>
      <c r="G121">
        <v>6</v>
      </c>
      <c r="H121">
        <v>8</v>
      </c>
      <c r="R121">
        <f t="shared" si="1"/>
        <v>26</v>
      </c>
    </row>
    <row r="122" spans="1:18" x14ac:dyDescent="0.25">
      <c r="A122" t="s">
        <v>199</v>
      </c>
      <c r="B122" t="s">
        <v>982</v>
      </c>
      <c r="C122">
        <v>79</v>
      </c>
      <c r="E122">
        <v>49</v>
      </c>
      <c r="F122">
        <v>52</v>
      </c>
      <c r="G122">
        <v>63</v>
      </c>
      <c r="H122">
        <v>80</v>
      </c>
      <c r="I122">
        <v>46</v>
      </c>
      <c r="J122">
        <v>65</v>
      </c>
      <c r="K122">
        <v>60</v>
      </c>
      <c r="L122">
        <v>47</v>
      </c>
      <c r="M122">
        <v>47</v>
      </c>
      <c r="N122">
        <v>45</v>
      </c>
      <c r="O122">
        <v>49</v>
      </c>
      <c r="P122">
        <v>52</v>
      </c>
      <c r="Q122">
        <v>71</v>
      </c>
      <c r="R122">
        <f t="shared" si="1"/>
        <v>726</v>
      </c>
    </row>
    <row r="123" spans="1:18" x14ac:dyDescent="0.25">
      <c r="A123" t="s">
        <v>228</v>
      </c>
      <c r="B123" t="s">
        <v>983</v>
      </c>
      <c r="C123">
        <v>29</v>
      </c>
      <c r="E123">
        <v>28</v>
      </c>
      <c r="F123">
        <v>28</v>
      </c>
      <c r="G123">
        <v>34</v>
      </c>
      <c r="H123">
        <v>40</v>
      </c>
      <c r="I123">
        <v>38</v>
      </c>
      <c r="J123">
        <v>44</v>
      </c>
      <c r="K123">
        <v>35</v>
      </c>
      <c r="L123">
        <v>30</v>
      </c>
      <c r="M123">
        <v>36</v>
      </c>
      <c r="N123">
        <v>23</v>
      </c>
      <c r="O123">
        <v>22</v>
      </c>
      <c r="P123">
        <v>33</v>
      </c>
      <c r="Q123">
        <v>35</v>
      </c>
      <c r="R123">
        <f t="shared" si="1"/>
        <v>426</v>
      </c>
    </row>
    <row r="124" spans="1:18" x14ac:dyDescent="0.25">
      <c r="A124" t="s">
        <v>200</v>
      </c>
      <c r="B124" t="s">
        <v>984</v>
      </c>
      <c r="C124">
        <v>65</v>
      </c>
      <c r="E124">
        <v>50</v>
      </c>
      <c r="F124">
        <v>58</v>
      </c>
      <c r="G124">
        <v>55</v>
      </c>
      <c r="H124">
        <v>53</v>
      </c>
      <c r="I124">
        <v>64</v>
      </c>
      <c r="J124">
        <v>54</v>
      </c>
      <c r="K124">
        <v>57</v>
      </c>
      <c r="L124">
        <v>52</v>
      </c>
      <c r="M124">
        <v>52</v>
      </c>
      <c r="N124">
        <v>42</v>
      </c>
      <c r="O124">
        <v>53</v>
      </c>
      <c r="P124">
        <v>49</v>
      </c>
      <c r="Q124">
        <v>62</v>
      </c>
      <c r="R124">
        <f t="shared" si="1"/>
        <v>701</v>
      </c>
    </row>
    <row r="125" spans="1:18" x14ac:dyDescent="0.25">
      <c r="A125" t="s">
        <v>201</v>
      </c>
      <c r="B125" t="s">
        <v>985</v>
      </c>
      <c r="C125">
        <v>117</v>
      </c>
      <c r="E125">
        <v>95</v>
      </c>
      <c r="F125">
        <v>124</v>
      </c>
      <c r="G125">
        <v>128</v>
      </c>
      <c r="H125">
        <v>175</v>
      </c>
      <c r="I125">
        <v>147</v>
      </c>
      <c r="J125">
        <v>148</v>
      </c>
      <c r="K125">
        <v>141</v>
      </c>
      <c r="L125">
        <v>145</v>
      </c>
      <c r="M125">
        <v>122</v>
      </c>
      <c r="N125">
        <v>118</v>
      </c>
      <c r="O125">
        <v>100</v>
      </c>
      <c r="P125">
        <v>119</v>
      </c>
      <c r="Q125">
        <v>141</v>
      </c>
      <c r="R125">
        <f t="shared" si="1"/>
        <v>1703</v>
      </c>
    </row>
    <row r="126" spans="1:18" x14ac:dyDescent="0.25">
      <c r="A126" t="s">
        <v>202</v>
      </c>
      <c r="B126" t="s">
        <v>986</v>
      </c>
      <c r="C126">
        <v>106</v>
      </c>
      <c r="E126">
        <v>75</v>
      </c>
      <c r="F126">
        <v>125</v>
      </c>
      <c r="G126">
        <v>136</v>
      </c>
      <c r="H126">
        <v>147</v>
      </c>
      <c r="I126">
        <v>118</v>
      </c>
      <c r="J126">
        <v>134</v>
      </c>
      <c r="K126">
        <v>126</v>
      </c>
      <c r="L126">
        <v>119</v>
      </c>
      <c r="M126">
        <v>103</v>
      </c>
      <c r="N126">
        <v>102</v>
      </c>
      <c r="O126">
        <v>97</v>
      </c>
      <c r="P126">
        <v>90</v>
      </c>
      <c r="Q126">
        <v>133</v>
      </c>
      <c r="R126">
        <f t="shared" si="1"/>
        <v>1505</v>
      </c>
    </row>
    <row r="127" spans="1:18" x14ac:dyDescent="0.25">
      <c r="A127" t="s">
        <v>703</v>
      </c>
      <c r="B127" t="s">
        <v>987</v>
      </c>
      <c r="E127">
        <v>2</v>
      </c>
      <c r="F127">
        <v>3</v>
      </c>
      <c r="G127">
        <v>9</v>
      </c>
      <c r="H127">
        <v>6</v>
      </c>
      <c r="I127">
        <v>8</v>
      </c>
      <c r="J127">
        <v>13</v>
      </c>
      <c r="K127">
        <v>17</v>
      </c>
      <c r="L127">
        <v>6</v>
      </c>
      <c r="M127">
        <v>11</v>
      </c>
      <c r="N127">
        <v>4</v>
      </c>
      <c r="R127">
        <f t="shared" si="1"/>
        <v>79</v>
      </c>
    </row>
    <row r="128" spans="1:18" x14ac:dyDescent="0.25">
      <c r="A128" t="s">
        <v>203</v>
      </c>
      <c r="B128" t="s">
        <v>988</v>
      </c>
      <c r="K128">
        <v>5</v>
      </c>
      <c r="L128">
        <v>3</v>
      </c>
      <c r="M128">
        <v>2</v>
      </c>
      <c r="N128">
        <v>3</v>
      </c>
      <c r="O128">
        <v>5</v>
      </c>
      <c r="P128">
        <v>1</v>
      </c>
      <c r="Q128">
        <v>4</v>
      </c>
      <c r="R128">
        <f t="shared" si="1"/>
        <v>23</v>
      </c>
    </row>
    <row r="129" spans="1:18" x14ac:dyDescent="0.25">
      <c r="A129" t="s">
        <v>93</v>
      </c>
      <c r="B129" t="s">
        <v>989</v>
      </c>
      <c r="E129">
        <v>3</v>
      </c>
      <c r="F129">
        <v>2</v>
      </c>
      <c r="H129">
        <v>1</v>
      </c>
      <c r="I129">
        <v>2</v>
      </c>
      <c r="J129">
        <v>1</v>
      </c>
      <c r="R129">
        <f t="shared" si="1"/>
        <v>9</v>
      </c>
    </row>
    <row r="130" spans="1:18" x14ac:dyDescent="0.25">
      <c r="A130" t="s">
        <v>94</v>
      </c>
      <c r="B130" t="s">
        <v>990</v>
      </c>
      <c r="C130">
        <v>1</v>
      </c>
      <c r="F130">
        <v>1</v>
      </c>
      <c r="G130">
        <v>1</v>
      </c>
      <c r="I130">
        <v>1</v>
      </c>
      <c r="J130">
        <v>2</v>
      </c>
      <c r="M130">
        <v>2</v>
      </c>
      <c r="N130">
        <v>2</v>
      </c>
      <c r="O130">
        <v>2</v>
      </c>
      <c r="P130">
        <v>1</v>
      </c>
      <c r="R130">
        <f t="shared" si="1"/>
        <v>12</v>
      </c>
    </row>
    <row r="131" spans="1:18" x14ac:dyDescent="0.25">
      <c r="A131" t="s">
        <v>95</v>
      </c>
      <c r="B131" t="s">
        <v>991</v>
      </c>
      <c r="C131">
        <v>1</v>
      </c>
      <c r="D131">
        <v>1</v>
      </c>
      <c r="E131">
        <v>4</v>
      </c>
      <c r="F131">
        <v>5</v>
      </c>
      <c r="G131">
        <v>2</v>
      </c>
      <c r="H131">
        <v>6</v>
      </c>
      <c r="I131">
        <v>3</v>
      </c>
      <c r="J131">
        <v>5</v>
      </c>
      <c r="K131">
        <v>3</v>
      </c>
      <c r="L131">
        <v>4</v>
      </c>
      <c r="M131">
        <v>4</v>
      </c>
      <c r="P131">
        <v>1</v>
      </c>
      <c r="Q131">
        <v>1</v>
      </c>
      <c r="R131">
        <f t="shared" si="1"/>
        <v>39</v>
      </c>
    </row>
    <row r="132" spans="1:18" x14ac:dyDescent="0.25">
      <c r="A132" t="s">
        <v>96</v>
      </c>
      <c r="B132" t="s">
        <v>992</v>
      </c>
      <c r="C132">
        <v>26</v>
      </c>
      <c r="D132">
        <v>3</v>
      </c>
      <c r="E132">
        <v>36</v>
      </c>
      <c r="F132">
        <v>25</v>
      </c>
      <c r="G132">
        <v>33</v>
      </c>
      <c r="H132">
        <v>49</v>
      </c>
      <c r="I132">
        <v>38</v>
      </c>
      <c r="J132">
        <v>30</v>
      </c>
      <c r="K132">
        <v>30</v>
      </c>
      <c r="L132">
        <v>31</v>
      </c>
      <c r="M132">
        <v>38</v>
      </c>
      <c r="N132">
        <v>41</v>
      </c>
      <c r="O132">
        <v>41</v>
      </c>
      <c r="P132">
        <v>31</v>
      </c>
      <c r="Q132">
        <v>39</v>
      </c>
      <c r="R132">
        <f t="shared" si="1"/>
        <v>465</v>
      </c>
    </row>
    <row r="133" spans="1:18" x14ac:dyDescent="0.25">
      <c r="A133" t="s">
        <v>97</v>
      </c>
      <c r="B133" t="s">
        <v>993</v>
      </c>
      <c r="D133">
        <v>2</v>
      </c>
      <c r="E133">
        <v>4</v>
      </c>
      <c r="F133">
        <v>6</v>
      </c>
      <c r="G133">
        <v>3</v>
      </c>
      <c r="H133">
        <v>7</v>
      </c>
      <c r="I133">
        <v>4</v>
      </c>
      <c r="J133">
        <v>3</v>
      </c>
      <c r="K133">
        <v>7</v>
      </c>
      <c r="L133">
        <v>14</v>
      </c>
      <c r="M133">
        <v>4</v>
      </c>
      <c r="N133">
        <v>5</v>
      </c>
      <c r="O133">
        <v>10</v>
      </c>
      <c r="P133">
        <v>2</v>
      </c>
      <c r="Q133">
        <v>8</v>
      </c>
      <c r="R133">
        <f t="shared" ref="R133:R196" si="2">SUM(D133:Q133)</f>
        <v>79</v>
      </c>
    </row>
    <row r="134" spans="1:18" x14ac:dyDescent="0.25">
      <c r="A134" t="s">
        <v>98</v>
      </c>
      <c r="B134" t="s">
        <v>994</v>
      </c>
      <c r="C134">
        <v>16</v>
      </c>
      <c r="D134">
        <v>11</v>
      </c>
      <c r="E134">
        <v>12</v>
      </c>
      <c r="F134">
        <v>7</v>
      </c>
      <c r="G134">
        <v>8</v>
      </c>
      <c r="H134">
        <v>12</v>
      </c>
      <c r="I134">
        <v>7</v>
      </c>
      <c r="J134">
        <v>10</v>
      </c>
      <c r="K134">
        <v>12</v>
      </c>
      <c r="L134">
        <v>9</v>
      </c>
      <c r="M134">
        <v>13</v>
      </c>
      <c r="N134">
        <v>11</v>
      </c>
      <c r="O134">
        <v>12</v>
      </c>
      <c r="P134">
        <v>7</v>
      </c>
      <c r="Q134">
        <v>9</v>
      </c>
      <c r="R134">
        <f t="shared" si="2"/>
        <v>140</v>
      </c>
    </row>
    <row r="135" spans="1:18" x14ac:dyDescent="0.25">
      <c r="A135" t="s">
        <v>118</v>
      </c>
      <c r="B135" t="s">
        <v>995</v>
      </c>
      <c r="C135">
        <v>1</v>
      </c>
      <c r="E135">
        <v>1</v>
      </c>
      <c r="F135">
        <v>5</v>
      </c>
      <c r="G135">
        <v>3</v>
      </c>
      <c r="I135">
        <v>1</v>
      </c>
      <c r="K135">
        <v>1</v>
      </c>
      <c r="M135">
        <v>1</v>
      </c>
      <c r="N135">
        <v>3</v>
      </c>
      <c r="O135">
        <v>1</v>
      </c>
      <c r="P135">
        <v>2</v>
      </c>
      <c r="Q135">
        <v>1</v>
      </c>
      <c r="R135">
        <f t="shared" si="2"/>
        <v>19</v>
      </c>
    </row>
    <row r="136" spans="1:18" x14ac:dyDescent="0.25">
      <c r="A136" t="s">
        <v>99</v>
      </c>
      <c r="B136" t="s">
        <v>996</v>
      </c>
      <c r="E136">
        <v>3</v>
      </c>
      <c r="F136">
        <v>2</v>
      </c>
      <c r="G136">
        <v>2</v>
      </c>
      <c r="H136">
        <v>3</v>
      </c>
      <c r="K136">
        <v>2</v>
      </c>
      <c r="L136">
        <v>1</v>
      </c>
      <c r="M136">
        <v>2</v>
      </c>
      <c r="N136">
        <v>1</v>
      </c>
      <c r="R136">
        <f t="shared" si="2"/>
        <v>16</v>
      </c>
    </row>
    <row r="137" spans="1:18" x14ac:dyDescent="0.25">
      <c r="A137" t="s">
        <v>119</v>
      </c>
      <c r="B137" t="s">
        <v>997</v>
      </c>
      <c r="G137">
        <v>2</v>
      </c>
      <c r="H137">
        <v>2</v>
      </c>
      <c r="I137">
        <v>2</v>
      </c>
      <c r="J137">
        <v>1</v>
      </c>
      <c r="K137">
        <v>2</v>
      </c>
      <c r="M137">
        <v>1</v>
      </c>
      <c r="R137">
        <f t="shared" si="2"/>
        <v>10</v>
      </c>
    </row>
    <row r="138" spans="1:18" x14ac:dyDescent="0.25">
      <c r="A138" t="s">
        <v>120</v>
      </c>
      <c r="B138" t="s">
        <v>998</v>
      </c>
      <c r="C138">
        <v>2</v>
      </c>
      <c r="F138">
        <v>3</v>
      </c>
      <c r="G138">
        <v>1</v>
      </c>
      <c r="H138">
        <v>2</v>
      </c>
      <c r="I138">
        <v>3</v>
      </c>
      <c r="J138">
        <v>1</v>
      </c>
      <c r="L138">
        <v>2</v>
      </c>
      <c r="M138">
        <v>1</v>
      </c>
      <c r="N138">
        <v>2</v>
      </c>
      <c r="O138">
        <v>1</v>
      </c>
      <c r="P138">
        <v>1</v>
      </c>
      <c r="Q138">
        <v>2</v>
      </c>
      <c r="R138">
        <f t="shared" si="2"/>
        <v>19</v>
      </c>
    </row>
    <row r="139" spans="1:18" x14ac:dyDescent="0.25">
      <c r="A139" t="s">
        <v>121</v>
      </c>
      <c r="B139" t="s">
        <v>999</v>
      </c>
      <c r="E139">
        <v>1</v>
      </c>
      <c r="F139">
        <v>1</v>
      </c>
      <c r="H139">
        <v>1</v>
      </c>
      <c r="K139">
        <v>1</v>
      </c>
      <c r="N139">
        <v>1</v>
      </c>
      <c r="P139">
        <v>1</v>
      </c>
      <c r="Q139">
        <v>6</v>
      </c>
      <c r="R139">
        <f t="shared" si="2"/>
        <v>12</v>
      </c>
    </row>
    <row r="140" spans="1:18" x14ac:dyDescent="0.25">
      <c r="A140" t="s">
        <v>122</v>
      </c>
      <c r="B140" t="s">
        <v>1000</v>
      </c>
      <c r="C140">
        <v>2</v>
      </c>
      <c r="F140">
        <v>1</v>
      </c>
      <c r="G140">
        <v>1</v>
      </c>
      <c r="K140">
        <v>2</v>
      </c>
      <c r="M140">
        <v>1</v>
      </c>
      <c r="P140">
        <v>3</v>
      </c>
      <c r="R140">
        <f t="shared" si="2"/>
        <v>8</v>
      </c>
    </row>
    <row r="141" spans="1:18" x14ac:dyDescent="0.25">
      <c r="A141" t="s">
        <v>123</v>
      </c>
      <c r="B141" t="s">
        <v>1001</v>
      </c>
      <c r="G141">
        <v>1</v>
      </c>
      <c r="R141">
        <f t="shared" si="2"/>
        <v>1</v>
      </c>
    </row>
    <row r="142" spans="1:18" x14ac:dyDescent="0.25">
      <c r="A142" t="s">
        <v>90</v>
      </c>
      <c r="B142" t="s">
        <v>1002</v>
      </c>
      <c r="C142">
        <v>5</v>
      </c>
      <c r="E142">
        <v>4</v>
      </c>
      <c r="F142">
        <v>14</v>
      </c>
      <c r="G142">
        <v>17</v>
      </c>
      <c r="H142">
        <v>20</v>
      </c>
      <c r="I142">
        <v>32</v>
      </c>
      <c r="J142">
        <v>22</v>
      </c>
      <c r="K142">
        <v>31</v>
      </c>
      <c r="L142">
        <v>54</v>
      </c>
      <c r="M142">
        <v>50</v>
      </c>
      <c r="N142">
        <v>53</v>
      </c>
      <c r="O142">
        <v>82</v>
      </c>
      <c r="P142">
        <v>70</v>
      </c>
      <c r="Q142">
        <v>65</v>
      </c>
      <c r="R142">
        <f t="shared" si="2"/>
        <v>514</v>
      </c>
    </row>
    <row r="143" spans="1:18" x14ac:dyDescent="0.25">
      <c r="A143" t="s">
        <v>124</v>
      </c>
      <c r="B143" t="s">
        <v>1003</v>
      </c>
      <c r="C143">
        <v>8</v>
      </c>
      <c r="E143">
        <v>5</v>
      </c>
      <c r="F143">
        <v>11</v>
      </c>
      <c r="G143">
        <v>14</v>
      </c>
      <c r="H143">
        <v>19</v>
      </c>
      <c r="I143">
        <v>14</v>
      </c>
      <c r="J143">
        <v>12</v>
      </c>
      <c r="K143">
        <v>14</v>
      </c>
      <c r="L143">
        <v>11</v>
      </c>
      <c r="M143">
        <v>13</v>
      </c>
      <c r="N143">
        <v>11</v>
      </c>
      <c r="O143">
        <v>12</v>
      </c>
      <c r="P143">
        <v>8</v>
      </c>
      <c r="Q143">
        <v>11</v>
      </c>
      <c r="R143">
        <f t="shared" si="2"/>
        <v>155</v>
      </c>
    </row>
    <row r="144" spans="1:18" x14ac:dyDescent="0.25">
      <c r="A144" t="s">
        <v>125</v>
      </c>
      <c r="B144" t="s">
        <v>1004</v>
      </c>
      <c r="C144">
        <v>1</v>
      </c>
      <c r="E144">
        <v>1</v>
      </c>
      <c r="F144">
        <v>3</v>
      </c>
      <c r="G144">
        <v>4</v>
      </c>
      <c r="H144">
        <v>3</v>
      </c>
      <c r="I144">
        <v>1</v>
      </c>
      <c r="J144">
        <v>2</v>
      </c>
      <c r="K144">
        <v>4</v>
      </c>
      <c r="L144">
        <v>3</v>
      </c>
      <c r="M144">
        <v>3</v>
      </c>
      <c r="N144">
        <v>1</v>
      </c>
      <c r="O144">
        <v>1</v>
      </c>
      <c r="Q144">
        <v>1</v>
      </c>
      <c r="R144">
        <f t="shared" si="2"/>
        <v>27</v>
      </c>
    </row>
    <row r="145" spans="1:18" x14ac:dyDescent="0.25">
      <c r="A145" t="s">
        <v>158</v>
      </c>
      <c r="B145" t="s">
        <v>1005</v>
      </c>
      <c r="C145">
        <v>15</v>
      </c>
      <c r="E145">
        <v>1</v>
      </c>
      <c r="F145">
        <v>8</v>
      </c>
      <c r="G145">
        <v>6</v>
      </c>
      <c r="H145">
        <v>6</v>
      </c>
      <c r="I145">
        <v>13</v>
      </c>
      <c r="J145">
        <v>8</v>
      </c>
      <c r="K145">
        <v>8</v>
      </c>
      <c r="L145">
        <v>7</v>
      </c>
      <c r="M145">
        <v>10</v>
      </c>
      <c r="N145">
        <v>4</v>
      </c>
      <c r="O145">
        <v>7</v>
      </c>
      <c r="P145">
        <v>5</v>
      </c>
      <c r="Q145">
        <v>7</v>
      </c>
      <c r="R145">
        <f t="shared" si="2"/>
        <v>90</v>
      </c>
    </row>
    <row r="146" spans="1:18" x14ac:dyDescent="0.25">
      <c r="A146" t="s">
        <v>159</v>
      </c>
      <c r="B146" t="s">
        <v>1006</v>
      </c>
      <c r="E146">
        <v>1</v>
      </c>
      <c r="F146">
        <v>1</v>
      </c>
      <c r="I146">
        <v>2</v>
      </c>
      <c r="J146">
        <v>1</v>
      </c>
      <c r="R146">
        <f t="shared" si="2"/>
        <v>5</v>
      </c>
    </row>
    <row r="147" spans="1:18" x14ac:dyDescent="0.25">
      <c r="A147" t="s">
        <v>160</v>
      </c>
      <c r="B147" t="s">
        <v>1007</v>
      </c>
      <c r="E147">
        <v>2</v>
      </c>
      <c r="F147">
        <v>8</v>
      </c>
      <c r="G147">
        <v>3</v>
      </c>
      <c r="H147">
        <v>16</v>
      </c>
      <c r="I147">
        <v>10</v>
      </c>
      <c r="J147">
        <v>14</v>
      </c>
      <c r="K147">
        <v>8</v>
      </c>
      <c r="L147">
        <v>12</v>
      </c>
      <c r="M147">
        <v>8</v>
      </c>
      <c r="N147">
        <v>6</v>
      </c>
      <c r="O147">
        <v>4</v>
      </c>
      <c r="P147">
        <v>5</v>
      </c>
      <c r="Q147">
        <v>7</v>
      </c>
      <c r="R147">
        <f t="shared" si="2"/>
        <v>103</v>
      </c>
    </row>
    <row r="148" spans="1:18" x14ac:dyDescent="0.25">
      <c r="A148" t="s">
        <v>161</v>
      </c>
      <c r="B148" t="s">
        <v>1008</v>
      </c>
      <c r="C148">
        <v>3</v>
      </c>
      <c r="D148">
        <v>1</v>
      </c>
      <c r="E148">
        <v>3</v>
      </c>
      <c r="F148">
        <v>5</v>
      </c>
      <c r="G148">
        <v>8</v>
      </c>
      <c r="H148">
        <v>4</v>
      </c>
      <c r="I148">
        <v>10</v>
      </c>
      <c r="J148">
        <v>8</v>
      </c>
      <c r="K148">
        <v>4</v>
      </c>
      <c r="L148">
        <v>2</v>
      </c>
      <c r="M148">
        <v>3</v>
      </c>
      <c r="N148">
        <v>6</v>
      </c>
      <c r="O148">
        <v>2</v>
      </c>
      <c r="P148">
        <v>5</v>
      </c>
      <c r="Q148">
        <v>4</v>
      </c>
      <c r="R148">
        <f t="shared" si="2"/>
        <v>65</v>
      </c>
    </row>
    <row r="149" spans="1:18" x14ac:dyDescent="0.25">
      <c r="A149" t="s">
        <v>162</v>
      </c>
      <c r="B149" t="s">
        <v>1009</v>
      </c>
      <c r="C149">
        <v>8</v>
      </c>
      <c r="E149">
        <v>2</v>
      </c>
      <c r="F149">
        <v>4</v>
      </c>
      <c r="G149">
        <v>6</v>
      </c>
      <c r="H149">
        <v>7</v>
      </c>
      <c r="I149">
        <v>5</v>
      </c>
      <c r="J149">
        <v>7</v>
      </c>
      <c r="K149">
        <v>2</v>
      </c>
      <c r="L149">
        <v>5</v>
      </c>
      <c r="M149">
        <v>4</v>
      </c>
      <c r="N149">
        <v>4</v>
      </c>
      <c r="O149">
        <v>6</v>
      </c>
      <c r="P149">
        <v>3</v>
      </c>
      <c r="Q149">
        <v>6</v>
      </c>
      <c r="R149">
        <f t="shared" si="2"/>
        <v>61</v>
      </c>
    </row>
    <row r="150" spans="1:18" x14ac:dyDescent="0.25">
      <c r="A150" t="s">
        <v>163</v>
      </c>
      <c r="B150" t="s">
        <v>1010</v>
      </c>
      <c r="C150">
        <v>6</v>
      </c>
      <c r="D150">
        <v>2</v>
      </c>
      <c r="E150">
        <v>11</v>
      </c>
      <c r="F150">
        <v>7</v>
      </c>
      <c r="G150">
        <v>7</v>
      </c>
      <c r="H150">
        <v>3</v>
      </c>
      <c r="I150">
        <v>14</v>
      </c>
      <c r="J150">
        <v>11</v>
      </c>
      <c r="K150">
        <v>5</v>
      </c>
      <c r="L150">
        <v>12</v>
      </c>
      <c r="M150">
        <v>9</v>
      </c>
      <c r="N150">
        <v>7</v>
      </c>
      <c r="O150">
        <v>14</v>
      </c>
      <c r="P150">
        <v>7</v>
      </c>
      <c r="Q150">
        <v>3</v>
      </c>
      <c r="R150">
        <f t="shared" si="2"/>
        <v>112</v>
      </c>
    </row>
    <row r="151" spans="1:18" x14ac:dyDescent="0.25">
      <c r="A151" t="s">
        <v>164</v>
      </c>
      <c r="B151" t="s">
        <v>1011</v>
      </c>
      <c r="C151">
        <v>1</v>
      </c>
      <c r="E151">
        <v>5</v>
      </c>
      <c r="F151">
        <v>2</v>
      </c>
      <c r="H151">
        <v>1</v>
      </c>
      <c r="I151">
        <v>1</v>
      </c>
      <c r="J151">
        <v>3</v>
      </c>
      <c r="K151">
        <v>2</v>
      </c>
      <c r="L151">
        <v>1</v>
      </c>
      <c r="M151">
        <v>4</v>
      </c>
      <c r="N151">
        <v>2</v>
      </c>
      <c r="O151">
        <v>3</v>
      </c>
      <c r="P151">
        <v>5</v>
      </c>
      <c r="Q151">
        <v>5</v>
      </c>
      <c r="R151">
        <f t="shared" si="2"/>
        <v>34</v>
      </c>
    </row>
    <row r="152" spans="1:18" x14ac:dyDescent="0.25">
      <c r="A152" t="s">
        <v>165</v>
      </c>
      <c r="B152" t="s">
        <v>1012</v>
      </c>
      <c r="C152">
        <v>4</v>
      </c>
      <c r="E152">
        <v>7</v>
      </c>
      <c r="F152">
        <v>7</v>
      </c>
      <c r="G152">
        <v>10</v>
      </c>
      <c r="H152">
        <v>16</v>
      </c>
      <c r="I152">
        <v>8</v>
      </c>
      <c r="J152">
        <v>15</v>
      </c>
      <c r="K152">
        <v>11</v>
      </c>
      <c r="L152">
        <v>14</v>
      </c>
      <c r="M152">
        <v>11</v>
      </c>
      <c r="N152">
        <v>12</v>
      </c>
      <c r="O152">
        <v>9</v>
      </c>
      <c r="P152">
        <v>12</v>
      </c>
      <c r="Q152">
        <v>19</v>
      </c>
      <c r="R152">
        <f t="shared" si="2"/>
        <v>151</v>
      </c>
    </row>
    <row r="153" spans="1:18" x14ac:dyDescent="0.25">
      <c r="A153" t="s">
        <v>166</v>
      </c>
      <c r="B153" t="s">
        <v>1013</v>
      </c>
      <c r="C153">
        <v>7</v>
      </c>
      <c r="D153">
        <v>1</v>
      </c>
      <c r="E153">
        <v>9</v>
      </c>
      <c r="F153">
        <v>11</v>
      </c>
      <c r="G153">
        <v>19</v>
      </c>
      <c r="H153">
        <v>14</v>
      </c>
      <c r="I153">
        <v>10</v>
      </c>
      <c r="J153">
        <v>13</v>
      </c>
      <c r="K153">
        <v>14</v>
      </c>
      <c r="L153">
        <v>9</v>
      </c>
      <c r="M153">
        <v>10</v>
      </c>
      <c r="N153">
        <v>19</v>
      </c>
      <c r="O153">
        <v>11</v>
      </c>
      <c r="P153">
        <v>8</v>
      </c>
      <c r="Q153">
        <v>13</v>
      </c>
      <c r="R153">
        <f t="shared" si="2"/>
        <v>161</v>
      </c>
    </row>
    <row r="154" spans="1:18" x14ac:dyDescent="0.25">
      <c r="A154" t="s">
        <v>167</v>
      </c>
      <c r="B154" t="s">
        <v>1014</v>
      </c>
      <c r="C154">
        <v>2</v>
      </c>
      <c r="D154">
        <v>5</v>
      </c>
      <c r="E154">
        <v>2</v>
      </c>
      <c r="F154">
        <v>4</v>
      </c>
      <c r="G154">
        <v>4</v>
      </c>
      <c r="H154">
        <v>1</v>
      </c>
      <c r="I154">
        <v>3</v>
      </c>
      <c r="J154">
        <v>7</v>
      </c>
      <c r="K154">
        <v>7</v>
      </c>
      <c r="L154">
        <v>11</v>
      </c>
      <c r="M154">
        <v>6</v>
      </c>
      <c r="N154">
        <v>4</v>
      </c>
      <c r="O154">
        <v>3</v>
      </c>
      <c r="P154">
        <v>2</v>
      </c>
      <c r="Q154">
        <v>1</v>
      </c>
      <c r="R154">
        <f t="shared" si="2"/>
        <v>60</v>
      </c>
    </row>
    <row r="155" spans="1:18" x14ac:dyDescent="0.25">
      <c r="A155" t="s">
        <v>168</v>
      </c>
      <c r="B155" t="s">
        <v>1015</v>
      </c>
      <c r="C155">
        <v>33</v>
      </c>
      <c r="E155">
        <v>15</v>
      </c>
      <c r="F155">
        <v>23</v>
      </c>
      <c r="G155">
        <v>39</v>
      </c>
      <c r="H155">
        <v>39</v>
      </c>
      <c r="I155">
        <v>41</v>
      </c>
      <c r="J155">
        <v>32</v>
      </c>
      <c r="K155">
        <v>23</v>
      </c>
      <c r="L155">
        <v>31</v>
      </c>
      <c r="M155">
        <v>25</v>
      </c>
      <c r="N155">
        <v>26</v>
      </c>
      <c r="O155">
        <v>25</v>
      </c>
      <c r="P155">
        <v>36</v>
      </c>
      <c r="Q155">
        <v>101</v>
      </c>
      <c r="R155">
        <f t="shared" si="2"/>
        <v>456</v>
      </c>
    </row>
    <row r="156" spans="1:18" x14ac:dyDescent="0.25">
      <c r="A156" t="s">
        <v>169</v>
      </c>
      <c r="B156" t="s">
        <v>1016</v>
      </c>
      <c r="C156">
        <v>3</v>
      </c>
      <c r="E156">
        <v>2</v>
      </c>
      <c r="F156">
        <v>2</v>
      </c>
      <c r="G156">
        <v>2</v>
      </c>
      <c r="H156">
        <v>5</v>
      </c>
      <c r="I156">
        <v>4</v>
      </c>
      <c r="J156">
        <v>2</v>
      </c>
      <c r="K156">
        <v>9</v>
      </c>
      <c r="L156">
        <v>8</v>
      </c>
      <c r="M156">
        <v>3</v>
      </c>
      <c r="N156">
        <v>5</v>
      </c>
      <c r="O156">
        <v>1</v>
      </c>
      <c r="P156">
        <v>4</v>
      </c>
      <c r="Q156">
        <v>3</v>
      </c>
      <c r="R156">
        <f t="shared" si="2"/>
        <v>50</v>
      </c>
    </row>
    <row r="157" spans="1:18" x14ac:dyDescent="0.25">
      <c r="A157" t="s">
        <v>170</v>
      </c>
      <c r="B157" t="s">
        <v>1017</v>
      </c>
      <c r="C157">
        <v>51</v>
      </c>
      <c r="E157">
        <v>25</v>
      </c>
      <c r="F157">
        <v>41</v>
      </c>
      <c r="G157">
        <v>63</v>
      </c>
      <c r="H157">
        <v>48</v>
      </c>
      <c r="I157">
        <v>43</v>
      </c>
      <c r="J157">
        <v>38</v>
      </c>
      <c r="K157">
        <v>46</v>
      </c>
      <c r="L157">
        <v>42</v>
      </c>
      <c r="M157">
        <v>36</v>
      </c>
      <c r="N157">
        <v>36</v>
      </c>
      <c r="O157">
        <v>28</v>
      </c>
      <c r="P157">
        <v>29</v>
      </c>
      <c r="Q157">
        <v>36</v>
      </c>
      <c r="R157">
        <f t="shared" si="2"/>
        <v>511</v>
      </c>
    </row>
    <row r="158" spans="1:18" x14ac:dyDescent="0.25">
      <c r="A158" t="s">
        <v>38</v>
      </c>
      <c r="B158" t="s">
        <v>1018</v>
      </c>
      <c r="E158">
        <v>1</v>
      </c>
      <c r="F158">
        <v>1</v>
      </c>
      <c r="G158">
        <v>3</v>
      </c>
      <c r="H158">
        <v>2</v>
      </c>
      <c r="N158">
        <v>2</v>
      </c>
      <c r="O158">
        <v>1</v>
      </c>
      <c r="P158">
        <v>1</v>
      </c>
      <c r="Q158">
        <v>2</v>
      </c>
      <c r="R158">
        <f t="shared" si="2"/>
        <v>13</v>
      </c>
    </row>
    <row r="159" spans="1:18" x14ac:dyDescent="0.25">
      <c r="A159" t="s">
        <v>39</v>
      </c>
      <c r="B159" t="s">
        <v>1019</v>
      </c>
      <c r="C159">
        <v>1</v>
      </c>
      <c r="D159">
        <v>2</v>
      </c>
      <c r="E159">
        <v>2</v>
      </c>
      <c r="F159">
        <v>5</v>
      </c>
      <c r="G159">
        <v>5</v>
      </c>
      <c r="H159">
        <v>6</v>
      </c>
      <c r="I159">
        <v>9</v>
      </c>
      <c r="J159">
        <v>3</v>
      </c>
      <c r="K159">
        <v>4</v>
      </c>
      <c r="L159">
        <v>8</v>
      </c>
      <c r="M159">
        <v>11</v>
      </c>
      <c r="N159">
        <v>6</v>
      </c>
      <c r="O159">
        <v>5</v>
      </c>
      <c r="P159">
        <v>5</v>
      </c>
      <c r="Q159">
        <v>10</v>
      </c>
      <c r="R159">
        <f t="shared" si="2"/>
        <v>81</v>
      </c>
    </row>
    <row r="160" spans="1:18" x14ac:dyDescent="0.25">
      <c r="A160" t="s">
        <v>40</v>
      </c>
      <c r="B160" t="s">
        <v>1020</v>
      </c>
      <c r="E160">
        <v>1</v>
      </c>
      <c r="G160">
        <v>1</v>
      </c>
      <c r="H160">
        <v>2</v>
      </c>
      <c r="I160">
        <v>1</v>
      </c>
      <c r="J160">
        <v>3</v>
      </c>
      <c r="K160">
        <v>8</v>
      </c>
      <c r="L160">
        <v>1</v>
      </c>
      <c r="M160">
        <v>3</v>
      </c>
      <c r="R160">
        <f t="shared" si="2"/>
        <v>20</v>
      </c>
    </row>
    <row r="161" spans="1:18" x14ac:dyDescent="0.25">
      <c r="A161" t="s">
        <v>41</v>
      </c>
      <c r="B161" t="s">
        <v>1021</v>
      </c>
      <c r="E161">
        <v>1</v>
      </c>
      <c r="F161">
        <v>3</v>
      </c>
      <c r="G161">
        <v>2</v>
      </c>
      <c r="H161">
        <v>2</v>
      </c>
      <c r="I161">
        <v>3</v>
      </c>
      <c r="J161">
        <v>2</v>
      </c>
      <c r="K161">
        <v>1</v>
      </c>
      <c r="L161">
        <v>1</v>
      </c>
      <c r="M161">
        <v>1</v>
      </c>
      <c r="O161">
        <v>1</v>
      </c>
      <c r="R161">
        <f t="shared" si="2"/>
        <v>17</v>
      </c>
    </row>
    <row r="162" spans="1:18" x14ac:dyDescent="0.25">
      <c r="A162" t="s">
        <v>42</v>
      </c>
      <c r="B162" t="s">
        <v>1022</v>
      </c>
      <c r="D162">
        <v>2</v>
      </c>
      <c r="F162">
        <v>3</v>
      </c>
      <c r="G162">
        <v>4</v>
      </c>
      <c r="H162">
        <v>5</v>
      </c>
      <c r="I162">
        <v>3</v>
      </c>
      <c r="K162">
        <v>1</v>
      </c>
      <c r="L162">
        <v>2</v>
      </c>
      <c r="M162">
        <v>2</v>
      </c>
      <c r="N162">
        <v>3</v>
      </c>
      <c r="O162">
        <v>1</v>
      </c>
      <c r="P162">
        <v>4</v>
      </c>
      <c r="Q162">
        <v>5</v>
      </c>
      <c r="R162">
        <f t="shared" si="2"/>
        <v>35</v>
      </c>
    </row>
    <row r="163" spans="1:18" x14ac:dyDescent="0.25">
      <c r="A163" t="s">
        <v>43</v>
      </c>
      <c r="B163" t="s">
        <v>1023</v>
      </c>
      <c r="D163">
        <v>1</v>
      </c>
      <c r="E163">
        <v>1</v>
      </c>
      <c r="F163">
        <v>4</v>
      </c>
      <c r="G163">
        <v>2</v>
      </c>
      <c r="H163">
        <v>2</v>
      </c>
      <c r="I163">
        <v>2</v>
      </c>
      <c r="J163">
        <v>7</v>
      </c>
      <c r="K163">
        <v>5</v>
      </c>
      <c r="L163">
        <v>5</v>
      </c>
      <c r="M163">
        <v>3</v>
      </c>
      <c r="N163">
        <v>1</v>
      </c>
      <c r="O163">
        <v>3</v>
      </c>
      <c r="P163">
        <v>3</v>
      </c>
      <c r="Q163">
        <v>2</v>
      </c>
      <c r="R163">
        <f t="shared" si="2"/>
        <v>41</v>
      </c>
    </row>
    <row r="164" spans="1:18" x14ac:dyDescent="0.25">
      <c r="A164" t="s">
        <v>44</v>
      </c>
      <c r="B164" t="s">
        <v>1024</v>
      </c>
      <c r="C164">
        <v>1</v>
      </c>
      <c r="E164">
        <v>2</v>
      </c>
      <c r="F164">
        <v>1</v>
      </c>
      <c r="G164">
        <v>6</v>
      </c>
      <c r="H164">
        <v>3</v>
      </c>
      <c r="I164">
        <v>1</v>
      </c>
      <c r="J164">
        <v>2</v>
      </c>
      <c r="K164">
        <v>2</v>
      </c>
      <c r="L164">
        <v>3</v>
      </c>
      <c r="M164">
        <v>3</v>
      </c>
      <c r="P164">
        <v>2</v>
      </c>
      <c r="Q164">
        <v>1</v>
      </c>
      <c r="R164">
        <f t="shared" si="2"/>
        <v>26</v>
      </c>
    </row>
    <row r="165" spans="1:18" x14ac:dyDescent="0.25">
      <c r="A165" t="s">
        <v>45</v>
      </c>
      <c r="B165" t="s">
        <v>1025</v>
      </c>
      <c r="C165">
        <v>5</v>
      </c>
      <c r="E165">
        <v>2</v>
      </c>
      <c r="F165">
        <v>9</v>
      </c>
      <c r="G165">
        <v>7</v>
      </c>
      <c r="H165">
        <v>9</v>
      </c>
      <c r="I165">
        <v>8</v>
      </c>
      <c r="J165">
        <v>9</v>
      </c>
      <c r="K165">
        <v>10</v>
      </c>
      <c r="L165">
        <v>6</v>
      </c>
      <c r="M165">
        <v>7</v>
      </c>
      <c r="N165">
        <v>4</v>
      </c>
      <c r="O165">
        <v>8</v>
      </c>
      <c r="P165">
        <v>3</v>
      </c>
      <c r="Q165">
        <v>5</v>
      </c>
      <c r="R165">
        <f t="shared" si="2"/>
        <v>87</v>
      </c>
    </row>
    <row r="166" spans="1:18" x14ac:dyDescent="0.25">
      <c r="A166" t="s">
        <v>171</v>
      </c>
      <c r="B166" t="s">
        <v>1026</v>
      </c>
      <c r="E166">
        <v>6</v>
      </c>
      <c r="F166">
        <v>4</v>
      </c>
      <c r="G166">
        <v>7</v>
      </c>
      <c r="H166">
        <v>2</v>
      </c>
      <c r="I166">
        <v>7</v>
      </c>
      <c r="J166">
        <v>4</v>
      </c>
      <c r="K166">
        <v>4</v>
      </c>
      <c r="L166">
        <v>2</v>
      </c>
      <c r="R166">
        <f t="shared" si="2"/>
        <v>36</v>
      </c>
    </row>
    <row r="167" spans="1:18" x14ac:dyDescent="0.25">
      <c r="A167" t="s">
        <v>172</v>
      </c>
      <c r="B167" t="s">
        <v>1027</v>
      </c>
      <c r="D167">
        <v>1</v>
      </c>
      <c r="E167">
        <v>4</v>
      </c>
      <c r="F167">
        <v>3</v>
      </c>
      <c r="G167">
        <v>5</v>
      </c>
      <c r="H167">
        <v>2</v>
      </c>
      <c r="I167">
        <v>5</v>
      </c>
      <c r="J167">
        <v>5</v>
      </c>
      <c r="K167">
        <v>1</v>
      </c>
      <c r="L167">
        <v>5</v>
      </c>
      <c r="M167">
        <v>1</v>
      </c>
      <c r="R167">
        <f t="shared" si="2"/>
        <v>32</v>
      </c>
    </row>
    <row r="168" spans="1:18" x14ac:dyDescent="0.25">
      <c r="A168" t="s">
        <v>173</v>
      </c>
      <c r="B168" t="s">
        <v>1028</v>
      </c>
      <c r="C168">
        <v>105</v>
      </c>
      <c r="E168">
        <v>55</v>
      </c>
      <c r="F168">
        <v>58</v>
      </c>
      <c r="G168">
        <v>46</v>
      </c>
      <c r="H168">
        <v>44</v>
      </c>
      <c r="I168">
        <v>49</v>
      </c>
      <c r="J168">
        <v>53</v>
      </c>
      <c r="K168">
        <v>47</v>
      </c>
      <c r="L168">
        <v>46</v>
      </c>
      <c r="M168">
        <v>38</v>
      </c>
      <c r="N168">
        <v>51</v>
      </c>
      <c r="O168">
        <v>64</v>
      </c>
      <c r="P168">
        <v>49</v>
      </c>
      <c r="Q168">
        <v>74</v>
      </c>
      <c r="R168">
        <f t="shared" si="2"/>
        <v>674</v>
      </c>
    </row>
    <row r="169" spans="1:18" x14ac:dyDescent="0.25">
      <c r="A169" t="s">
        <v>174</v>
      </c>
      <c r="B169" t="s">
        <v>1029</v>
      </c>
      <c r="C169">
        <v>1</v>
      </c>
      <c r="E169">
        <v>4</v>
      </c>
      <c r="F169">
        <v>8</v>
      </c>
      <c r="G169">
        <v>6</v>
      </c>
      <c r="H169">
        <v>7</v>
      </c>
      <c r="I169">
        <v>14</v>
      </c>
      <c r="J169">
        <v>20</v>
      </c>
      <c r="K169">
        <v>15</v>
      </c>
      <c r="L169">
        <v>26</v>
      </c>
      <c r="M169">
        <v>20</v>
      </c>
      <c r="N169">
        <v>2</v>
      </c>
      <c r="O169">
        <v>1</v>
      </c>
      <c r="P169">
        <v>3</v>
      </c>
      <c r="Q169">
        <v>1</v>
      </c>
      <c r="R169">
        <f t="shared" si="2"/>
        <v>127</v>
      </c>
    </row>
    <row r="170" spans="1:18" x14ac:dyDescent="0.25">
      <c r="A170" t="s">
        <v>175</v>
      </c>
      <c r="B170" t="s">
        <v>1030</v>
      </c>
      <c r="C170">
        <v>11</v>
      </c>
      <c r="E170">
        <v>14</v>
      </c>
      <c r="F170">
        <v>15</v>
      </c>
      <c r="G170">
        <v>12</v>
      </c>
      <c r="H170">
        <v>17</v>
      </c>
      <c r="I170">
        <v>10</v>
      </c>
      <c r="J170">
        <v>11</v>
      </c>
      <c r="K170">
        <v>14</v>
      </c>
      <c r="L170">
        <v>20</v>
      </c>
      <c r="M170">
        <v>15</v>
      </c>
      <c r="R170">
        <f t="shared" si="2"/>
        <v>128</v>
      </c>
    </row>
    <row r="171" spans="1:18" x14ac:dyDescent="0.25">
      <c r="A171" t="s">
        <v>204</v>
      </c>
      <c r="B171" t="s">
        <v>1031</v>
      </c>
      <c r="C171">
        <v>21</v>
      </c>
      <c r="D171">
        <v>12</v>
      </c>
      <c r="E171">
        <v>19</v>
      </c>
      <c r="F171">
        <v>19</v>
      </c>
      <c r="G171">
        <v>25</v>
      </c>
      <c r="H171">
        <v>22</v>
      </c>
      <c r="I171">
        <v>20</v>
      </c>
      <c r="J171">
        <v>22</v>
      </c>
      <c r="K171">
        <v>30</v>
      </c>
      <c r="L171">
        <v>24</v>
      </c>
      <c r="M171">
        <v>21</v>
      </c>
      <c r="N171">
        <v>18</v>
      </c>
      <c r="O171">
        <v>31</v>
      </c>
      <c r="P171">
        <v>24</v>
      </c>
      <c r="Q171">
        <v>38</v>
      </c>
      <c r="R171">
        <f t="shared" si="2"/>
        <v>325</v>
      </c>
    </row>
    <row r="172" spans="1:18" x14ac:dyDescent="0.25">
      <c r="A172" t="s">
        <v>176</v>
      </c>
      <c r="B172" t="s">
        <v>1032</v>
      </c>
      <c r="C172">
        <v>7</v>
      </c>
      <c r="E172">
        <v>4</v>
      </c>
      <c r="F172">
        <v>5</v>
      </c>
      <c r="G172">
        <v>4</v>
      </c>
      <c r="H172">
        <v>8</v>
      </c>
      <c r="I172">
        <v>3</v>
      </c>
      <c r="J172">
        <v>12</v>
      </c>
      <c r="K172">
        <v>8</v>
      </c>
      <c r="L172">
        <v>2</v>
      </c>
      <c r="M172">
        <v>4</v>
      </c>
      <c r="R172">
        <f t="shared" si="2"/>
        <v>50</v>
      </c>
    </row>
    <row r="173" spans="1:18" x14ac:dyDescent="0.25">
      <c r="A173" t="s">
        <v>289</v>
      </c>
      <c r="B173" t="s">
        <v>1033</v>
      </c>
      <c r="C173">
        <v>3</v>
      </c>
      <c r="D173">
        <v>2</v>
      </c>
      <c r="E173">
        <v>2</v>
      </c>
      <c r="F173">
        <v>2</v>
      </c>
      <c r="G173">
        <v>2</v>
      </c>
      <c r="H173">
        <v>3</v>
      </c>
      <c r="I173">
        <v>3</v>
      </c>
      <c r="J173">
        <v>3</v>
      </c>
      <c r="K173">
        <v>1</v>
      </c>
      <c r="L173">
        <v>2</v>
      </c>
      <c r="M173">
        <v>3</v>
      </c>
      <c r="O173">
        <v>5</v>
      </c>
      <c r="Q173">
        <v>3</v>
      </c>
      <c r="R173">
        <f t="shared" si="2"/>
        <v>31</v>
      </c>
    </row>
    <row r="174" spans="1:18" x14ac:dyDescent="0.25">
      <c r="A174" t="s">
        <v>290</v>
      </c>
      <c r="B174" t="s">
        <v>1034</v>
      </c>
      <c r="C174">
        <v>28</v>
      </c>
      <c r="E174">
        <v>24</v>
      </c>
      <c r="F174">
        <v>34</v>
      </c>
      <c r="G174">
        <v>49</v>
      </c>
      <c r="H174">
        <v>78</v>
      </c>
      <c r="I174">
        <v>77</v>
      </c>
      <c r="J174">
        <v>63</v>
      </c>
      <c r="K174">
        <v>83</v>
      </c>
      <c r="L174">
        <v>70</v>
      </c>
      <c r="M174">
        <v>84</v>
      </c>
      <c r="N174">
        <v>98</v>
      </c>
      <c r="O174">
        <v>80</v>
      </c>
      <c r="P174">
        <v>91</v>
      </c>
      <c r="Q174">
        <v>102</v>
      </c>
      <c r="R174">
        <f t="shared" si="2"/>
        <v>933</v>
      </c>
    </row>
    <row r="175" spans="1:18" x14ac:dyDescent="0.25">
      <c r="A175" t="s">
        <v>291</v>
      </c>
      <c r="B175" t="s">
        <v>1035</v>
      </c>
      <c r="C175">
        <v>7</v>
      </c>
      <c r="D175">
        <v>3</v>
      </c>
      <c r="E175">
        <v>5</v>
      </c>
      <c r="F175">
        <v>10</v>
      </c>
      <c r="G175">
        <v>12</v>
      </c>
      <c r="H175">
        <v>16</v>
      </c>
      <c r="I175">
        <v>13</v>
      </c>
      <c r="J175">
        <v>11</v>
      </c>
      <c r="K175">
        <v>11</v>
      </c>
      <c r="L175">
        <v>16</v>
      </c>
      <c r="M175">
        <v>15</v>
      </c>
      <c r="N175">
        <v>10</v>
      </c>
      <c r="O175">
        <v>11</v>
      </c>
      <c r="P175">
        <v>13</v>
      </c>
      <c r="Q175">
        <v>14</v>
      </c>
      <c r="R175">
        <f t="shared" si="2"/>
        <v>160</v>
      </c>
    </row>
    <row r="176" spans="1:18" x14ac:dyDescent="0.25">
      <c r="A176" t="s">
        <v>292</v>
      </c>
      <c r="B176" t="s">
        <v>1036</v>
      </c>
      <c r="C176">
        <v>4</v>
      </c>
      <c r="D176">
        <v>6</v>
      </c>
      <c r="E176">
        <v>8</v>
      </c>
      <c r="F176">
        <v>10</v>
      </c>
      <c r="G176">
        <v>10</v>
      </c>
      <c r="H176">
        <v>9</v>
      </c>
      <c r="I176">
        <v>6</v>
      </c>
      <c r="J176">
        <v>5</v>
      </c>
      <c r="K176">
        <v>8</v>
      </c>
      <c r="L176">
        <v>8</v>
      </c>
      <c r="M176">
        <v>8</v>
      </c>
      <c r="N176">
        <v>9</v>
      </c>
      <c r="O176">
        <v>8</v>
      </c>
      <c r="P176">
        <v>9</v>
      </c>
      <c r="Q176">
        <v>7</v>
      </c>
      <c r="R176">
        <f t="shared" si="2"/>
        <v>111</v>
      </c>
    </row>
    <row r="177" spans="1:18" x14ac:dyDescent="0.25">
      <c r="A177" t="s">
        <v>293</v>
      </c>
      <c r="B177" t="s">
        <v>1037</v>
      </c>
      <c r="C177">
        <v>1</v>
      </c>
      <c r="D177">
        <v>1</v>
      </c>
      <c r="E177">
        <v>3</v>
      </c>
      <c r="G177">
        <v>4</v>
      </c>
      <c r="H177">
        <v>5</v>
      </c>
      <c r="I177">
        <v>2</v>
      </c>
      <c r="J177">
        <v>4</v>
      </c>
      <c r="K177">
        <v>4</v>
      </c>
      <c r="L177">
        <v>1</v>
      </c>
      <c r="M177">
        <v>5</v>
      </c>
      <c r="N177">
        <v>5</v>
      </c>
      <c r="O177">
        <v>1</v>
      </c>
      <c r="P177">
        <v>3</v>
      </c>
      <c r="Q177">
        <v>2</v>
      </c>
      <c r="R177">
        <f t="shared" si="2"/>
        <v>40</v>
      </c>
    </row>
    <row r="178" spans="1:18" x14ac:dyDescent="0.25">
      <c r="A178" t="s">
        <v>270</v>
      </c>
      <c r="B178" t="s">
        <v>1038</v>
      </c>
      <c r="C178">
        <v>5</v>
      </c>
      <c r="E178">
        <v>5</v>
      </c>
      <c r="F178">
        <v>4</v>
      </c>
      <c r="G178">
        <v>9</v>
      </c>
      <c r="H178">
        <v>4</v>
      </c>
      <c r="I178">
        <v>11</v>
      </c>
      <c r="J178">
        <v>10</v>
      </c>
      <c r="K178">
        <v>8</v>
      </c>
      <c r="L178">
        <v>5</v>
      </c>
      <c r="M178">
        <v>6</v>
      </c>
      <c r="N178">
        <v>9</v>
      </c>
      <c r="O178">
        <v>6</v>
      </c>
      <c r="P178">
        <v>7</v>
      </c>
      <c r="Q178">
        <v>7</v>
      </c>
      <c r="R178">
        <f t="shared" si="2"/>
        <v>91</v>
      </c>
    </row>
    <row r="179" spans="1:18" x14ac:dyDescent="0.25">
      <c r="A179" t="s">
        <v>294</v>
      </c>
      <c r="B179" t="s">
        <v>1039</v>
      </c>
      <c r="C179">
        <v>6</v>
      </c>
      <c r="E179">
        <v>8</v>
      </c>
      <c r="F179">
        <v>6</v>
      </c>
      <c r="G179">
        <v>9</v>
      </c>
      <c r="H179">
        <v>10</v>
      </c>
      <c r="I179">
        <v>9</v>
      </c>
      <c r="J179">
        <v>14</v>
      </c>
      <c r="K179">
        <v>12</v>
      </c>
      <c r="L179">
        <v>9</v>
      </c>
      <c r="M179">
        <v>13</v>
      </c>
      <c r="N179">
        <v>10</v>
      </c>
      <c r="O179">
        <v>9</v>
      </c>
      <c r="P179">
        <v>8</v>
      </c>
      <c r="Q179">
        <v>16</v>
      </c>
      <c r="R179">
        <f t="shared" si="2"/>
        <v>133</v>
      </c>
    </row>
    <row r="180" spans="1:18" x14ac:dyDescent="0.25">
      <c r="A180" t="s">
        <v>295</v>
      </c>
      <c r="B180" t="s">
        <v>1040</v>
      </c>
      <c r="C180">
        <v>16</v>
      </c>
      <c r="E180">
        <v>4</v>
      </c>
      <c r="F180">
        <v>4</v>
      </c>
      <c r="G180">
        <v>5</v>
      </c>
      <c r="H180">
        <v>4</v>
      </c>
      <c r="I180">
        <v>8</v>
      </c>
      <c r="J180">
        <v>6</v>
      </c>
      <c r="K180">
        <v>7</v>
      </c>
      <c r="L180">
        <v>4</v>
      </c>
      <c r="M180">
        <v>4</v>
      </c>
      <c r="N180">
        <v>7</v>
      </c>
      <c r="O180">
        <v>3</v>
      </c>
      <c r="P180">
        <v>3</v>
      </c>
      <c r="Q180">
        <v>3</v>
      </c>
      <c r="R180">
        <f t="shared" si="2"/>
        <v>62</v>
      </c>
    </row>
    <row r="181" spans="1:18" x14ac:dyDescent="0.25">
      <c r="A181" t="s">
        <v>126</v>
      </c>
      <c r="B181" t="s">
        <v>1041</v>
      </c>
      <c r="C181">
        <v>18</v>
      </c>
      <c r="D181">
        <v>3</v>
      </c>
      <c r="E181">
        <v>21</v>
      </c>
      <c r="F181">
        <v>21</v>
      </c>
      <c r="G181">
        <v>16</v>
      </c>
      <c r="H181">
        <v>14</v>
      </c>
      <c r="I181">
        <v>23</v>
      </c>
      <c r="J181">
        <v>10</v>
      </c>
      <c r="K181">
        <v>15</v>
      </c>
      <c r="L181">
        <v>16</v>
      </c>
      <c r="M181">
        <v>22</v>
      </c>
      <c r="N181">
        <v>16</v>
      </c>
      <c r="O181">
        <v>18</v>
      </c>
      <c r="P181">
        <v>13</v>
      </c>
      <c r="Q181">
        <v>14</v>
      </c>
      <c r="R181">
        <f t="shared" si="2"/>
        <v>222</v>
      </c>
    </row>
    <row r="182" spans="1:18" x14ac:dyDescent="0.25">
      <c r="A182" t="s">
        <v>177</v>
      </c>
      <c r="B182" t="s">
        <v>1042</v>
      </c>
      <c r="D182">
        <v>1</v>
      </c>
      <c r="E182">
        <v>3</v>
      </c>
      <c r="F182">
        <v>5</v>
      </c>
      <c r="G182">
        <v>4</v>
      </c>
      <c r="H182">
        <v>6</v>
      </c>
      <c r="I182">
        <v>4</v>
      </c>
      <c r="J182">
        <v>5</v>
      </c>
      <c r="K182">
        <v>3</v>
      </c>
      <c r="L182">
        <v>4</v>
      </c>
      <c r="M182">
        <v>7</v>
      </c>
      <c r="N182">
        <v>3</v>
      </c>
      <c r="O182">
        <v>5</v>
      </c>
      <c r="P182">
        <v>11</v>
      </c>
      <c r="Q182">
        <v>9</v>
      </c>
      <c r="R182">
        <f t="shared" si="2"/>
        <v>70</v>
      </c>
    </row>
    <row r="183" spans="1:18" x14ac:dyDescent="0.25">
      <c r="A183" t="s">
        <v>178</v>
      </c>
      <c r="B183" t="s">
        <v>1043</v>
      </c>
      <c r="C183">
        <v>2</v>
      </c>
      <c r="E183">
        <v>2</v>
      </c>
      <c r="F183">
        <v>4</v>
      </c>
      <c r="G183">
        <v>5</v>
      </c>
      <c r="H183">
        <v>3</v>
      </c>
      <c r="I183">
        <v>10</v>
      </c>
      <c r="J183">
        <v>11</v>
      </c>
      <c r="K183">
        <v>7</v>
      </c>
      <c r="L183">
        <v>14</v>
      </c>
      <c r="M183">
        <v>19</v>
      </c>
      <c r="N183">
        <v>19</v>
      </c>
      <c r="O183">
        <v>19</v>
      </c>
      <c r="P183">
        <v>20</v>
      </c>
      <c r="Q183">
        <v>14</v>
      </c>
      <c r="R183">
        <f t="shared" si="2"/>
        <v>147</v>
      </c>
    </row>
    <row r="184" spans="1:18" x14ac:dyDescent="0.25">
      <c r="A184" t="s">
        <v>127</v>
      </c>
      <c r="B184" t="s">
        <v>1044</v>
      </c>
      <c r="F184">
        <v>1</v>
      </c>
      <c r="G184">
        <v>3</v>
      </c>
      <c r="H184">
        <v>1</v>
      </c>
      <c r="I184">
        <v>5</v>
      </c>
      <c r="J184">
        <v>3</v>
      </c>
      <c r="K184">
        <v>5</v>
      </c>
      <c r="L184">
        <v>2</v>
      </c>
      <c r="M184">
        <v>7</v>
      </c>
      <c r="N184">
        <v>2</v>
      </c>
      <c r="O184">
        <v>2</v>
      </c>
      <c r="P184">
        <v>4</v>
      </c>
      <c r="Q184">
        <v>1</v>
      </c>
      <c r="R184">
        <f t="shared" si="2"/>
        <v>36</v>
      </c>
    </row>
    <row r="185" spans="1:18" x14ac:dyDescent="0.25">
      <c r="A185" t="s">
        <v>179</v>
      </c>
      <c r="B185" t="s">
        <v>1045</v>
      </c>
      <c r="C185">
        <v>3</v>
      </c>
      <c r="E185">
        <v>6</v>
      </c>
      <c r="F185">
        <v>2</v>
      </c>
      <c r="G185">
        <v>3</v>
      </c>
      <c r="H185">
        <v>7</v>
      </c>
      <c r="I185">
        <v>1</v>
      </c>
      <c r="J185">
        <v>3</v>
      </c>
      <c r="K185">
        <v>4</v>
      </c>
      <c r="L185">
        <v>7</v>
      </c>
      <c r="M185">
        <v>3</v>
      </c>
      <c r="N185">
        <v>6</v>
      </c>
      <c r="O185">
        <v>6</v>
      </c>
      <c r="P185">
        <v>5</v>
      </c>
      <c r="Q185">
        <v>7</v>
      </c>
      <c r="R185">
        <f t="shared" si="2"/>
        <v>60</v>
      </c>
    </row>
    <row r="186" spans="1:18" x14ac:dyDescent="0.25">
      <c r="A186" t="s">
        <v>180</v>
      </c>
      <c r="B186" t="s">
        <v>1046</v>
      </c>
      <c r="G186">
        <v>1</v>
      </c>
      <c r="H186">
        <v>1</v>
      </c>
      <c r="J186">
        <v>2</v>
      </c>
      <c r="K186">
        <v>1</v>
      </c>
      <c r="R186">
        <f t="shared" si="2"/>
        <v>5</v>
      </c>
    </row>
    <row r="187" spans="1:18" x14ac:dyDescent="0.25">
      <c r="A187" t="s">
        <v>46</v>
      </c>
      <c r="B187" t="s">
        <v>1047</v>
      </c>
      <c r="C187">
        <v>17</v>
      </c>
      <c r="E187">
        <v>12</v>
      </c>
      <c r="F187">
        <v>15</v>
      </c>
      <c r="G187">
        <v>17</v>
      </c>
      <c r="H187">
        <v>18</v>
      </c>
      <c r="I187">
        <v>17</v>
      </c>
      <c r="J187">
        <v>12</v>
      </c>
      <c r="K187">
        <v>15</v>
      </c>
      <c r="L187">
        <v>13</v>
      </c>
      <c r="M187">
        <v>12</v>
      </c>
      <c r="N187">
        <v>18</v>
      </c>
      <c r="O187">
        <v>11</v>
      </c>
      <c r="P187">
        <v>16</v>
      </c>
      <c r="Q187">
        <v>15</v>
      </c>
      <c r="R187">
        <f t="shared" si="2"/>
        <v>191</v>
      </c>
    </row>
    <row r="188" spans="1:18" x14ac:dyDescent="0.25">
      <c r="A188" t="s">
        <v>47</v>
      </c>
      <c r="B188" t="s">
        <v>1048</v>
      </c>
      <c r="C188">
        <v>2</v>
      </c>
      <c r="D188">
        <v>2</v>
      </c>
      <c r="E188">
        <v>3</v>
      </c>
      <c r="F188">
        <v>4</v>
      </c>
      <c r="G188">
        <v>6</v>
      </c>
      <c r="H188">
        <v>5</v>
      </c>
      <c r="I188">
        <v>4</v>
      </c>
      <c r="J188">
        <v>6</v>
      </c>
      <c r="K188">
        <v>3</v>
      </c>
      <c r="L188">
        <v>5</v>
      </c>
      <c r="M188">
        <v>1</v>
      </c>
      <c r="N188">
        <v>3</v>
      </c>
      <c r="P188">
        <v>4</v>
      </c>
      <c r="Q188">
        <v>3</v>
      </c>
      <c r="R188">
        <f t="shared" si="2"/>
        <v>49</v>
      </c>
    </row>
    <row r="189" spans="1:18" x14ac:dyDescent="0.25">
      <c r="A189" t="s">
        <v>48</v>
      </c>
      <c r="B189" t="s">
        <v>1049</v>
      </c>
      <c r="D189">
        <v>4</v>
      </c>
      <c r="E189">
        <v>2</v>
      </c>
      <c r="F189">
        <v>2</v>
      </c>
      <c r="G189">
        <v>5</v>
      </c>
      <c r="H189">
        <v>1</v>
      </c>
      <c r="I189">
        <v>3</v>
      </c>
      <c r="J189">
        <v>4</v>
      </c>
      <c r="K189">
        <v>1</v>
      </c>
      <c r="L189">
        <v>4</v>
      </c>
      <c r="M189">
        <v>5</v>
      </c>
      <c r="N189">
        <v>4</v>
      </c>
      <c r="O189">
        <v>6</v>
      </c>
      <c r="P189">
        <v>6</v>
      </c>
      <c r="Q189">
        <v>1</v>
      </c>
      <c r="R189">
        <f t="shared" si="2"/>
        <v>48</v>
      </c>
    </row>
    <row r="190" spans="1:18" x14ac:dyDescent="0.25">
      <c r="A190" t="s">
        <v>229</v>
      </c>
      <c r="B190" t="s">
        <v>1050</v>
      </c>
      <c r="C190">
        <v>32</v>
      </c>
      <c r="D190">
        <v>6</v>
      </c>
      <c r="E190">
        <v>28</v>
      </c>
      <c r="F190">
        <v>31</v>
      </c>
      <c r="G190">
        <v>29</v>
      </c>
      <c r="H190">
        <v>58</v>
      </c>
      <c r="I190">
        <v>35</v>
      </c>
      <c r="J190">
        <v>35</v>
      </c>
      <c r="K190">
        <v>39</v>
      </c>
      <c r="L190">
        <v>31</v>
      </c>
      <c r="M190">
        <v>35</v>
      </c>
      <c r="N190">
        <v>23</v>
      </c>
      <c r="O190">
        <v>24</v>
      </c>
      <c r="P190">
        <v>32</v>
      </c>
      <c r="Q190">
        <v>26</v>
      </c>
      <c r="R190">
        <f t="shared" si="2"/>
        <v>432</v>
      </c>
    </row>
    <row r="191" spans="1:18" x14ac:dyDescent="0.25">
      <c r="A191" t="s">
        <v>230</v>
      </c>
      <c r="B191" t="s">
        <v>1051</v>
      </c>
      <c r="C191">
        <v>299</v>
      </c>
      <c r="D191">
        <v>23</v>
      </c>
      <c r="E191">
        <v>231</v>
      </c>
      <c r="F191">
        <v>237</v>
      </c>
      <c r="G191">
        <v>224</v>
      </c>
      <c r="H191">
        <v>269</v>
      </c>
      <c r="I191">
        <v>258</v>
      </c>
      <c r="J191">
        <v>269</v>
      </c>
      <c r="K191">
        <v>247</v>
      </c>
      <c r="L191">
        <v>186</v>
      </c>
      <c r="M191">
        <v>180</v>
      </c>
      <c r="N191">
        <v>184</v>
      </c>
      <c r="O191">
        <v>188</v>
      </c>
      <c r="P191">
        <v>181</v>
      </c>
      <c r="Q191">
        <v>228</v>
      </c>
      <c r="R191">
        <f t="shared" si="2"/>
        <v>2905</v>
      </c>
    </row>
    <row r="192" spans="1:18" x14ac:dyDescent="0.25">
      <c r="A192" t="s">
        <v>231</v>
      </c>
      <c r="B192" t="s">
        <v>1052</v>
      </c>
      <c r="C192">
        <v>300</v>
      </c>
      <c r="D192">
        <v>80</v>
      </c>
      <c r="E192">
        <v>263</v>
      </c>
      <c r="F192">
        <v>278</v>
      </c>
      <c r="G192">
        <v>319</v>
      </c>
      <c r="H192">
        <v>384</v>
      </c>
      <c r="I192">
        <v>347</v>
      </c>
      <c r="J192">
        <v>349</v>
      </c>
      <c r="K192">
        <v>336</v>
      </c>
      <c r="L192">
        <v>314</v>
      </c>
      <c r="M192">
        <v>297</v>
      </c>
      <c r="N192">
        <v>317</v>
      </c>
      <c r="O192">
        <v>339</v>
      </c>
      <c r="P192">
        <v>313</v>
      </c>
      <c r="Q192">
        <v>353</v>
      </c>
      <c r="R192">
        <f t="shared" si="2"/>
        <v>4289</v>
      </c>
    </row>
    <row r="193" spans="1:18" x14ac:dyDescent="0.25">
      <c r="A193" t="s">
        <v>232</v>
      </c>
      <c r="B193" t="s">
        <v>1053</v>
      </c>
      <c r="C193">
        <v>1</v>
      </c>
      <c r="E193">
        <v>2</v>
      </c>
      <c r="F193">
        <v>1</v>
      </c>
      <c r="G193">
        <v>3</v>
      </c>
      <c r="H193">
        <v>4</v>
      </c>
      <c r="I193">
        <v>3</v>
      </c>
      <c r="J193">
        <v>1</v>
      </c>
      <c r="K193">
        <v>5</v>
      </c>
      <c r="L193">
        <v>8</v>
      </c>
      <c r="M193">
        <v>3</v>
      </c>
      <c r="R193">
        <f t="shared" si="2"/>
        <v>30</v>
      </c>
    </row>
    <row r="194" spans="1:18" x14ac:dyDescent="0.25">
      <c r="A194" t="s">
        <v>233</v>
      </c>
      <c r="B194" t="s">
        <v>1054</v>
      </c>
      <c r="C194">
        <v>57</v>
      </c>
      <c r="D194">
        <v>4</v>
      </c>
      <c r="E194">
        <v>35</v>
      </c>
      <c r="F194">
        <v>44</v>
      </c>
      <c r="G194">
        <v>46</v>
      </c>
      <c r="H194">
        <v>43</v>
      </c>
      <c r="I194">
        <v>42</v>
      </c>
      <c r="J194">
        <v>41</v>
      </c>
      <c r="K194">
        <v>53</v>
      </c>
      <c r="L194">
        <v>44</v>
      </c>
      <c r="M194">
        <v>35</v>
      </c>
      <c r="N194">
        <v>22</v>
      </c>
      <c r="O194">
        <v>37</v>
      </c>
      <c r="P194">
        <v>17</v>
      </c>
      <c r="Q194">
        <v>47</v>
      </c>
      <c r="R194">
        <f t="shared" si="2"/>
        <v>510</v>
      </c>
    </row>
    <row r="195" spans="1:18" x14ac:dyDescent="0.25">
      <c r="A195" t="s">
        <v>234</v>
      </c>
      <c r="B195" t="s">
        <v>1055</v>
      </c>
      <c r="C195">
        <v>140</v>
      </c>
      <c r="E195">
        <v>113</v>
      </c>
      <c r="F195">
        <v>127</v>
      </c>
      <c r="G195">
        <v>122</v>
      </c>
      <c r="H195">
        <v>116</v>
      </c>
      <c r="I195">
        <v>88</v>
      </c>
      <c r="J195">
        <v>111</v>
      </c>
      <c r="K195">
        <v>95</v>
      </c>
      <c r="L195">
        <v>87</v>
      </c>
      <c r="M195">
        <v>75</v>
      </c>
      <c r="N195">
        <v>103</v>
      </c>
      <c r="O195">
        <v>83</v>
      </c>
      <c r="P195">
        <v>87</v>
      </c>
      <c r="Q195">
        <v>128</v>
      </c>
      <c r="R195">
        <f t="shared" si="2"/>
        <v>1335</v>
      </c>
    </row>
    <row r="196" spans="1:18" x14ac:dyDescent="0.25">
      <c r="A196" t="s">
        <v>235</v>
      </c>
      <c r="B196" t="s">
        <v>1056</v>
      </c>
      <c r="C196">
        <v>14</v>
      </c>
      <c r="D196">
        <v>3</v>
      </c>
      <c r="E196">
        <v>17</v>
      </c>
      <c r="F196">
        <v>20</v>
      </c>
      <c r="G196">
        <v>16</v>
      </c>
      <c r="H196">
        <v>23</v>
      </c>
      <c r="I196">
        <v>17</v>
      </c>
      <c r="J196">
        <v>18</v>
      </c>
      <c r="K196">
        <v>17</v>
      </c>
      <c r="L196">
        <v>18</v>
      </c>
      <c r="M196">
        <v>17</v>
      </c>
      <c r="R196">
        <f t="shared" si="2"/>
        <v>166</v>
      </c>
    </row>
    <row r="197" spans="1:18" x14ac:dyDescent="0.25">
      <c r="A197" t="s">
        <v>236</v>
      </c>
      <c r="B197" t="s">
        <v>1057</v>
      </c>
      <c r="C197">
        <v>50</v>
      </c>
      <c r="E197">
        <v>30</v>
      </c>
      <c r="F197">
        <v>29</v>
      </c>
      <c r="G197">
        <v>30</v>
      </c>
      <c r="H197">
        <v>41</v>
      </c>
      <c r="I197">
        <v>40</v>
      </c>
      <c r="J197">
        <v>38</v>
      </c>
      <c r="K197">
        <v>26</v>
      </c>
      <c r="L197">
        <v>30</v>
      </c>
      <c r="M197">
        <v>25</v>
      </c>
      <c r="N197">
        <v>44</v>
      </c>
      <c r="O197">
        <v>25</v>
      </c>
      <c r="P197">
        <v>33</v>
      </c>
      <c r="Q197">
        <v>31</v>
      </c>
      <c r="R197">
        <f t="shared" ref="R197:R260" si="3">SUM(D197:Q197)</f>
        <v>422</v>
      </c>
    </row>
    <row r="198" spans="1:18" x14ac:dyDescent="0.25">
      <c r="A198" t="s">
        <v>237</v>
      </c>
      <c r="B198" t="s">
        <v>1058</v>
      </c>
      <c r="C198">
        <v>240</v>
      </c>
      <c r="E198">
        <v>162</v>
      </c>
      <c r="F198">
        <v>212</v>
      </c>
      <c r="G198">
        <v>199</v>
      </c>
      <c r="H198">
        <v>180</v>
      </c>
      <c r="I198">
        <v>183</v>
      </c>
      <c r="J198">
        <v>180</v>
      </c>
      <c r="K198">
        <v>147</v>
      </c>
      <c r="L198">
        <v>147</v>
      </c>
      <c r="M198">
        <v>134</v>
      </c>
      <c r="N198">
        <v>133</v>
      </c>
      <c r="O198">
        <v>92</v>
      </c>
      <c r="P198">
        <v>124</v>
      </c>
      <c r="Q198">
        <v>144</v>
      </c>
      <c r="R198">
        <f t="shared" si="3"/>
        <v>2037</v>
      </c>
    </row>
    <row r="199" spans="1:18" x14ac:dyDescent="0.25">
      <c r="A199" t="s">
        <v>238</v>
      </c>
      <c r="B199" t="s">
        <v>1059</v>
      </c>
      <c r="C199">
        <v>86</v>
      </c>
      <c r="D199">
        <v>4</v>
      </c>
      <c r="E199">
        <v>86</v>
      </c>
      <c r="F199">
        <v>104</v>
      </c>
      <c r="G199">
        <v>114</v>
      </c>
      <c r="H199">
        <v>100</v>
      </c>
      <c r="I199">
        <v>121</v>
      </c>
      <c r="J199">
        <v>112</v>
      </c>
      <c r="K199">
        <v>105</v>
      </c>
      <c r="L199">
        <v>68</v>
      </c>
      <c r="M199">
        <v>83</v>
      </c>
      <c r="N199">
        <v>79</v>
      </c>
      <c r="O199">
        <v>81</v>
      </c>
      <c r="P199">
        <v>59</v>
      </c>
      <c r="Q199">
        <v>86</v>
      </c>
      <c r="R199">
        <f t="shared" si="3"/>
        <v>1202</v>
      </c>
    </row>
    <row r="200" spans="1:18" x14ac:dyDescent="0.25">
      <c r="A200" t="s">
        <v>239</v>
      </c>
      <c r="B200" t="s">
        <v>1060</v>
      </c>
      <c r="C200">
        <v>130</v>
      </c>
      <c r="E200">
        <v>75</v>
      </c>
      <c r="F200">
        <v>92</v>
      </c>
      <c r="G200">
        <v>77</v>
      </c>
      <c r="H200">
        <v>87</v>
      </c>
      <c r="I200">
        <v>86</v>
      </c>
      <c r="J200">
        <v>89</v>
      </c>
      <c r="K200">
        <v>104</v>
      </c>
      <c r="L200">
        <v>68</v>
      </c>
      <c r="M200">
        <v>66</v>
      </c>
      <c r="N200">
        <v>77</v>
      </c>
      <c r="O200">
        <v>77</v>
      </c>
      <c r="P200">
        <v>68</v>
      </c>
      <c r="Q200">
        <v>82</v>
      </c>
      <c r="R200">
        <f t="shared" si="3"/>
        <v>1048</v>
      </c>
    </row>
    <row r="201" spans="1:18" x14ac:dyDescent="0.25">
      <c r="A201" t="s">
        <v>240</v>
      </c>
      <c r="B201" t="s">
        <v>1061</v>
      </c>
      <c r="C201">
        <v>248</v>
      </c>
      <c r="E201">
        <v>171</v>
      </c>
      <c r="F201">
        <v>184</v>
      </c>
      <c r="G201">
        <v>243</v>
      </c>
      <c r="H201">
        <v>256</v>
      </c>
      <c r="I201">
        <v>198</v>
      </c>
      <c r="J201">
        <v>232</v>
      </c>
      <c r="K201">
        <v>210</v>
      </c>
      <c r="L201">
        <v>217</v>
      </c>
      <c r="M201">
        <v>226</v>
      </c>
      <c r="N201">
        <v>194</v>
      </c>
      <c r="O201">
        <v>229</v>
      </c>
      <c r="P201">
        <v>230</v>
      </c>
      <c r="Q201">
        <v>299</v>
      </c>
      <c r="R201">
        <f t="shared" si="3"/>
        <v>2889</v>
      </c>
    </row>
    <row r="202" spans="1:18" x14ac:dyDescent="0.25">
      <c r="A202" t="s">
        <v>241</v>
      </c>
      <c r="B202" t="s">
        <v>1062</v>
      </c>
      <c r="C202">
        <v>10</v>
      </c>
      <c r="D202">
        <v>10</v>
      </c>
      <c r="E202">
        <v>17</v>
      </c>
      <c r="F202">
        <v>20</v>
      </c>
      <c r="G202">
        <v>24</v>
      </c>
      <c r="H202">
        <v>29</v>
      </c>
      <c r="I202">
        <v>12</v>
      </c>
      <c r="J202">
        <v>15</v>
      </c>
      <c r="K202">
        <v>26</v>
      </c>
      <c r="L202">
        <v>20</v>
      </c>
      <c r="M202">
        <v>19</v>
      </c>
      <c r="N202">
        <v>18</v>
      </c>
      <c r="O202">
        <v>18</v>
      </c>
      <c r="P202">
        <v>16</v>
      </c>
      <c r="Q202">
        <v>16</v>
      </c>
      <c r="R202">
        <f t="shared" si="3"/>
        <v>260</v>
      </c>
    </row>
    <row r="203" spans="1:18" x14ac:dyDescent="0.25">
      <c r="A203" t="s">
        <v>242</v>
      </c>
      <c r="B203" t="s">
        <v>1063</v>
      </c>
      <c r="C203">
        <v>50</v>
      </c>
      <c r="D203">
        <v>5</v>
      </c>
      <c r="E203">
        <v>44</v>
      </c>
      <c r="F203">
        <v>32</v>
      </c>
      <c r="G203">
        <v>40</v>
      </c>
      <c r="H203">
        <v>43</v>
      </c>
      <c r="I203">
        <v>49</v>
      </c>
      <c r="J203">
        <v>52</v>
      </c>
      <c r="K203">
        <v>38</v>
      </c>
      <c r="L203">
        <v>43</v>
      </c>
      <c r="M203">
        <v>47</v>
      </c>
      <c r="N203">
        <v>45</v>
      </c>
      <c r="O203">
        <v>32</v>
      </c>
      <c r="P203">
        <v>35</v>
      </c>
      <c r="Q203">
        <v>63</v>
      </c>
      <c r="R203">
        <f t="shared" si="3"/>
        <v>568</v>
      </c>
    </row>
    <row r="204" spans="1:18" x14ac:dyDescent="0.25">
      <c r="A204" t="s">
        <v>243</v>
      </c>
      <c r="B204" t="s">
        <v>1064</v>
      </c>
      <c r="C204">
        <v>54</v>
      </c>
      <c r="E204">
        <v>24</v>
      </c>
      <c r="F204">
        <v>30</v>
      </c>
      <c r="G204">
        <v>30</v>
      </c>
      <c r="H204">
        <v>50</v>
      </c>
      <c r="I204">
        <v>32</v>
      </c>
      <c r="J204">
        <v>41</v>
      </c>
      <c r="K204">
        <v>34</v>
      </c>
      <c r="L204">
        <v>21</v>
      </c>
      <c r="M204">
        <v>35</v>
      </c>
      <c r="N204">
        <v>29</v>
      </c>
      <c r="O204">
        <v>41</v>
      </c>
      <c r="P204">
        <v>35</v>
      </c>
      <c r="Q204">
        <v>37</v>
      </c>
      <c r="R204">
        <f t="shared" si="3"/>
        <v>439</v>
      </c>
    </row>
    <row r="205" spans="1:18" x14ac:dyDescent="0.25">
      <c r="A205" t="s">
        <v>704</v>
      </c>
      <c r="B205" t="s">
        <v>1065</v>
      </c>
      <c r="E205">
        <v>7</v>
      </c>
      <c r="F205">
        <v>4</v>
      </c>
      <c r="G205">
        <v>10</v>
      </c>
      <c r="H205">
        <v>11</v>
      </c>
      <c r="I205">
        <v>8</v>
      </c>
      <c r="R205">
        <f t="shared" si="3"/>
        <v>40</v>
      </c>
    </row>
    <row r="206" spans="1:18" x14ac:dyDescent="0.25">
      <c r="A206" t="s">
        <v>244</v>
      </c>
      <c r="B206" t="s">
        <v>1066</v>
      </c>
      <c r="N206">
        <v>3</v>
      </c>
      <c r="O206">
        <v>5</v>
      </c>
      <c r="P206">
        <v>5</v>
      </c>
      <c r="Q206">
        <v>5</v>
      </c>
      <c r="R206">
        <f t="shared" si="3"/>
        <v>18</v>
      </c>
    </row>
    <row r="207" spans="1:18" x14ac:dyDescent="0.25">
      <c r="A207" t="s">
        <v>333</v>
      </c>
      <c r="B207" t="s">
        <v>1067</v>
      </c>
      <c r="E207">
        <v>1</v>
      </c>
      <c r="R207">
        <f t="shared" si="3"/>
        <v>1</v>
      </c>
    </row>
    <row r="208" spans="1:18" x14ac:dyDescent="0.25">
      <c r="A208" t="s">
        <v>299</v>
      </c>
      <c r="B208" t="s">
        <v>1068</v>
      </c>
      <c r="C208">
        <v>4</v>
      </c>
      <c r="E208">
        <v>6</v>
      </c>
      <c r="F208">
        <v>11</v>
      </c>
      <c r="G208">
        <v>8</v>
      </c>
      <c r="H208">
        <v>11</v>
      </c>
      <c r="I208">
        <v>10</v>
      </c>
      <c r="J208">
        <v>12</v>
      </c>
      <c r="K208">
        <v>14</v>
      </c>
      <c r="L208">
        <v>8</v>
      </c>
      <c r="M208">
        <v>13</v>
      </c>
      <c r="N208">
        <v>11</v>
      </c>
      <c r="O208">
        <v>9</v>
      </c>
      <c r="P208">
        <v>5</v>
      </c>
      <c r="Q208">
        <v>7</v>
      </c>
      <c r="R208">
        <f t="shared" si="3"/>
        <v>125</v>
      </c>
    </row>
    <row r="209" spans="1:18" x14ac:dyDescent="0.25">
      <c r="A209" t="s">
        <v>300</v>
      </c>
      <c r="B209" t="s">
        <v>1069</v>
      </c>
      <c r="C209">
        <v>2</v>
      </c>
      <c r="E209">
        <v>3</v>
      </c>
      <c r="F209">
        <v>2</v>
      </c>
      <c r="G209">
        <v>1</v>
      </c>
      <c r="H209">
        <v>2</v>
      </c>
      <c r="I209">
        <v>3</v>
      </c>
      <c r="J209">
        <v>5</v>
      </c>
      <c r="K209">
        <v>5</v>
      </c>
      <c r="L209">
        <v>1</v>
      </c>
      <c r="M209">
        <v>3</v>
      </c>
      <c r="N209">
        <v>5</v>
      </c>
      <c r="P209">
        <v>3</v>
      </c>
      <c r="Q209">
        <v>1</v>
      </c>
      <c r="R209">
        <f t="shared" si="3"/>
        <v>34</v>
      </c>
    </row>
    <row r="210" spans="1:18" x14ac:dyDescent="0.25">
      <c r="A210" t="s">
        <v>301</v>
      </c>
      <c r="B210" t="s">
        <v>1070</v>
      </c>
      <c r="C210">
        <v>3</v>
      </c>
      <c r="D210">
        <v>3</v>
      </c>
      <c r="E210">
        <v>6</v>
      </c>
      <c r="F210">
        <v>3</v>
      </c>
      <c r="G210">
        <v>2</v>
      </c>
      <c r="H210">
        <v>9</v>
      </c>
      <c r="I210">
        <v>13</v>
      </c>
      <c r="J210">
        <v>6</v>
      </c>
      <c r="K210">
        <v>9</v>
      </c>
      <c r="L210">
        <v>13</v>
      </c>
      <c r="M210">
        <v>14</v>
      </c>
      <c r="N210">
        <v>17</v>
      </c>
      <c r="O210">
        <v>18</v>
      </c>
      <c r="P210">
        <v>10</v>
      </c>
      <c r="Q210">
        <v>14</v>
      </c>
      <c r="R210">
        <f t="shared" si="3"/>
        <v>137</v>
      </c>
    </row>
    <row r="211" spans="1:18" x14ac:dyDescent="0.25">
      <c r="A211" t="s">
        <v>302</v>
      </c>
      <c r="B211" t="s">
        <v>1071</v>
      </c>
      <c r="C211">
        <v>1</v>
      </c>
      <c r="D211">
        <v>1</v>
      </c>
      <c r="E211">
        <v>5</v>
      </c>
      <c r="F211">
        <v>13</v>
      </c>
      <c r="G211">
        <v>8</v>
      </c>
      <c r="H211">
        <v>14</v>
      </c>
      <c r="I211">
        <v>9</v>
      </c>
      <c r="J211">
        <v>6</v>
      </c>
      <c r="K211">
        <v>10</v>
      </c>
      <c r="L211">
        <v>11</v>
      </c>
      <c r="M211">
        <v>8</v>
      </c>
      <c r="N211">
        <v>9</v>
      </c>
      <c r="O211">
        <v>13</v>
      </c>
      <c r="P211">
        <v>3</v>
      </c>
      <c r="Q211">
        <v>7</v>
      </c>
      <c r="R211">
        <f t="shared" si="3"/>
        <v>117</v>
      </c>
    </row>
    <row r="212" spans="1:18" x14ac:dyDescent="0.25">
      <c r="A212" t="s">
        <v>303</v>
      </c>
      <c r="B212" t="s">
        <v>1072</v>
      </c>
      <c r="C212">
        <v>43</v>
      </c>
      <c r="E212">
        <v>29</v>
      </c>
      <c r="F212">
        <v>35</v>
      </c>
      <c r="G212">
        <v>41</v>
      </c>
      <c r="H212">
        <v>46</v>
      </c>
      <c r="I212">
        <v>51</v>
      </c>
      <c r="J212">
        <v>43</v>
      </c>
      <c r="K212">
        <v>45</v>
      </c>
      <c r="L212">
        <v>40</v>
      </c>
      <c r="M212">
        <v>32</v>
      </c>
      <c r="N212">
        <v>44</v>
      </c>
      <c r="O212">
        <v>42</v>
      </c>
      <c r="P212">
        <v>37</v>
      </c>
      <c r="Q212">
        <v>47</v>
      </c>
      <c r="R212">
        <f t="shared" si="3"/>
        <v>532</v>
      </c>
    </row>
    <row r="213" spans="1:18" x14ac:dyDescent="0.25">
      <c r="A213" t="s">
        <v>304</v>
      </c>
      <c r="B213" t="s">
        <v>1073</v>
      </c>
      <c r="C213">
        <v>65</v>
      </c>
      <c r="D213">
        <v>6</v>
      </c>
      <c r="E213">
        <v>52</v>
      </c>
      <c r="F213">
        <v>50</v>
      </c>
      <c r="G213">
        <v>55</v>
      </c>
      <c r="H213">
        <v>71</v>
      </c>
      <c r="I213">
        <v>74</v>
      </c>
      <c r="J213">
        <v>73</v>
      </c>
      <c r="K213">
        <v>62</v>
      </c>
      <c r="L213">
        <v>70</v>
      </c>
      <c r="M213">
        <v>54</v>
      </c>
      <c r="N213">
        <v>57</v>
      </c>
      <c r="O213">
        <v>65</v>
      </c>
      <c r="P213">
        <v>56</v>
      </c>
      <c r="Q213">
        <v>68</v>
      </c>
      <c r="R213">
        <f t="shared" si="3"/>
        <v>813</v>
      </c>
    </row>
    <row r="214" spans="1:18" x14ac:dyDescent="0.25">
      <c r="A214" t="s">
        <v>305</v>
      </c>
      <c r="B214" t="s">
        <v>1074</v>
      </c>
      <c r="C214">
        <v>35</v>
      </c>
      <c r="E214">
        <v>24</v>
      </c>
      <c r="F214">
        <v>34</v>
      </c>
      <c r="G214">
        <v>30</v>
      </c>
      <c r="H214">
        <v>36</v>
      </c>
      <c r="I214">
        <v>37</v>
      </c>
      <c r="J214">
        <v>35</v>
      </c>
      <c r="K214">
        <v>22</v>
      </c>
      <c r="L214">
        <v>26</v>
      </c>
      <c r="M214">
        <v>19</v>
      </c>
      <c r="N214">
        <v>24</v>
      </c>
      <c r="O214">
        <v>22</v>
      </c>
      <c r="P214">
        <v>29</v>
      </c>
      <c r="Q214">
        <v>29</v>
      </c>
      <c r="R214">
        <f t="shared" si="3"/>
        <v>367</v>
      </c>
    </row>
    <row r="215" spans="1:18" x14ac:dyDescent="0.25">
      <c r="A215" t="s">
        <v>306</v>
      </c>
      <c r="B215" t="s">
        <v>1075</v>
      </c>
      <c r="C215">
        <v>3</v>
      </c>
      <c r="E215">
        <v>4</v>
      </c>
      <c r="F215">
        <v>2</v>
      </c>
      <c r="G215">
        <v>8</v>
      </c>
      <c r="H215">
        <v>9</v>
      </c>
      <c r="I215">
        <v>4</v>
      </c>
      <c r="J215">
        <v>7</v>
      </c>
      <c r="K215">
        <v>8</v>
      </c>
      <c r="L215">
        <v>6</v>
      </c>
      <c r="M215">
        <v>8</v>
      </c>
      <c r="N215">
        <v>7</v>
      </c>
      <c r="O215">
        <v>9</v>
      </c>
      <c r="P215">
        <v>11</v>
      </c>
      <c r="Q215">
        <v>5</v>
      </c>
      <c r="R215">
        <f t="shared" si="3"/>
        <v>88</v>
      </c>
    </row>
    <row r="216" spans="1:18" x14ac:dyDescent="0.25">
      <c r="A216" t="s">
        <v>307</v>
      </c>
      <c r="B216" t="s">
        <v>1076</v>
      </c>
      <c r="C216">
        <v>5</v>
      </c>
      <c r="E216">
        <v>4</v>
      </c>
      <c r="F216">
        <v>7</v>
      </c>
      <c r="G216">
        <v>1</v>
      </c>
      <c r="H216">
        <v>7</v>
      </c>
      <c r="I216">
        <v>6</v>
      </c>
      <c r="J216">
        <v>4</v>
      </c>
      <c r="K216">
        <v>5</v>
      </c>
      <c r="L216">
        <v>3</v>
      </c>
      <c r="M216">
        <v>4</v>
      </c>
      <c r="R216">
        <f t="shared" si="3"/>
        <v>41</v>
      </c>
    </row>
    <row r="217" spans="1:18" x14ac:dyDescent="0.25">
      <c r="A217" t="s">
        <v>308</v>
      </c>
      <c r="B217" t="s">
        <v>1077</v>
      </c>
      <c r="C217">
        <v>106</v>
      </c>
      <c r="D217">
        <v>2</v>
      </c>
      <c r="E217">
        <v>106</v>
      </c>
      <c r="F217">
        <v>81</v>
      </c>
      <c r="G217">
        <v>80</v>
      </c>
      <c r="H217">
        <v>75</v>
      </c>
      <c r="I217">
        <v>73</v>
      </c>
      <c r="J217">
        <v>72</v>
      </c>
      <c r="K217">
        <v>67</v>
      </c>
      <c r="L217">
        <v>72</v>
      </c>
      <c r="M217">
        <v>67</v>
      </c>
      <c r="N217">
        <v>43</v>
      </c>
      <c r="O217">
        <v>49</v>
      </c>
      <c r="P217">
        <v>57</v>
      </c>
      <c r="Q217">
        <v>93</v>
      </c>
      <c r="R217">
        <f t="shared" si="3"/>
        <v>937</v>
      </c>
    </row>
    <row r="218" spans="1:18" x14ac:dyDescent="0.25">
      <c r="A218" t="s">
        <v>128</v>
      </c>
      <c r="B218" t="s">
        <v>1078</v>
      </c>
      <c r="D218">
        <v>1</v>
      </c>
      <c r="H218">
        <v>3</v>
      </c>
      <c r="I218">
        <v>2</v>
      </c>
      <c r="J218">
        <v>1</v>
      </c>
      <c r="L218">
        <v>1</v>
      </c>
      <c r="R218">
        <f t="shared" si="3"/>
        <v>8</v>
      </c>
    </row>
    <row r="219" spans="1:18" x14ac:dyDescent="0.25">
      <c r="A219" t="s">
        <v>129</v>
      </c>
      <c r="B219" t="s">
        <v>1079</v>
      </c>
      <c r="E219">
        <v>1</v>
      </c>
      <c r="F219">
        <v>1</v>
      </c>
      <c r="G219">
        <v>1</v>
      </c>
      <c r="H219">
        <v>1</v>
      </c>
      <c r="I219">
        <v>1</v>
      </c>
      <c r="K219">
        <v>4</v>
      </c>
      <c r="L219">
        <v>1</v>
      </c>
      <c r="R219">
        <f t="shared" si="3"/>
        <v>10</v>
      </c>
    </row>
    <row r="220" spans="1:18" x14ac:dyDescent="0.25">
      <c r="A220" t="s">
        <v>130</v>
      </c>
      <c r="B220" t="s">
        <v>1080</v>
      </c>
      <c r="F220">
        <v>1</v>
      </c>
      <c r="G220">
        <v>1</v>
      </c>
      <c r="H220">
        <v>2</v>
      </c>
      <c r="J220">
        <v>1</v>
      </c>
      <c r="L220">
        <v>1</v>
      </c>
      <c r="R220">
        <f t="shared" si="3"/>
        <v>6</v>
      </c>
    </row>
    <row r="221" spans="1:18" x14ac:dyDescent="0.25">
      <c r="A221" t="s">
        <v>131</v>
      </c>
      <c r="B221" t="s">
        <v>1081</v>
      </c>
      <c r="C221">
        <v>8</v>
      </c>
      <c r="D221">
        <v>2</v>
      </c>
      <c r="E221">
        <v>7</v>
      </c>
      <c r="F221">
        <v>3</v>
      </c>
      <c r="G221">
        <v>15</v>
      </c>
      <c r="H221">
        <v>12</v>
      </c>
      <c r="I221">
        <v>10</v>
      </c>
      <c r="J221">
        <v>8</v>
      </c>
      <c r="K221">
        <v>11</v>
      </c>
      <c r="L221">
        <v>9</v>
      </c>
      <c r="M221">
        <v>10</v>
      </c>
      <c r="N221">
        <v>5</v>
      </c>
      <c r="O221">
        <v>5</v>
      </c>
      <c r="P221">
        <v>9</v>
      </c>
      <c r="Q221">
        <v>12</v>
      </c>
      <c r="R221">
        <f t="shared" si="3"/>
        <v>118</v>
      </c>
    </row>
    <row r="222" spans="1:18" x14ac:dyDescent="0.25">
      <c r="A222" t="s">
        <v>309</v>
      </c>
      <c r="B222" t="s">
        <v>1082</v>
      </c>
      <c r="C222">
        <v>210</v>
      </c>
      <c r="E222">
        <v>158</v>
      </c>
      <c r="F222">
        <v>218</v>
      </c>
      <c r="G222">
        <v>244</v>
      </c>
      <c r="H222">
        <v>253</v>
      </c>
      <c r="I222">
        <v>245</v>
      </c>
      <c r="J222">
        <v>272</v>
      </c>
      <c r="K222">
        <v>208</v>
      </c>
      <c r="L222">
        <v>201</v>
      </c>
      <c r="M222">
        <v>159</v>
      </c>
      <c r="N222">
        <v>163</v>
      </c>
      <c r="O222">
        <v>182</v>
      </c>
      <c r="P222">
        <v>154</v>
      </c>
      <c r="Q222">
        <v>191</v>
      </c>
      <c r="R222">
        <f t="shared" si="3"/>
        <v>2648</v>
      </c>
    </row>
    <row r="223" spans="1:18" x14ac:dyDescent="0.25">
      <c r="A223" t="s">
        <v>310</v>
      </c>
      <c r="B223" t="s">
        <v>1083</v>
      </c>
      <c r="C223">
        <v>139</v>
      </c>
      <c r="E223">
        <v>113</v>
      </c>
      <c r="F223">
        <v>115</v>
      </c>
      <c r="G223">
        <v>112</v>
      </c>
      <c r="H223">
        <v>133</v>
      </c>
      <c r="I223">
        <v>123</v>
      </c>
      <c r="J223">
        <v>123</v>
      </c>
      <c r="K223">
        <v>131</v>
      </c>
      <c r="L223">
        <v>113</v>
      </c>
      <c r="M223">
        <v>93</v>
      </c>
      <c r="N223">
        <v>110</v>
      </c>
      <c r="O223">
        <v>99</v>
      </c>
      <c r="P223">
        <v>86</v>
      </c>
      <c r="Q223">
        <v>124</v>
      </c>
      <c r="R223">
        <f t="shared" si="3"/>
        <v>1475</v>
      </c>
    </row>
    <row r="224" spans="1:18" x14ac:dyDescent="0.25">
      <c r="A224" t="s">
        <v>311</v>
      </c>
      <c r="B224" t="s">
        <v>1084</v>
      </c>
      <c r="C224">
        <v>204</v>
      </c>
      <c r="E224">
        <v>135</v>
      </c>
      <c r="F224">
        <v>155</v>
      </c>
      <c r="G224">
        <v>183</v>
      </c>
      <c r="H224">
        <v>177</v>
      </c>
      <c r="I224">
        <v>166</v>
      </c>
      <c r="J224">
        <v>184</v>
      </c>
      <c r="K224">
        <v>161</v>
      </c>
      <c r="L224">
        <v>156</v>
      </c>
      <c r="M224">
        <v>141</v>
      </c>
      <c r="N224">
        <v>147</v>
      </c>
      <c r="O224">
        <v>156</v>
      </c>
      <c r="P224">
        <v>150</v>
      </c>
      <c r="Q224">
        <v>190</v>
      </c>
      <c r="R224">
        <f t="shared" si="3"/>
        <v>2101</v>
      </c>
    </row>
    <row r="225" spans="1:18" x14ac:dyDescent="0.25">
      <c r="A225" t="s">
        <v>312</v>
      </c>
      <c r="B225" t="s">
        <v>1085</v>
      </c>
      <c r="C225">
        <v>302</v>
      </c>
      <c r="E225">
        <v>153</v>
      </c>
      <c r="F225">
        <v>220</v>
      </c>
      <c r="G225">
        <v>281</v>
      </c>
      <c r="H225">
        <v>290</v>
      </c>
      <c r="I225">
        <v>243</v>
      </c>
      <c r="J225">
        <v>269</v>
      </c>
      <c r="K225">
        <v>247</v>
      </c>
      <c r="L225">
        <v>263</v>
      </c>
      <c r="M225">
        <v>221</v>
      </c>
      <c r="N225">
        <v>233</v>
      </c>
      <c r="O225">
        <v>220</v>
      </c>
      <c r="P225">
        <v>215</v>
      </c>
      <c r="Q225">
        <v>254</v>
      </c>
      <c r="R225">
        <f t="shared" si="3"/>
        <v>3109</v>
      </c>
    </row>
    <row r="226" spans="1:18" x14ac:dyDescent="0.25">
      <c r="A226" t="s">
        <v>313</v>
      </c>
      <c r="B226" t="s">
        <v>1086</v>
      </c>
      <c r="C226">
        <v>87</v>
      </c>
      <c r="E226">
        <v>47</v>
      </c>
      <c r="F226">
        <v>69</v>
      </c>
      <c r="G226">
        <v>77</v>
      </c>
      <c r="H226">
        <v>74</v>
      </c>
      <c r="I226">
        <v>75</v>
      </c>
      <c r="J226">
        <v>84</v>
      </c>
      <c r="K226">
        <v>70</v>
      </c>
      <c r="L226">
        <v>57</v>
      </c>
      <c r="M226">
        <v>58</v>
      </c>
      <c r="N226">
        <v>64</v>
      </c>
      <c r="O226">
        <v>70</v>
      </c>
      <c r="P226">
        <v>55</v>
      </c>
      <c r="Q226">
        <v>87</v>
      </c>
      <c r="R226">
        <f t="shared" si="3"/>
        <v>887</v>
      </c>
    </row>
    <row r="227" spans="1:18" x14ac:dyDescent="0.25">
      <c r="A227" t="s">
        <v>314</v>
      </c>
      <c r="B227" t="s">
        <v>1087</v>
      </c>
      <c r="C227">
        <v>136</v>
      </c>
      <c r="E227">
        <v>92</v>
      </c>
      <c r="F227">
        <v>100</v>
      </c>
      <c r="G227">
        <v>136</v>
      </c>
      <c r="H227">
        <v>134</v>
      </c>
      <c r="I227">
        <v>150</v>
      </c>
      <c r="J227">
        <v>126</v>
      </c>
      <c r="K227">
        <v>125</v>
      </c>
      <c r="L227">
        <v>118</v>
      </c>
      <c r="M227">
        <v>93</v>
      </c>
      <c r="N227">
        <v>118</v>
      </c>
      <c r="O227">
        <v>107</v>
      </c>
      <c r="P227">
        <v>104</v>
      </c>
      <c r="Q227">
        <v>174</v>
      </c>
      <c r="R227">
        <f t="shared" si="3"/>
        <v>1577</v>
      </c>
    </row>
    <row r="228" spans="1:18" x14ac:dyDescent="0.25">
      <c r="A228" t="s">
        <v>315</v>
      </c>
      <c r="B228" t="s">
        <v>1088</v>
      </c>
      <c r="F228">
        <v>1</v>
      </c>
      <c r="G228">
        <v>1</v>
      </c>
      <c r="H228">
        <v>1</v>
      </c>
      <c r="I228">
        <v>2</v>
      </c>
      <c r="J228">
        <v>1</v>
      </c>
      <c r="K228">
        <v>2</v>
      </c>
      <c r="R228">
        <f t="shared" si="3"/>
        <v>8</v>
      </c>
    </row>
    <row r="229" spans="1:18" x14ac:dyDescent="0.25">
      <c r="A229" t="s">
        <v>316</v>
      </c>
      <c r="B229" t="s">
        <v>1089</v>
      </c>
      <c r="C229">
        <v>50</v>
      </c>
      <c r="D229">
        <v>14</v>
      </c>
      <c r="E229">
        <v>43</v>
      </c>
      <c r="F229">
        <v>57</v>
      </c>
      <c r="G229">
        <v>65</v>
      </c>
      <c r="H229">
        <v>64</v>
      </c>
      <c r="I229">
        <v>68</v>
      </c>
      <c r="J229">
        <v>75</v>
      </c>
      <c r="K229">
        <v>72</v>
      </c>
      <c r="L229">
        <v>49</v>
      </c>
      <c r="M229">
        <v>51</v>
      </c>
      <c r="N229">
        <v>48</v>
      </c>
      <c r="O229">
        <v>50</v>
      </c>
      <c r="P229">
        <v>53</v>
      </c>
      <c r="Q229">
        <v>69</v>
      </c>
      <c r="R229">
        <f t="shared" si="3"/>
        <v>778</v>
      </c>
    </row>
    <row r="230" spans="1:18" x14ac:dyDescent="0.25">
      <c r="A230" t="s">
        <v>317</v>
      </c>
      <c r="B230" t="s">
        <v>1090</v>
      </c>
      <c r="C230">
        <v>106</v>
      </c>
      <c r="D230">
        <v>13</v>
      </c>
      <c r="E230">
        <v>89</v>
      </c>
      <c r="F230">
        <v>98</v>
      </c>
      <c r="G230">
        <v>99</v>
      </c>
      <c r="H230">
        <v>94</v>
      </c>
      <c r="I230">
        <v>93</v>
      </c>
      <c r="J230">
        <v>96</v>
      </c>
      <c r="K230">
        <v>94</v>
      </c>
      <c r="L230">
        <v>76</v>
      </c>
      <c r="M230">
        <v>107</v>
      </c>
      <c r="N230">
        <v>93</v>
      </c>
      <c r="O230">
        <v>90</v>
      </c>
      <c r="P230">
        <v>121</v>
      </c>
      <c r="Q230">
        <v>109</v>
      </c>
      <c r="R230">
        <f t="shared" si="3"/>
        <v>1272</v>
      </c>
    </row>
    <row r="231" spans="1:18" x14ac:dyDescent="0.25">
      <c r="A231" t="s">
        <v>318</v>
      </c>
      <c r="B231" t="s">
        <v>1091</v>
      </c>
      <c r="C231">
        <v>26</v>
      </c>
      <c r="E231">
        <v>29</v>
      </c>
      <c r="F231">
        <v>30</v>
      </c>
      <c r="G231">
        <v>38</v>
      </c>
      <c r="H231">
        <v>41</v>
      </c>
      <c r="I231">
        <v>39</v>
      </c>
      <c r="J231">
        <v>33</v>
      </c>
      <c r="K231">
        <v>48</v>
      </c>
      <c r="L231">
        <v>29</v>
      </c>
      <c r="M231">
        <v>38</v>
      </c>
      <c r="N231">
        <v>34</v>
      </c>
      <c r="O231">
        <v>31</v>
      </c>
      <c r="P231">
        <v>43</v>
      </c>
      <c r="Q231">
        <v>26</v>
      </c>
      <c r="R231">
        <f t="shared" si="3"/>
        <v>459</v>
      </c>
    </row>
    <row r="232" spans="1:18" x14ac:dyDescent="0.25">
      <c r="A232" t="s">
        <v>319</v>
      </c>
      <c r="B232" t="s">
        <v>1092</v>
      </c>
      <c r="C232">
        <v>33</v>
      </c>
      <c r="E232">
        <v>16</v>
      </c>
      <c r="F232">
        <v>34</v>
      </c>
      <c r="G232">
        <v>28</v>
      </c>
      <c r="H232">
        <v>25</v>
      </c>
      <c r="I232">
        <v>25</v>
      </c>
      <c r="J232">
        <v>27</v>
      </c>
      <c r="K232">
        <v>30</v>
      </c>
      <c r="L232">
        <v>29</v>
      </c>
      <c r="M232">
        <v>23</v>
      </c>
      <c r="N232">
        <v>21</v>
      </c>
      <c r="O232">
        <v>34</v>
      </c>
      <c r="P232">
        <v>21</v>
      </c>
      <c r="Q232">
        <v>27</v>
      </c>
      <c r="R232">
        <f t="shared" si="3"/>
        <v>340</v>
      </c>
    </row>
    <row r="233" spans="1:18" x14ac:dyDescent="0.25">
      <c r="A233" t="s">
        <v>320</v>
      </c>
      <c r="B233" t="s">
        <v>1093</v>
      </c>
      <c r="C233">
        <v>4</v>
      </c>
      <c r="D233">
        <v>2</v>
      </c>
      <c r="E233">
        <v>6</v>
      </c>
      <c r="F233">
        <v>10</v>
      </c>
      <c r="G233">
        <v>7</v>
      </c>
      <c r="H233">
        <v>7</v>
      </c>
      <c r="I233">
        <v>2</v>
      </c>
      <c r="J233">
        <v>8</v>
      </c>
      <c r="K233">
        <v>7</v>
      </c>
      <c r="L233">
        <v>6</v>
      </c>
      <c r="M233">
        <v>7</v>
      </c>
      <c r="N233">
        <v>9</v>
      </c>
      <c r="O233">
        <v>4</v>
      </c>
      <c r="P233">
        <v>7</v>
      </c>
      <c r="Q233">
        <v>5</v>
      </c>
      <c r="R233">
        <f t="shared" si="3"/>
        <v>87</v>
      </c>
    </row>
    <row r="234" spans="1:18" x14ac:dyDescent="0.25">
      <c r="A234" t="s">
        <v>321</v>
      </c>
      <c r="B234" t="s">
        <v>1094</v>
      </c>
      <c r="C234">
        <v>47</v>
      </c>
      <c r="E234">
        <v>37</v>
      </c>
      <c r="F234">
        <v>51</v>
      </c>
      <c r="G234">
        <v>40</v>
      </c>
      <c r="H234">
        <v>35</v>
      </c>
      <c r="I234">
        <v>36</v>
      </c>
      <c r="J234">
        <v>28</v>
      </c>
      <c r="K234">
        <v>35</v>
      </c>
      <c r="L234">
        <v>20</v>
      </c>
      <c r="M234">
        <v>30</v>
      </c>
      <c r="N234">
        <v>30</v>
      </c>
      <c r="O234">
        <v>31</v>
      </c>
      <c r="P234">
        <v>30</v>
      </c>
      <c r="Q234">
        <v>59</v>
      </c>
      <c r="R234">
        <f t="shared" si="3"/>
        <v>462</v>
      </c>
    </row>
    <row r="235" spans="1:18" x14ac:dyDescent="0.25">
      <c r="A235" t="s">
        <v>322</v>
      </c>
      <c r="B235" t="s">
        <v>1095</v>
      </c>
      <c r="C235">
        <v>47</v>
      </c>
      <c r="D235">
        <v>9</v>
      </c>
      <c r="E235">
        <v>58</v>
      </c>
      <c r="F235">
        <v>57</v>
      </c>
      <c r="G235">
        <v>70</v>
      </c>
      <c r="H235">
        <v>61</v>
      </c>
      <c r="I235">
        <v>58</v>
      </c>
      <c r="J235">
        <v>64</v>
      </c>
      <c r="K235">
        <v>54</v>
      </c>
      <c r="L235">
        <v>63</v>
      </c>
      <c r="M235">
        <v>59</v>
      </c>
      <c r="N235">
        <v>43</v>
      </c>
      <c r="O235">
        <v>55</v>
      </c>
      <c r="P235">
        <v>50</v>
      </c>
      <c r="Q235">
        <v>81</v>
      </c>
      <c r="R235">
        <f t="shared" si="3"/>
        <v>782</v>
      </c>
    </row>
    <row r="236" spans="1:18" x14ac:dyDescent="0.25">
      <c r="A236" t="s">
        <v>49</v>
      </c>
      <c r="B236" t="s">
        <v>1096</v>
      </c>
      <c r="C236">
        <v>368</v>
      </c>
      <c r="D236">
        <v>3</v>
      </c>
      <c r="E236">
        <v>327</v>
      </c>
      <c r="F236">
        <v>439</v>
      </c>
      <c r="G236">
        <v>459</v>
      </c>
      <c r="H236">
        <v>518</v>
      </c>
      <c r="I236">
        <v>453</v>
      </c>
      <c r="J236">
        <v>450</v>
      </c>
      <c r="K236">
        <v>410</v>
      </c>
      <c r="L236">
        <v>343</v>
      </c>
      <c r="M236">
        <v>342</v>
      </c>
      <c r="N236">
        <v>339</v>
      </c>
      <c r="O236">
        <v>353</v>
      </c>
      <c r="P236">
        <v>313</v>
      </c>
      <c r="Q236">
        <v>354</v>
      </c>
      <c r="R236">
        <f t="shared" si="3"/>
        <v>5103</v>
      </c>
    </row>
    <row r="237" spans="1:18" x14ac:dyDescent="0.25">
      <c r="A237" t="s">
        <v>50</v>
      </c>
      <c r="B237" t="s">
        <v>1097</v>
      </c>
      <c r="E237">
        <v>1</v>
      </c>
      <c r="F237">
        <v>3</v>
      </c>
      <c r="G237">
        <v>1</v>
      </c>
      <c r="H237">
        <v>1</v>
      </c>
      <c r="J237">
        <v>1</v>
      </c>
      <c r="K237">
        <v>1</v>
      </c>
      <c r="R237">
        <f t="shared" si="3"/>
        <v>8</v>
      </c>
    </row>
    <row r="238" spans="1:18" x14ac:dyDescent="0.25">
      <c r="A238" t="s">
        <v>51</v>
      </c>
      <c r="B238" t="s">
        <v>1098</v>
      </c>
      <c r="E238">
        <v>1</v>
      </c>
      <c r="F238">
        <v>2</v>
      </c>
      <c r="G238">
        <v>1</v>
      </c>
      <c r="H238">
        <v>1</v>
      </c>
      <c r="I238">
        <v>3</v>
      </c>
      <c r="K238">
        <v>2</v>
      </c>
      <c r="R238">
        <f t="shared" si="3"/>
        <v>10</v>
      </c>
    </row>
    <row r="239" spans="1:18" x14ac:dyDescent="0.25">
      <c r="A239" t="s">
        <v>52</v>
      </c>
      <c r="B239" t="s">
        <v>1099</v>
      </c>
      <c r="C239">
        <v>4</v>
      </c>
      <c r="D239">
        <v>5</v>
      </c>
      <c r="E239">
        <v>4</v>
      </c>
      <c r="F239">
        <v>10</v>
      </c>
      <c r="G239">
        <v>12</v>
      </c>
      <c r="H239">
        <v>18</v>
      </c>
      <c r="I239">
        <v>16</v>
      </c>
      <c r="J239">
        <v>12</v>
      </c>
      <c r="K239">
        <v>12</v>
      </c>
      <c r="L239">
        <v>21</v>
      </c>
      <c r="M239">
        <v>13</v>
      </c>
      <c r="N239">
        <v>7</v>
      </c>
      <c r="O239">
        <v>20</v>
      </c>
      <c r="P239">
        <v>12</v>
      </c>
      <c r="Q239">
        <v>19</v>
      </c>
      <c r="R239">
        <f t="shared" si="3"/>
        <v>181</v>
      </c>
    </row>
    <row r="240" spans="1:18" x14ac:dyDescent="0.25">
      <c r="A240" t="s">
        <v>53</v>
      </c>
      <c r="B240" t="s">
        <v>1100</v>
      </c>
      <c r="C240">
        <v>34</v>
      </c>
      <c r="D240">
        <v>2</v>
      </c>
      <c r="E240">
        <v>20</v>
      </c>
      <c r="F240">
        <v>18</v>
      </c>
      <c r="G240">
        <v>25</v>
      </c>
      <c r="H240">
        <v>26</v>
      </c>
      <c r="I240">
        <v>15</v>
      </c>
      <c r="J240">
        <v>16</v>
      </c>
      <c r="K240">
        <v>15</v>
      </c>
      <c r="L240">
        <v>13</v>
      </c>
      <c r="M240">
        <v>14</v>
      </c>
      <c r="N240">
        <v>15</v>
      </c>
      <c r="O240">
        <v>17</v>
      </c>
      <c r="P240">
        <v>8</v>
      </c>
      <c r="Q240">
        <v>19</v>
      </c>
      <c r="R240">
        <f t="shared" si="3"/>
        <v>223</v>
      </c>
    </row>
    <row r="241" spans="1:18" x14ac:dyDescent="0.25">
      <c r="A241" t="s">
        <v>54</v>
      </c>
      <c r="B241" t="s">
        <v>1101</v>
      </c>
      <c r="C241">
        <v>114</v>
      </c>
      <c r="D241">
        <v>13</v>
      </c>
      <c r="E241">
        <v>84</v>
      </c>
      <c r="F241">
        <v>137</v>
      </c>
      <c r="G241">
        <v>157</v>
      </c>
      <c r="H241">
        <v>155</v>
      </c>
      <c r="I241">
        <v>166</v>
      </c>
      <c r="J241">
        <v>143</v>
      </c>
      <c r="K241">
        <v>138</v>
      </c>
      <c r="L241">
        <v>123</v>
      </c>
      <c r="M241">
        <v>131</v>
      </c>
      <c r="N241">
        <v>95</v>
      </c>
      <c r="O241">
        <v>109</v>
      </c>
      <c r="P241">
        <v>91</v>
      </c>
      <c r="Q241">
        <v>143</v>
      </c>
      <c r="R241">
        <f t="shared" si="3"/>
        <v>1685</v>
      </c>
    </row>
    <row r="242" spans="1:18" x14ac:dyDescent="0.25">
      <c r="A242" t="s">
        <v>55</v>
      </c>
      <c r="B242" t="s">
        <v>1102</v>
      </c>
      <c r="C242">
        <v>191</v>
      </c>
      <c r="E242">
        <v>134</v>
      </c>
      <c r="F242">
        <v>164</v>
      </c>
      <c r="G242">
        <v>191</v>
      </c>
      <c r="H242">
        <v>207</v>
      </c>
      <c r="I242">
        <v>185</v>
      </c>
      <c r="J242">
        <v>198</v>
      </c>
      <c r="K242">
        <v>191</v>
      </c>
      <c r="L242">
        <v>150</v>
      </c>
      <c r="M242">
        <v>148</v>
      </c>
      <c r="N242">
        <v>176</v>
      </c>
      <c r="O242">
        <v>160</v>
      </c>
      <c r="P242">
        <v>146</v>
      </c>
      <c r="Q242">
        <v>172</v>
      </c>
      <c r="R242">
        <f t="shared" si="3"/>
        <v>2222</v>
      </c>
    </row>
    <row r="243" spans="1:18" x14ac:dyDescent="0.25">
      <c r="A243" t="s">
        <v>56</v>
      </c>
      <c r="B243" t="s">
        <v>1103</v>
      </c>
      <c r="C243">
        <v>4</v>
      </c>
      <c r="D243">
        <v>6</v>
      </c>
      <c r="E243">
        <v>4</v>
      </c>
      <c r="F243">
        <v>7</v>
      </c>
      <c r="G243">
        <v>6</v>
      </c>
      <c r="H243">
        <v>6</v>
      </c>
      <c r="I243">
        <v>2</v>
      </c>
      <c r="J243">
        <v>6</v>
      </c>
      <c r="K243">
        <v>8</v>
      </c>
      <c r="L243">
        <v>14</v>
      </c>
      <c r="M243">
        <v>6</v>
      </c>
      <c r="N243">
        <v>9</v>
      </c>
      <c r="O243">
        <v>8</v>
      </c>
      <c r="P243">
        <v>5</v>
      </c>
      <c r="Q243">
        <v>14</v>
      </c>
      <c r="R243">
        <f t="shared" si="3"/>
        <v>101</v>
      </c>
    </row>
    <row r="244" spans="1:18" x14ac:dyDescent="0.25">
      <c r="A244" t="s">
        <v>57</v>
      </c>
      <c r="B244" t="s">
        <v>1104</v>
      </c>
      <c r="C244">
        <v>81</v>
      </c>
      <c r="E244">
        <v>61</v>
      </c>
      <c r="F244">
        <v>71</v>
      </c>
      <c r="G244">
        <v>82</v>
      </c>
      <c r="H244">
        <v>94</v>
      </c>
      <c r="I244">
        <v>86</v>
      </c>
      <c r="J244">
        <v>62</v>
      </c>
      <c r="K244">
        <v>89</v>
      </c>
      <c r="L244">
        <v>57</v>
      </c>
      <c r="M244">
        <v>52</v>
      </c>
      <c r="N244">
        <v>56</v>
      </c>
      <c r="O244">
        <v>45</v>
      </c>
      <c r="P244">
        <v>42</v>
      </c>
      <c r="Q244">
        <v>38</v>
      </c>
      <c r="R244">
        <f t="shared" si="3"/>
        <v>835</v>
      </c>
    </row>
    <row r="245" spans="1:18" x14ac:dyDescent="0.25">
      <c r="A245" t="s">
        <v>58</v>
      </c>
      <c r="B245" t="s">
        <v>1105</v>
      </c>
      <c r="C245">
        <v>59</v>
      </c>
      <c r="E245">
        <v>57</v>
      </c>
      <c r="F245">
        <v>44</v>
      </c>
      <c r="G245">
        <v>49</v>
      </c>
      <c r="H245">
        <v>47</v>
      </c>
      <c r="I245">
        <v>45</v>
      </c>
      <c r="J245">
        <v>43</v>
      </c>
      <c r="K245">
        <v>41</v>
      </c>
      <c r="L245">
        <v>56</v>
      </c>
      <c r="M245">
        <v>37</v>
      </c>
      <c r="N245">
        <v>34</v>
      </c>
      <c r="O245">
        <v>41</v>
      </c>
      <c r="P245">
        <v>36</v>
      </c>
      <c r="Q245">
        <v>51</v>
      </c>
      <c r="R245">
        <f t="shared" si="3"/>
        <v>581</v>
      </c>
    </row>
    <row r="246" spans="1:18" x14ac:dyDescent="0.25">
      <c r="A246" t="s">
        <v>59</v>
      </c>
      <c r="B246" t="s">
        <v>1106</v>
      </c>
      <c r="C246">
        <v>1</v>
      </c>
      <c r="F246">
        <v>4</v>
      </c>
      <c r="G246">
        <v>2</v>
      </c>
      <c r="H246">
        <v>6</v>
      </c>
      <c r="I246">
        <v>11</v>
      </c>
      <c r="J246">
        <v>6</v>
      </c>
      <c r="K246">
        <v>5</v>
      </c>
      <c r="L246">
        <v>5</v>
      </c>
      <c r="M246">
        <v>7</v>
      </c>
      <c r="N246">
        <v>3</v>
      </c>
      <c r="O246">
        <v>2</v>
      </c>
      <c r="P246">
        <v>5</v>
      </c>
      <c r="Q246">
        <v>4</v>
      </c>
      <c r="R246">
        <f t="shared" si="3"/>
        <v>60</v>
      </c>
    </row>
    <row r="247" spans="1:18" x14ac:dyDescent="0.25">
      <c r="A247" t="s">
        <v>60</v>
      </c>
      <c r="B247" t="s">
        <v>1107</v>
      </c>
      <c r="C247">
        <v>42</v>
      </c>
      <c r="E247">
        <v>24</v>
      </c>
      <c r="F247">
        <v>34</v>
      </c>
      <c r="G247">
        <v>55</v>
      </c>
      <c r="H247">
        <v>29</v>
      </c>
      <c r="I247">
        <v>40</v>
      </c>
      <c r="J247">
        <v>40</v>
      </c>
      <c r="K247">
        <v>36</v>
      </c>
      <c r="L247">
        <v>32</v>
      </c>
      <c r="M247">
        <v>39</v>
      </c>
      <c r="N247">
        <v>32</v>
      </c>
      <c r="O247">
        <v>41</v>
      </c>
      <c r="P247">
        <v>33</v>
      </c>
      <c r="Q247">
        <v>55</v>
      </c>
      <c r="R247">
        <f t="shared" si="3"/>
        <v>490</v>
      </c>
    </row>
    <row r="248" spans="1:18" x14ac:dyDescent="0.25">
      <c r="A248" t="s">
        <v>61</v>
      </c>
      <c r="B248" t="s">
        <v>1108</v>
      </c>
      <c r="C248">
        <v>33</v>
      </c>
      <c r="E248">
        <v>27</v>
      </c>
      <c r="F248">
        <v>42</v>
      </c>
      <c r="G248">
        <v>27</v>
      </c>
      <c r="H248">
        <v>36</v>
      </c>
      <c r="I248">
        <v>21</v>
      </c>
      <c r="J248">
        <v>34</v>
      </c>
      <c r="K248">
        <v>23</v>
      </c>
      <c r="L248">
        <v>30</v>
      </c>
      <c r="M248">
        <v>34</v>
      </c>
      <c r="N248">
        <v>24</v>
      </c>
      <c r="O248">
        <v>24</v>
      </c>
      <c r="P248">
        <v>17</v>
      </c>
      <c r="Q248">
        <v>22</v>
      </c>
      <c r="R248">
        <f t="shared" si="3"/>
        <v>361</v>
      </c>
    </row>
    <row r="249" spans="1:18" x14ac:dyDescent="0.25">
      <c r="A249" t="s">
        <v>62</v>
      </c>
      <c r="B249" t="s">
        <v>1109</v>
      </c>
      <c r="C249">
        <v>17</v>
      </c>
      <c r="E249">
        <v>5</v>
      </c>
      <c r="F249">
        <v>21</v>
      </c>
      <c r="G249">
        <v>15</v>
      </c>
      <c r="H249">
        <v>13</v>
      </c>
      <c r="I249">
        <v>18</v>
      </c>
      <c r="J249">
        <v>14</v>
      </c>
      <c r="K249">
        <v>11</v>
      </c>
      <c r="L249">
        <v>14</v>
      </c>
      <c r="M249">
        <v>14</v>
      </c>
      <c r="N249">
        <v>20</v>
      </c>
      <c r="O249">
        <v>20</v>
      </c>
      <c r="P249">
        <v>10</v>
      </c>
      <c r="Q249">
        <v>11</v>
      </c>
      <c r="R249">
        <f t="shared" si="3"/>
        <v>186</v>
      </c>
    </row>
    <row r="250" spans="1:18" x14ac:dyDescent="0.25">
      <c r="A250" t="s">
        <v>63</v>
      </c>
      <c r="B250" t="s">
        <v>1110</v>
      </c>
      <c r="E250">
        <v>1</v>
      </c>
      <c r="F250">
        <v>7</v>
      </c>
      <c r="G250">
        <v>10</v>
      </c>
      <c r="H250">
        <v>13</v>
      </c>
      <c r="I250">
        <v>12</v>
      </c>
      <c r="J250">
        <v>13</v>
      </c>
      <c r="K250">
        <v>16</v>
      </c>
      <c r="L250">
        <v>11</v>
      </c>
      <c r="M250">
        <v>6</v>
      </c>
      <c r="N250">
        <v>3</v>
      </c>
      <c r="O250">
        <v>7</v>
      </c>
      <c r="Q250">
        <v>1</v>
      </c>
      <c r="R250">
        <f t="shared" si="3"/>
        <v>100</v>
      </c>
    </row>
    <row r="251" spans="1:18" x14ac:dyDescent="0.25">
      <c r="A251" t="s">
        <v>707</v>
      </c>
      <c r="B251" t="s">
        <v>1111</v>
      </c>
      <c r="O251">
        <v>1</v>
      </c>
      <c r="P251">
        <v>2</v>
      </c>
      <c r="Q251">
        <v>1</v>
      </c>
      <c r="R251">
        <f t="shared" si="3"/>
        <v>4</v>
      </c>
    </row>
    <row r="252" spans="1:18" x14ac:dyDescent="0.25">
      <c r="A252" t="s">
        <v>64</v>
      </c>
      <c r="B252" t="s">
        <v>1112</v>
      </c>
      <c r="N252">
        <v>12</v>
      </c>
      <c r="O252">
        <v>12</v>
      </c>
      <c r="P252">
        <v>9</v>
      </c>
      <c r="Q252">
        <v>10</v>
      </c>
      <c r="R252">
        <f t="shared" si="3"/>
        <v>43</v>
      </c>
    </row>
    <row r="253" spans="1:18" x14ac:dyDescent="0.25">
      <c r="A253" t="s">
        <v>65</v>
      </c>
      <c r="B253" t="s">
        <v>1113</v>
      </c>
      <c r="G253">
        <v>1</v>
      </c>
      <c r="H253">
        <v>1</v>
      </c>
      <c r="I253">
        <v>2</v>
      </c>
      <c r="R253">
        <f t="shared" si="3"/>
        <v>4</v>
      </c>
    </row>
    <row r="254" spans="1:18" x14ac:dyDescent="0.25">
      <c r="A254" t="s">
        <v>66</v>
      </c>
      <c r="B254" t="s">
        <v>1114</v>
      </c>
      <c r="D254">
        <v>1</v>
      </c>
      <c r="E254">
        <v>2</v>
      </c>
      <c r="F254">
        <v>8</v>
      </c>
      <c r="G254">
        <v>6</v>
      </c>
      <c r="H254">
        <v>9</v>
      </c>
      <c r="I254">
        <v>7</v>
      </c>
      <c r="J254">
        <v>14</v>
      </c>
      <c r="K254">
        <v>16</v>
      </c>
      <c r="L254">
        <v>10</v>
      </c>
      <c r="M254">
        <v>17</v>
      </c>
      <c r="N254">
        <v>7</v>
      </c>
      <c r="O254">
        <v>5</v>
      </c>
      <c r="P254">
        <v>7</v>
      </c>
      <c r="Q254">
        <v>10</v>
      </c>
      <c r="R254">
        <f t="shared" si="3"/>
        <v>119</v>
      </c>
    </row>
    <row r="255" spans="1:18" x14ac:dyDescent="0.25">
      <c r="A255" t="s">
        <v>67</v>
      </c>
      <c r="B255" t="s">
        <v>1115</v>
      </c>
      <c r="C255">
        <v>5</v>
      </c>
      <c r="E255">
        <v>8</v>
      </c>
      <c r="F255">
        <v>5</v>
      </c>
      <c r="G255">
        <v>7</v>
      </c>
      <c r="H255">
        <v>5</v>
      </c>
      <c r="I255">
        <v>7</v>
      </c>
      <c r="J255">
        <v>3</v>
      </c>
      <c r="K255">
        <v>5</v>
      </c>
      <c r="L255">
        <v>4</v>
      </c>
      <c r="M255">
        <v>5</v>
      </c>
      <c r="N255">
        <v>5</v>
      </c>
      <c r="O255">
        <v>3</v>
      </c>
      <c r="P255">
        <v>3</v>
      </c>
      <c r="Q255">
        <v>18</v>
      </c>
      <c r="R255">
        <f t="shared" si="3"/>
        <v>78</v>
      </c>
    </row>
    <row r="256" spans="1:18" x14ac:dyDescent="0.25">
      <c r="A256" t="s">
        <v>68</v>
      </c>
      <c r="B256" t="s">
        <v>1116</v>
      </c>
      <c r="C256">
        <v>7</v>
      </c>
      <c r="D256">
        <v>2</v>
      </c>
      <c r="E256">
        <v>5</v>
      </c>
      <c r="F256">
        <v>5</v>
      </c>
      <c r="G256">
        <v>11</v>
      </c>
      <c r="H256">
        <v>12</v>
      </c>
      <c r="I256">
        <v>7</v>
      </c>
      <c r="J256">
        <v>16</v>
      </c>
      <c r="K256">
        <v>12</v>
      </c>
      <c r="L256">
        <v>8</v>
      </c>
      <c r="M256">
        <v>17</v>
      </c>
      <c r="O256">
        <v>1</v>
      </c>
      <c r="P256">
        <v>1</v>
      </c>
      <c r="Q256">
        <v>2</v>
      </c>
      <c r="R256">
        <f t="shared" si="3"/>
        <v>99</v>
      </c>
    </row>
    <row r="257" spans="1:18" x14ac:dyDescent="0.25">
      <c r="A257" t="s">
        <v>69</v>
      </c>
      <c r="B257" t="s">
        <v>1117</v>
      </c>
      <c r="C257">
        <v>17</v>
      </c>
      <c r="D257">
        <v>11</v>
      </c>
      <c r="E257">
        <v>21</v>
      </c>
      <c r="F257">
        <v>22</v>
      </c>
      <c r="G257">
        <v>23</v>
      </c>
      <c r="H257">
        <v>19</v>
      </c>
      <c r="I257">
        <v>29</v>
      </c>
      <c r="J257">
        <v>31</v>
      </c>
      <c r="K257">
        <v>33</v>
      </c>
      <c r="L257">
        <v>16</v>
      </c>
      <c r="M257">
        <v>19</v>
      </c>
      <c r="N257">
        <v>22</v>
      </c>
      <c r="O257">
        <v>16</v>
      </c>
      <c r="P257">
        <v>15</v>
      </c>
      <c r="Q257">
        <v>12</v>
      </c>
      <c r="R257">
        <f t="shared" si="3"/>
        <v>289</v>
      </c>
    </row>
    <row r="258" spans="1:18" x14ac:dyDescent="0.25">
      <c r="A258" t="s">
        <v>70</v>
      </c>
      <c r="B258" t="s">
        <v>1118</v>
      </c>
      <c r="C258">
        <v>1</v>
      </c>
      <c r="F258">
        <v>2</v>
      </c>
      <c r="G258">
        <v>2</v>
      </c>
      <c r="H258">
        <v>1</v>
      </c>
      <c r="I258">
        <v>4</v>
      </c>
      <c r="J258">
        <v>3</v>
      </c>
      <c r="K258">
        <v>3</v>
      </c>
      <c r="R258">
        <f t="shared" si="3"/>
        <v>15</v>
      </c>
    </row>
    <row r="259" spans="1:18" x14ac:dyDescent="0.25">
      <c r="A259" t="s">
        <v>71</v>
      </c>
      <c r="B259" t="s">
        <v>1119</v>
      </c>
      <c r="F259">
        <v>1</v>
      </c>
      <c r="G259">
        <v>4</v>
      </c>
      <c r="H259">
        <v>3</v>
      </c>
      <c r="I259">
        <v>2</v>
      </c>
      <c r="J259">
        <v>2</v>
      </c>
      <c r="K259">
        <v>1</v>
      </c>
      <c r="L259">
        <v>3</v>
      </c>
      <c r="M259">
        <v>2</v>
      </c>
      <c r="R259">
        <f t="shared" si="3"/>
        <v>18</v>
      </c>
    </row>
    <row r="260" spans="1:18" x14ac:dyDescent="0.25">
      <c r="A260" t="s">
        <v>72</v>
      </c>
      <c r="B260" t="s">
        <v>1120</v>
      </c>
      <c r="F260">
        <v>1</v>
      </c>
      <c r="I260">
        <v>1</v>
      </c>
      <c r="J260">
        <v>2</v>
      </c>
      <c r="R260">
        <f t="shared" si="3"/>
        <v>4</v>
      </c>
    </row>
    <row r="261" spans="1:18" x14ac:dyDescent="0.25">
      <c r="A261" t="s">
        <v>73</v>
      </c>
      <c r="B261" t="s">
        <v>1121</v>
      </c>
      <c r="C261">
        <v>1</v>
      </c>
      <c r="E261">
        <v>1</v>
      </c>
      <c r="F261">
        <v>3</v>
      </c>
      <c r="G261">
        <v>2</v>
      </c>
      <c r="H261">
        <v>1</v>
      </c>
      <c r="I261">
        <v>1</v>
      </c>
      <c r="J261">
        <v>3</v>
      </c>
      <c r="L261">
        <v>2</v>
      </c>
      <c r="N261">
        <v>1</v>
      </c>
      <c r="O261">
        <v>1</v>
      </c>
      <c r="P261">
        <v>2</v>
      </c>
      <c r="Q261">
        <v>2</v>
      </c>
      <c r="R261">
        <f t="shared" ref="R261:R320" si="4">SUM(D261:Q261)</f>
        <v>19</v>
      </c>
    </row>
    <row r="262" spans="1:18" x14ac:dyDescent="0.25">
      <c r="A262" t="s">
        <v>74</v>
      </c>
      <c r="B262" t="s">
        <v>1122</v>
      </c>
      <c r="C262">
        <v>5</v>
      </c>
      <c r="E262">
        <v>3</v>
      </c>
      <c r="F262">
        <v>10</v>
      </c>
      <c r="G262">
        <v>10</v>
      </c>
      <c r="H262">
        <v>8</v>
      </c>
      <c r="I262">
        <v>4</v>
      </c>
      <c r="J262">
        <v>6</v>
      </c>
      <c r="K262">
        <v>10</v>
      </c>
      <c r="L262">
        <v>8</v>
      </c>
      <c r="M262">
        <v>16</v>
      </c>
      <c r="N262">
        <v>9</v>
      </c>
      <c r="O262">
        <v>14</v>
      </c>
      <c r="P262">
        <v>6</v>
      </c>
      <c r="Q262">
        <v>11</v>
      </c>
      <c r="R262">
        <f t="shared" si="4"/>
        <v>115</v>
      </c>
    </row>
    <row r="263" spans="1:18" x14ac:dyDescent="0.25">
      <c r="A263" t="s">
        <v>75</v>
      </c>
      <c r="B263" t="s">
        <v>1123</v>
      </c>
      <c r="C263">
        <v>2</v>
      </c>
      <c r="E263">
        <v>1</v>
      </c>
      <c r="F263">
        <v>1</v>
      </c>
      <c r="G263">
        <v>4</v>
      </c>
      <c r="H263">
        <v>4</v>
      </c>
      <c r="I263">
        <v>7</v>
      </c>
      <c r="J263">
        <v>4</v>
      </c>
      <c r="K263">
        <v>4</v>
      </c>
      <c r="L263">
        <v>3</v>
      </c>
      <c r="N263">
        <v>9</v>
      </c>
      <c r="O263">
        <v>3</v>
      </c>
      <c r="P263">
        <v>5</v>
      </c>
      <c r="Q263">
        <v>1</v>
      </c>
      <c r="R263">
        <f t="shared" si="4"/>
        <v>46</v>
      </c>
    </row>
    <row r="264" spans="1:18" x14ac:dyDescent="0.25">
      <c r="A264" t="s">
        <v>76</v>
      </c>
      <c r="B264" t="s">
        <v>1124</v>
      </c>
      <c r="C264">
        <v>3</v>
      </c>
      <c r="E264">
        <v>1</v>
      </c>
      <c r="F264">
        <v>6</v>
      </c>
      <c r="G264">
        <v>11</v>
      </c>
      <c r="H264">
        <v>9</v>
      </c>
      <c r="I264">
        <v>8</v>
      </c>
      <c r="J264">
        <v>12</v>
      </c>
      <c r="K264">
        <v>10</v>
      </c>
      <c r="L264">
        <v>4</v>
      </c>
      <c r="M264">
        <v>5</v>
      </c>
      <c r="N264">
        <v>23</v>
      </c>
      <c r="O264">
        <v>26</v>
      </c>
      <c r="P264">
        <v>15</v>
      </c>
      <c r="Q264">
        <v>18</v>
      </c>
      <c r="R264">
        <f t="shared" si="4"/>
        <v>148</v>
      </c>
    </row>
    <row r="265" spans="1:18" x14ac:dyDescent="0.25">
      <c r="A265" t="s">
        <v>181</v>
      </c>
      <c r="B265" t="s">
        <v>1125</v>
      </c>
      <c r="C265">
        <v>56</v>
      </c>
      <c r="D265">
        <v>2</v>
      </c>
      <c r="E265">
        <v>68</v>
      </c>
      <c r="F265">
        <v>85</v>
      </c>
      <c r="G265">
        <v>80</v>
      </c>
      <c r="H265">
        <v>81</v>
      </c>
      <c r="I265">
        <v>83</v>
      </c>
      <c r="J265">
        <v>86</v>
      </c>
      <c r="K265">
        <v>80</v>
      </c>
      <c r="L265">
        <v>61</v>
      </c>
      <c r="M265">
        <v>63</v>
      </c>
      <c r="N265">
        <v>62</v>
      </c>
      <c r="O265">
        <v>45</v>
      </c>
      <c r="P265">
        <v>55</v>
      </c>
      <c r="Q265">
        <v>75</v>
      </c>
      <c r="R265">
        <f t="shared" si="4"/>
        <v>926</v>
      </c>
    </row>
    <row r="266" spans="1:18" x14ac:dyDescent="0.25">
      <c r="A266" t="s">
        <v>182</v>
      </c>
      <c r="B266" t="s">
        <v>1126</v>
      </c>
      <c r="C266">
        <v>273</v>
      </c>
      <c r="D266">
        <v>3</v>
      </c>
      <c r="E266">
        <v>215</v>
      </c>
      <c r="F266">
        <v>227</v>
      </c>
      <c r="G266">
        <v>251</v>
      </c>
      <c r="H266">
        <v>231</v>
      </c>
      <c r="I266">
        <v>222</v>
      </c>
      <c r="J266">
        <v>227</v>
      </c>
      <c r="K266">
        <v>198</v>
      </c>
      <c r="L266">
        <v>178</v>
      </c>
      <c r="M266">
        <v>184</v>
      </c>
      <c r="N266">
        <v>199</v>
      </c>
      <c r="O266">
        <v>154</v>
      </c>
      <c r="P266">
        <v>156</v>
      </c>
      <c r="Q266">
        <v>174</v>
      </c>
      <c r="R266">
        <f t="shared" si="4"/>
        <v>2619</v>
      </c>
    </row>
    <row r="267" spans="1:18" x14ac:dyDescent="0.25">
      <c r="A267" t="s">
        <v>183</v>
      </c>
      <c r="B267" t="s">
        <v>1127</v>
      </c>
      <c r="C267">
        <v>79</v>
      </c>
      <c r="E267">
        <v>59</v>
      </c>
      <c r="F267">
        <v>63</v>
      </c>
      <c r="G267">
        <v>67</v>
      </c>
      <c r="H267">
        <v>76</v>
      </c>
      <c r="I267">
        <v>72</v>
      </c>
      <c r="J267">
        <v>79</v>
      </c>
      <c r="K267">
        <v>71</v>
      </c>
      <c r="L267">
        <v>80</v>
      </c>
      <c r="M267">
        <v>67</v>
      </c>
      <c r="N267">
        <v>56</v>
      </c>
      <c r="O267">
        <v>51</v>
      </c>
      <c r="P267">
        <v>71</v>
      </c>
      <c r="Q267">
        <v>65</v>
      </c>
      <c r="R267">
        <f t="shared" si="4"/>
        <v>877</v>
      </c>
    </row>
    <row r="268" spans="1:18" x14ac:dyDescent="0.25">
      <c r="A268" t="s">
        <v>184</v>
      </c>
      <c r="B268" t="s">
        <v>566</v>
      </c>
      <c r="C268">
        <v>110</v>
      </c>
      <c r="E268">
        <v>85</v>
      </c>
      <c r="F268">
        <v>106</v>
      </c>
      <c r="G268">
        <v>119</v>
      </c>
      <c r="H268">
        <v>137</v>
      </c>
      <c r="I268">
        <v>150</v>
      </c>
      <c r="J268">
        <v>140</v>
      </c>
      <c r="K268">
        <v>131</v>
      </c>
      <c r="L268">
        <v>136</v>
      </c>
      <c r="M268">
        <v>121</v>
      </c>
      <c r="N268">
        <v>118</v>
      </c>
      <c r="O268">
        <v>115</v>
      </c>
      <c r="P268">
        <v>93</v>
      </c>
      <c r="Q268">
        <v>113</v>
      </c>
      <c r="R268">
        <f t="shared" si="4"/>
        <v>1564</v>
      </c>
    </row>
    <row r="269" spans="1:18" x14ac:dyDescent="0.25">
      <c r="A269" t="s">
        <v>185</v>
      </c>
      <c r="B269" t="s">
        <v>1128</v>
      </c>
      <c r="C269">
        <v>13</v>
      </c>
      <c r="E269">
        <v>11</v>
      </c>
      <c r="F269">
        <v>11</v>
      </c>
      <c r="G269">
        <v>12</v>
      </c>
      <c r="H269">
        <v>5</v>
      </c>
      <c r="I269">
        <v>17</v>
      </c>
      <c r="J269">
        <v>16</v>
      </c>
      <c r="K269">
        <v>7</v>
      </c>
      <c r="L269">
        <v>14</v>
      </c>
      <c r="M269">
        <v>16</v>
      </c>
      <c r="N269">
        <v>12</v>
      </c>
      <c r="O269">
        <v>15</v>
      </c>
      <c r="P269">
        <v>7</v>
      </c>
      <c r="Q269">
        <v>5</v>
      </c>
      <c r="R269">
        <f t="shared" si="4"/>
        <v>148</v>
      </c>
    </row>
    <row r="270" spans="1:18" x14ac:dyDescent="0.25">
      <c r="A270" t="s">
        <v>186</v>
      </c>
      <c r="B270" t="s">
        <v>1129</v>
      </c>
      <c r="C270">
        <v>5</v>
      </c>
      <c r="D270">
        <v>4</v>
      </c>
      <c r="E270">
        <v>7</v>
      </c>
      <c r="F270">
        <v>16</v>
      </c>
      <c r="G270">
        <v>10</v>
      </c>
      <c r="H270">
        <v>8</v>
      </c>
      <c r="I270">
        <v>9</v>
      </c>
      <c r="J270">
        <v>8</v>
      </c>
      <c r="K270">
        <v>9</v>
      </c>
      <c r="L270">
        <v>11</v>
      </c>
      <c r="M270">
        <v>5</v>
      </c>
      <c r="R270">
        <f t="shared" si="4"/>
        <v>87</v>
      </c>
    </row>
    <row r="271" spans="1:18" x14ac:dyDescent="0.25">
      <c r="A271" t="s">
        <v>187</v>
      </c>
      <c r="B271" t="s">
        <v>1130</v>
      </c>
      <c r="C271">
        <v>28</v>
      </c>
      <c r="D271">
        <v>10</v>
      </c>
      <c r="E271">
        <v>16</v>
      </c>
      <c r="F271">
        <v>27</v>
      </c>
      <c r="G271">
        <v>25</v>
      </c>
      <c r="H271">
        <v>43</v>
      </c>
      <c r="I271">
        <v>29</v>
      </c>
      <c r="J271">
        <v>16</v>
      </c>
      <c r="K271">
        <v>17</v>
      </c>
      <c r="L271">
        <v>25</v>
      </c>
      <c r="M271">
        <v>29</v>
      </c>
      <c r="N271">
        <v>24</v>
      </c>
      <c r="O271">
        <v>20</v>
      </c>
      <c r="P271">
        <v>21</v>
      </c>
      <c r="Q271">
        <v>25</v>
      </c>
      <c r="R271">
        <f t="shared" si="4"/>
        <v>327</v>
      </c>
    </row>
    <row r="272" spans="1:18" x14ac:dyDescent="0.25">
      <c r="A272" t="s">
        <v>188</v>
      </c>
      <c r="B272" t="s">
        <v>1131</v>
      </c>
      <c r="C272">
        <v>16</v>
      </c>
      <c r="E272">
        <v>6</v>
      </c>
      <c r="F272">
        <v>18</v>
      </c>
      <c r="G272">
        <v>10</v>
      </c>
      <c r="H272">
        <v>17</v>
      </c>
      <c r="I272">
        <v>15</v>
      </c>
      <c r="J272">
        <v>16</v>
      </c>
      <c r="K272">
        <v>16</v>
      </c>
      <c r="L272">
        <v>17</v>
      </c>
      <c r="M272">
        <v>16</v>
      </c>
      <c r="N272">
        <v>14</v>
      </c>
      <c r="O272">
        <v>13</v>
      </c>
      <c r="P272">
        <v>13</v>
      </c>
      <c r="Q272">
        <v>11</v>
      </c>
      <c r="R272">
        <f t="shared" si="4"/>
        <v>182</v>
      </c>
    </row>
    <row r="273" spans="1:18" x14ac:dyDescent="0.25">
      <c r="A273" t="s">
        <v>330</v>
      </c>
      <c r="B273" t="s">
        <v>1132</v>
      </c>
      <c r="K273">
        <v>2</v>
      </c>
      <c r="L273">
        <v>4</v>
      </c>
      <c r="M273">
        <v>9</v>
      </c>
      <c r="N273">
        <v>3</v>
      </c>
      <c r="O273">
        <v>8</v>
      </c>
      <c r="P273">
        <v>10</v>
      </c>
      <c r="Q273">
        <v>14</v>
      </c>
      <c r="R273">
        <f t="shared" si="4"/>
        <v>50</v>
      </c>
    </row>
    <row r="274" spans="1:18" x14ac:dyDescent="0.25">
      <c r="A274" t="s">
        <v>331</v>
      </c>
      <c r="B274" t="s">
        <v>1133</v>
      </c>
      <c r="C274">
        <v>4</v>
      </c>
      <c r="E274">
        <v>1</v>
      </c>
      <c r="F274">
        <v>5</v>
      </c>
      <c r="G274">
        <v>3</v>
      </c>
      <c r="H274">
        <v>4</v>
      </c>
      <c r="I274">
        <v>4</v>
      </c>
      <c r="J274">
        <v>5</v>
      </c>
      <c r="K274">
        <v>7</v>
      </c>
      <c r="L274">
        <v>5</v>
      </c>
      <c r="M274">
        <v>13</v>
      </c>
      <c r="N274">
        <v>6</v>
      </c>
      <c r="O274">
        <v>7</v>
      </c>
      <c r="P274">
        <v>10</v>
      </c>
      <c r="Q274">
        <v>14</v>
      </c>
      <c r="R274">
        <f t="shared" si="4"/>
        <v>84</v>
      </c>
    </row>
    <row r="275" spans="1:18" x14ac:dyDescent="0.25">
      <c r="A275" t="s">
        <v>1134</v>
      </c>
      <c r="B275" t="s">
        <v>1135</v>
      </c>
      <c r="N275">
        <v>1</v>
      </c>
      <c r="O275">
        <v>2</v>
      </c>
      <c r="P275">
        <v>5</v>
      </c>
      <c r="Q275">
        <v>11</v>
      </c>
      <c r="R275">
        <f t="shared" si="4"/>
        <v>19</v>
      </c>
    </row>
    <row r="276" spans="1:18" x14ac:dyDescent="0.25">
      <c r="A276" t="s">
        <v>132</v>
      </c>
      <c r="B276" t="s">
        <v>1136</v>
      </c>
      <c r="C276">
        <v>3</v>
      </c>
      <c r="E276">
        <v>2</v>
      </c>
      <c r="F276">
        <v>6</v>
      </c>
      <c r="G276">
        <v>10</v>
      </c>
      <c r="H276">
        <v>3</v>
      </c>
      <c r="I276">
        <v>3</v>
      </c>
      <c r="J276">
        <v>5</v>
      </c>
      <c r="K276">
        <v>4</v>
      </c>
      <c r="L276">
        <v>8</v>
      </c>
      <c r="M276">
        <v>4</v>
      </c>
      <c r="N276">
        <v>4</v>
      </c>
      <c r="O276">
        <v>7</v>
      </c>
      <c r="P276">
        <v>4</v>
      </c>
      <c r="Q276">
        <v>6</v>
      </c>
      <c r="R276">
        <f t="shared" si="4"/>
        <v>66</v>
      </c>
    </row>
    <row r="277" spans="1:18" x14ac:dyDescent="0.25">
      <c r="A277" t="s">
        <v>247</v>
      </c>
      <c r="B277" t="s">
        <v>1137</v>
      </c>
      <c r="F277">
        <v>1</v>
      </c>
      <c r="G277">
        <v>1</v>
      </c>
      <c r="R277">
        <f t="shared" si="4"/>
        <v>2</v>
      </c>
    </row>
    <row r="278" spans="1:18" x14ac:dyDescent="0.25">
      <c r="A278" t="s">
        <v>262</v>
      </c>
      <c r="B278" t="s">
        <v>1138</v>
      </c>
      <c r="C278">
        <v>40</v>
      </c>
      <c r="D278">
        <v>7</v>
      </c>
      <c r="E278">
        <v>39</v>
      </c>
      <c r="F278">
        <v>53</v>
      </c>
      <c r="G278">
        <v>61</v>
      </c>
      <c r="H278">
        <v>56</v>
      </c>
      <c r="I278">
        <v>77</v>
      </c>
      <c r="J278">
        <v>76</v>
      </c>
      <c r="K278">
        <v>64</v>
      </c>
      <c r="L278">
        <v>55</v>
      </c>
      <c r="M278">
        <v>61</v>
      </c>
      <c r="N278">
        <v>62</v>
      </c>
      <c r="O278">
        <v>84</v>
      </c>
      <c r="P278">
        <v>64</v>
      </c>
      <c r="Q278">
        <v>99</v>
      </c>
      <c r="R278">
        <f t="shared" si="4"/>
        <v>858</v>
      </c>
    </row>
    <row r="279" spans="1:18" x14ac:dyDescent="0.25">
      <c r="A279" t="s">
        <v>263</v>
      </c>
      <c r="B279" t="s">
        <v>1139</v>
      </c>
      <c r="C279">
        <v>16</v>
      </c>
      <c r="D279">
        <v>4</v>
      </c>
      <c r="E279">
        <v>16</v>
      </c>
      <c r="F279">
        <v>21</v>
      </c>
      <c r="G279">
        <v>24</v>
      </c>
      <c r="H279">
        <v>31</v>
      </c>
      <c r="I279">
        <v>33</v>
      </c>
      <c r="J279">
        <v>28</v>
      </c>
      <c r="K279">
        <v>13</v>
      </c>
      <c r="L279">
        <v>20</v>
      </c>
      <c r="M279">
        <v>10</v>
      </c>
      <c r="N279">
        <v>12</v>
      </c>
      <c r="O279">
        <v>14</v>
      </c>
      <c r="P279">
        <v>14</v>
      </c>
      <c r="Q279">
        <v>21</v>
      </c>
      <c r="R279">
        <f t="shared" si="4"/>
        <v>261</v>
      </c>
    </row>
    <row r="280" spans="1:18" x14ac:dyDescent="0.25">
      <c r="A280" t="s">
        <v>264</v>
      </c>
      <c r="B280" t="s">
        <v>1140</v>
      </c>
      <c r="E280">
        <v>3</v>
      </c>
      <c r="F280">
        <v>1</v>
      </c>
      <c r="G280">
        <v>1</v>
      </c>
      <c r="H280">
        <v>2</v>
      </c>
      <c r="I280">
        <v>1</v>
      </c>
      <c r="J280">
        <v>2</v>
      </c>
      <c r="K280">
        <v>1</v>
      </c>
      <c r="M280">
        <v>1</v>
      </c>
      <c r="N280">
        <v>1</v>
      </c>
      <c r="O280">
        <v>1</v>
      </c>
      <c r="Q280">
        <v>2</v>
      </c>
      <c r="R280">
        <f t="shared" si="4"/>
        <v>16</v>
      </c>
    </row>
    <row r="281" spans="1:18" x14ac:dyDescent="0.25">
      <c r="A281" t="s">
        <v>265</v>
      </c>
      <c r="B281" t="s">
        <v>1141</v>
      </c>
      <c r="C281">
        <v>6</v>
      </c>
      <c r="E281">
        <v>4</v>
      </c>
      <c r="F281">
        <v>11</v>
      </c>
      <c r="G281">
        <v>7</v>
      </c>
      <c r="H281">
        <v>12</v>
      </c>
      <c r="I281">
        <v>8</v>
      </c>
      <c r="J281">
        <v>8</v>
      </c>
      <c r="K281">
        <v>9</v>
      </c>
      <c r="L281">
        <v>7</v>
      </c>
      <c r="M281">
        <v>10</v>
      </c>
      <c r="N281">
        <v>6</v>
      </c>
      <c r="O281">
        <v>7</v>
      </c>
      <c r="P281">
        <v>7</v>
      </c>
      <c r="Q281">
        <v>9</v>
      </c>
      <c r="R281">
        <f t="shared" si="4"/>
        <v>105</v>
      </c>
    </row>
    <row r="282" spans="1:18" x14ac:dyDescent="0.25">
      <c r="A282" t="s">
        <v>266</v>
      </c>
      <c r="B282" t="s">
        <v>1142</v>
      </c>
      <c r="C282">
        <v>2</v>
      </c>
      <c r="E282">
        <v>1</v>
      </c>
      <c r="F282">
        <v>2</v>
      </c>
      <c r="G282">
        <v>4</v>
      </c>
      <c r="H282">
        <v>4</v>
      </c>
      <c r="I282">
        <v>2</v>
      </c>
      <c r="J282">
        <v>3</v>
      </c>
      <c r="K282">
        <v>4</v>
      </c>
      <c r="L282">
        <v>3</v>
      </c>
      <c r="M282">
        <v>1</v>
      </c>
      <c r="N282">
        <v>1</v>
      </c>
      <c r="O282">
        <v>1</v>
      </c>
      <c r="P282">
        <v>3</v>
      </c>
      <c r="Q282">
        <v>5</v>
      </c>
      <c r="R282">
        <f t="shared" si="4"/>
        <v>34</v>
      </c>
    </row>
    <row r="283" spans="1:18" x14ac:dyDescent="0.25">
      <c r="A283" t="s">
        <v>267</v>
      </c>
      <c r="B283" t="s">
        <v>1143</v>
      </c>
      <c r="F283">
        <v>2</v>
      </c>
      <c r="G283">
        <v>5</v>
      </c>
      <c r="H283">
        <v>1</v>
      </c>
      <c r="I283">
        <v>6</v>
      </c>
      <c r="J283">
        <v>3</v>
      </c>
      <c r="K283">
        <v>3</v>
      </c>
      <c r="L283">
        <v>1</v>
      </c>
      <c r="M283">
        <v>6</v>
      </c>
      <c r="N283">
        <v>2</v>
      </c>
      <c r="O283">
        <v>2</v>
      </c>
      <c r="P283">
        <v>3</v>
      </c>
      <c r="Q283">
        <v>5</v>
      </c>
      <c r="R283">
        <f t="shared" si="4"/>
        <v>39</v>
      </c>
    </row>
    <row r="284" spans="1:18" x14ac:dyDescent="0.25">
      <c r="A284" t="s">
        <v>323</v>
      </c>
      <c r="B284" t="s">
        <v>1144</v>
      </c>
      <c r="C284">
        <v>79</v>
      </c>
      <c r="D284">
        <v>69</v>
      </c>
      <c r="E284">
        <v>85</v>
      </c>
      <c r="F284">
        <v>117</v>
      </c>
      <c r="G284">
        <v>144</v>
      </c>
      <c r="H284">
        <v>157</v>
      </c>
      <c r="I284">
        <v>160</v>
      </c>
      <c r="J284">
        <v>172</v>
      </c>
      <c r="K284">
        <v>143</v>
      </c>
      <c r="L284">
        <v>137</v>
      </c>
      <c r="M284">
        <v>128</v>
      </c>
      <c r="N284">
        <v>132</v>
      </c>
      <c r="O284">
        <v>153</v>
      </c>
      <c r="P284">
        <v>131</v>
      </c>
      <c r="Q284">
        <v>172</v>
      </c>
      <c r="R284">
        <f t="shared" si="4"/>
        <v>1900</v>
      </c>
    </row>
    <row r="285" spans="1:18" x14ac:dyDescent="0.25">
      <c r="A285" t="s">
        <v>324</v>
      </c>
      <c r="B285" t="s">
        <v>1145</v>
      </c>
      <c r="C285">
        <v>54</v>
      </c>
      <c r="D285">
        <v>9</v>
      </c>
      <c r="E285">
        <v>30</v>
      </c>
      <c r="F285">
        <v>37</v>
      </c>
      <c r="G285">
        <v>53</v>
      </c>
      <c r="H285">
        <v>57</v>
      </c>
      <c r="I285">
        <v>63</v>
      </c>
      <c r="J285">
        <v>64</v>
      </c>
      <c r="K285">
        <v>61</v>
      </c>
      <c r="L285">
        <v>57</v>
      </c>
      <c r="M285">
        <v>51</v>
      </c>
      <c r="N285">
        <v>46</v>
      </c>
      <c r="O285">
        <v>52</v>
      </c>
      <c r="P285">
        <v>48</v>
      </c>
      <c r="Q285">
        <v>71</v>
      </c>
      <c r="R285">
        <f t="shared" si="4"/>
        <v>699</v>
      </c>
    </row>
    <row r="286" spans="1:18" x14ac:dyDescent="0.25">
      <c r="A286" t="s">
        <v>325</v>
      </c>
      <c r="B286" t="s">
        <v>1146</v>
      </c>
      <c r="C286">
        <v>19</v>
      </c>
      <c r="D286">
        <v>12</v>
      </c>
      <c r="E286">
        <v>24</v>
      </c>
      <c r="F286">
        <v>22</v>
      </c>
      <c r="G286">
        <v>31</v>
      </c>
      <c r="H286">
        <v>29</v>
      </c>
      <c r="I286">
        <v>23</v>
      </c>
      <c r="J286">
        <v>27</v>
      </c>
      <c r="K286">
        <v>26</v>
      </c>
      <c r="L286">
        <v>27</v>
      </c>
      <c r="M286">
        <v>20</v>
      </c>
      <c r="N286">
        <v>21</v>
      </c>
      <c r="O286">
        <v>24</v>
      </c>
      <c r="P286">
        <v>15</v>
      </c>
      <c r="Q286">
        <v>23</v>
      </c>
      <c r="R286">
        <f t="shared" si="4"/>
        <v>324</v>
      </c>
    </row>
    <row r="287" spans="1:18" x14ac:dyDescent="0.25">
      <c r="A287" t="s">
        <v>326</v>
      </c>
      <c r="B287" t="s">
        <v>1147</v>
      </c>
      <c r="C287">
        <v>48</v>
      </c>
      <c r="D287">
        <v>17</v>
      </c>
      <c r="E287">
        <v>27</v>
      </c>
      <c r="F287">
        <v>39</v>
      </c>
      <c r="G287">
        <v>34</v>
      </c>
      <c r="H287">
        <v>48</v>
      </c>
      <c r="I287">
        <v>45</v>
      </c>
      <c r="J287">
        <v>36</v>
      </c>
      <c r="K287">
        <v>39</v>
      </c>
      <c r="L287">
        <v>35</v>
      </c>
      <c r="M287">
        <v>35</v>
      </c>
      <c r="N287">
        <v>32</v>
      </c>
      <c r="O287">
        <v>26</v>
      </c>
      <c r="P287">
        <v>33</v>
      </c>
      <c r="Q287">
        <v>34</v>
      </c>
      <c r="R287">
        <f t="shared" si="4"/>
        <v>480</v>
      </c>
    </row>
    <row r="288" spans="1:18" x14ac:dyDescent="0.25">
      <c r="A288" t="s">
        <v>327</v>
      </c>
      <c r="B288" t="s">
        <v>1148</v>
      </c>
      <c r="C288">
        <v>21</v>
      </c>
      <c r="D288">
        <v>8</v>
      </c>
      <c r="E288">
        <v>14</v>
      </c>
      <c r="F288">
        <v>16</v>
      </c>
      <c r="G288">
        <v>14</v>
      </c>
      <c r="H288">
        <v>16</v>
      </c>
      <c r="I288">
        <v>18</v>
      </c>
      <c r="J288">
        <v>24</v>
      </c>
      <c r="K288">
        <v>15</v>
      </c>
      <c r="L288">
        <v>16</v>
      </c>
      <c r="M288">
        <v>20</v>
      </c>
      <c r="N288">
        <v>25</v>
      </c>
      <c r="O288">
        <v>16</v>
      </c>
      <c r="P288">
        <v>11</v>
      </c>
      <c r="Q288">
        <v>18</v>
      </c>
      <c r="R288">
        <f t="shared" si="4"/>
        <v>231</v>
      </c>
    </row>
    <row r="289" spans="1:18" x14ac:dyDescent="0.25">
      <c r="A289" t="s">
        <v>328</v>
      </c>
      <c r="B289" t="s">
        <v>1149</v>
      </c>
      <c r="C289">
        <v>28</v>
      </c>
      <c r="D289">
        <v>13</v>
      </c>
      <c r="E289">
        <v>22</v>
      </c>
      <c r="F289">
        <v>21</v>
      </c>
      <c r="G289">
        <v>23</v>
      </c>
      <c r="H289">
        <v>38</v>
      </c>
      <c r="I289">
        <v>36</v>
      </c>
      <c r="J289">
        <v>35</v>
      </c>
      <c r="K289">
        <v>32</v>
      </c>
      <c r="L289">
        <v>33</v>
      </c>
      <c r="M289">
        <v>30</v>
      </c>
      <c r="N289">
        <v>22</v>
      </c>
      <c r="O289">
        <v>19</v>
      </c>
      <c r="P289">
        <v>15</v>
      </c>
      <c r="Q289">
        <v>17</v>
      </c>
      <c r="R289">
        <f t="shared" si="4"/>
        <v>356</v>
      </c>
    </row>
    <row r="290" spans="1:18" x14ac:dyDescent="0.25">
      <c r="A290" t="s">
        <v>329</v>
      </c>
      <c r="B290" t="s">
        <v>1150</v>
      </c>
      <c r="C290">
        <v>20</v>
      </c>
      <c r="E290">
        <v>25</v>
      </c>
      <c r="F290">
        <v>23</v>
      </c>
      <c r="G290">
        <v>20</v>
      </c>
      <c r="H290">
        <v>26</v>
      </c>
      <c r="I290">
        <v>33</v>
      </c>
      <c r="J290">
        <v>21</v>
      </c>
      <c r="K290">
        <v>28</v>
      </c>
      <c r="L290">
        <v>26</v>
      </c>
      <c r="M290">
        <v>23</v>
      </c>
      <c r="N290">
        <v>18</v>
      </c>
      <c r="O290">
        <v>18</v>
      </c>
      <c r="P290">
        <v>21</v>
      </c>
      <c r="Q290">
        <v>20</v>
      </c>
      <c r="R290">
        <f t="shared" si="4"/>
        <v>302</v>
      </c>
    </row>
    <row r="291" spans="1:18" x14ac:dyDescent="0.25">
      <c r="A291" t="s">
        <v>718</v>
      </c>
      <c r="B291" t="s">
        <v>1151</v>
      </c>
      <c r="N291">
        <v>7</v>
      </c>
      <c r="O291">
        <v>4</v>
      </c>
      <c r="P291">
        <v>6</v>
      </c>
      <c r="Q291">
        <v>7</v>
      </c>
      <c r="R291">
        <f t="shared" si="4"/>
        <v>24</v>
      </c>
    </row>
    <row r="292" spans="1:18" x14ac:dyDescent="0.25">
      <c r="A292" t="s">
        <v>77</v>
      </c>
      <c r="B292" t="s">
        <v>1152</v>
      </c>
      <c r="E292">
        <v>1</v>
      </c>
      <c r="G292">
        <v>3</v>
      </c>
      <c r="I292">
        <v>2</v>
      </c>
      <c r="J292">
        <v>1</v>
      </c>
      <c r="L292">
        <v>1</v>
      </c>
      <c r="M292">
        <v>2</v>
      </c>
      <c r="Q292">
        <v>2</v>
      </c>
      <c r="R292">
        <f t="shared" si="4"/>
        <v>12</v>
      </c>
    </row>
    <row r="293" spans="1:18" x14ac:dyDescent="0.25">
      <c r="A293" t="s">
        <v>78</v>
      </c>
      <c r="B293" t="s">
        <v>1153</v>
      </c>
      <c r="J293">
        <v>2</v>
      </c>
      <c r="K293">
        <v>6</v>
      </c>
      <c r="M293">
        <v>4</v>
      </c>
      <c r="R293">
        <f t="shared" si="4"/>
        <v>12</v>
      </c>
    </row>
    <row r="294" spans="1:18" x14ac:dyDescent="0.25">
      <c r="A294" t="s">
        <v>79</v>
      </c>
      <c r="B294" t="s">
        <v>1154</v>
      </c>
      <c r="D294">
        <v>1</v>
      </c>
      <c r="E294">
        <v>2</v>
      </c>
      <c r="F294">
        <v>3</v>
      </c>
      <c r="G294">
        <v>3</v>
      </c>
      <c r="H294">
        <v>3</v>
      </c>
      <c r="I294">
        <v>3</v>
      </c>
      <c r="J294">
        <v>3</v>
      </c>
      <c r="K294">
        <v>5</v>
      </c>
      <c r="L294">
        <v>3</v>
      </c>
      <c r="M294">
        <v>6</v>
      </c>
      <c r="N294">
        <v>3</v>
      </c>
      <c r="O294">
        <v>1</v>
      </c>
      <c r="P294">
        <v>3</v>
      </c>
      <c r="Q294">
        <v>3</v>
      </c>
      <c r="R294">
        <f t="shared" si="4"/>
        <v>42</v>
      </c>
    </row>
    <row r="295" spans="1:18" x14ac:dyDescent="0.25">
      <c r="A295" t="s">
        <v>80</v>
      </c>
      <c r="B295" t="s">
        <v>1155</v>
      </c>
      <c r="C295">
        <v>43</v>
      </c>
      <c r="E295">
        <v>16</v>
      </c>
      <c r="F295">
        <v>26</v>
      </c>
      <c r="G295">
        <v>30</v>
      </c>
      <c r="H295">
        <v>41</v>
      </c>
      <c r="I295">
        <v>33</v>
      </c>
      <c r="J295">
        <v>30</v>
      </c>
      <c r="K295">
        <v>33</v>
      </c>
      <c r="L295">
        <v>33</v>
      </c>
      <c r="M295">
        <v>33</v>
      </c>
      <c r="N295">
        <v>23</v>
      </c>
      <c r="O295">
        <v>23</v>
      </c>
      <c r="P295">
        <v>18</v>
      </c>
      <c r="Q295">
        <v>30</v>
      </c>
      <c r="R295">
        <f t="shared" si="4"/>
        <v>369</v>
      </c>
    </row>
    <row r="296" spans="1:18" x14ac:dyDescent="0.25">
      <c r="A296" t="s">
        <v>81</v>
      </c>
      <c r="B296" t="s">
        <v>1156</v>
      </c>
      <c r="C296">
        <v>2</v>
      </c>
      <c r="E296">
        <v>5</v>
      </c>
      <c r="F296">
        <v>8</v>
      </c>
      <c r="G296">
        <v>5</v>
      </c>
      <c r="H296">
        <v>5</v>
      </c>
      <c r="I296">
        <v>5</v>
      </c>
      <c r="J296">
        <v>6</v>
      </c>
      <c r="K296">
        <v>5</v>
      </c>
      <c r="L296">
        <v>3</v>
      </c>
      <c r="M296">
        <v>6</v>
      </c>
      <c r="N296">
        <v>3</v>
      </c>
      <c r="O296">
        <v>3</v>
      </c>
      <c r="P296">
        <v>9</v>
      </c>
      <c r="Q296">
        <v>3</v>
      </c>
      <c r="R296">
        <f t="shared" si="4"/>
        <v>66</v>
      </c>
    </row>
    <row r="297" spans="1:18" x14ac:dyDescent="0.25">
      <c r="A297" t="s">
        <v>82</v>
      </c>
      <c r="B297" t="s">
        <v>1157</v>
      </c>
      <c r="D297">
        <v>1</v>
      </c>
      <c r="E297">
        <v>1</v>
      </c>
      <c r="F297">
        <v>1</v>
      </c>
      <c r="G297">
        <v>1</v>
      </c>
      <c r="H297">
        <v>1</v>
      </c>
      <c r="I297">
        <v>1</v>
      </c>
      <c r="J297">
        <v>4</v>
      </c>
      <c r="K297">
        <v>2</v>
      </c>
      <c r="L297">
        <v>2</v>
      </c>
      <c r="M297">
        <v>5</v>
      </c>
      <c r="O297">
        <v>1</v>
      </c>
      <c r="P297">
        <v>4</v>
      </c>
      <c r="Q297">
        <v>1</v>
      </c>
      <c r="R297">
        <f t="shared" si="4"/>
        <v>25</v>
      </c>
    </row>
    <row r="298" spans="1:18" x14ac:dyDescent="0.25">
      <c r="A298" t="s">
        <v>83</v>
      </c>
      <c r="B298" t="s">
        <v>1158</v>
      </c>
      <c r="C298">
        <v>1</v>
      </c>
      <c r="F298">
        <v>1</v>
      </c>
      <c r="G298">
        <v>1</v>
      </c>
      <c r="H298">
        <v>1</v>
      </c>
      <c r="I298">
        <v>1</v>
      </c>
      <c r="J298">
        <v>3</v>
      </c>
      <c r="K298">
        <v>4</v>
      </c>
      <c r="L298">
        <v>3</v>
      </c>
      <c r="M298">
        <v>3</v>
      </c>
      <c r="Q298">
        <v>2</v>
      </c>
      <c r="R298">
        <f t="shared" si="4"/>
        <v>19</v>
      </c>
    </row>
    <row r="299" spans="1:18" x14ac:dyDescent="0.25">
      <c r="A299" t="s">
        <v>84</v>
      </c>
      <c r="B299" t="s">
        <v>1159</v>
      </c>
      <c r="L299">
        <v>1</v>
      </c>
      <c r="R299">
        <f t="shared" si="4"/>
        <v>1</v>
      </c>
    </row>
    <row r="300" spans="1:18" x14ac:dyDescent="0.25">
      <c r="A300" t="s">
        <v>85</v>
      </c>
      <c r="B300" t="s">
        <v>1160</v>
      </c>
      <c r="C300">
        <v>3</v>
      </c>
      <c r="D300">
        <v>2</v>
      </c>
      <c r="E300">
        <v>2</v>
      </c>
      <c r="F300">
        <v>3</v>
      </c>
      <c r="G300">
        <v>4</v>
      </c>
      <c r="H300">
        <v>3</v>
      </c>
      <c r="I300">
        <v>3</v>
      </c>
      <c r="J300">
        <v>2</v>
      </c>
      <c r="K300">
        <v>3</v>
      </c>
      <c r="L300">
        <v>1</v>
      </c>
      <c r="M300">
        <v>2</v>
      </c>
      <c r="O300">
        <v>1</v>
      </c>
      <c r="P300">
        <v>3</v>
      </c>
      <c r="Q300">
        <v>2</v>
      </c>
      <c r="R300">
        <f t="shared" si="4"/>
        <v>31</v>
      </c>
    </row>
    <row r="301" spans="1:18" x14ac:dyDescent="0.25">
      <c r="A301" t="s">
        <v>86</v>
      </c>
      <c r="B301" t="s">
        <v>1161</v>
      </c>
      <c r="C301">
        <v>1</v>
      </c>
      <c r="G301">
        <v>2</v>
      </c>
      <c r="H301">
        <v>3</v>
      </c>
      <c r="I301">
        <v>2</v>
      </c>
      <c r="J301">
        <v>2</v>
      </c>
      <c r="K301">
        <v>2</v>
      </c>
      <c r="L301">
        <v>3</v>
      </c>
      <c r="M301">
        <v>2</v>
      </c>
      <c r="R301">
        <f t="shared" si="4"/>
        <v>16</v>
      </c>
    </row>
    <row r="302" spans="1:18" x14ac:dyDescent="0.25">
      <c r="A302" t="s">
        <v>87</v>
      </c>
      <c r="B302" t="s">
        <v>1162</v>
      </c>
      <c r="F302">
        <v>4</v>
      </c>
      <c r="G302">
        <v>4</v>
      </c>
      <c r="I302">
        <v>4</v>
      </c>
      <c r="J302">
        <v>4</v>
      </c>
      <c r="K302">
        <v>1</v>
      </c>
      <c r="L302">
        <v>3</v>
      </c>
      <c r="M302">
        <v>1</v>
      </c>
      <c r="N302">
        <v>2</v>
      </c>
      <c r="O302">
        <v>1</v>
      </c>
      <c r="P302">
        <v>2</v>
      </c>
      <c r="Q302">
        <v>3</v>
      </c>
      <c r="R302">
        <f t="shared" si="4"/>
        <v>29</v>
      </c>
    </row>
    <row r="303" spans="1:18" x14ac:dyDescent="0.25">
      <c r="A303" t="s">
        <v>88</v>
      </c>
      <c r="B303" t="s">
        <v>1163</v>
      </c>
      <c r="E303">
        <v>2</v>
      </c>
      <c r="F303">
        <v>1</v>
      </c>
      <c r="G303">
        <v>1</v>
      </c>
      <c r="H303">
        <v>7</v>
      </c>
      <c r="I303">
        <v>3</v>
      </c>
      <c r="J303">
        <v>1</v>
      </c>
      <c r="N303">
        <v>7</v>
      </c>
      <c r="O303">
        <v>2</v>
      </c>
      <c r="Q303">
        <v>2</v>
      </c>
      <c r="R303">
        <f t="shared" si="4"/>
        <v>26</v>
      </c>
    </row>
    <row r="304" spans="1:18" x14ac:dyDescent="0.25">
      <c r="A304" t="s">
        <v>89</v>
      </c>
      <c r="B304" t="s">
        <v>1164</v>
      </c>
      <c r="C304">
        <v>1</v>
      </c>
      <c r="D304">
        <v>1</v>
      </c>
      <c r="E304">
        <v>3</v>
      </c>
      <c r="F304">
        <v>1</v>
      </c>
      <c r="G304">
        <v>2</v>
      </c>
      <c r="H304">
        <v>2</v>
      </c>
      <c r="I304">
        <v>2</v>
      </c>
      <c r="K304">
        <v>1</v>
      </c>
      <c r="L304">
        <v>2</v>
      </c>
      <c r="M304">
        <v>1</v>
      </c>
      <c r="N304">
        <v>2</v>
      </c>
      <c r="O304">
        <v>3</v>
      </c>
      <c r="P304">
        <v>3</v>
      </c>
      <c r="Q304">
        <v>1</v>
      </c>
      <c r="R304">
        <f t="shared" si="4"/>
        <v>24</v>
      </c>
    </row>
    <row r="305" spans="1:18" x14ac:dyDescent="0.25">
      <c r="A305" t="s">
        <v>100</v>
      </c>
      <c r="B305" t="s">
        <v>1165</v>
      </c>
      <c r="C305">
        <v>9</v>
      </c>
      <c r="D305">
        <v>1</v>
      </c>
      <c r="E305">
        <v>12</v>
      </c>
      <c r="F305">
        <v>8</v>
      </c>
      <c r="G305">
        <v>7</v>
      </c>
      <c r="H305">
        <v>9</v>
      </c>
      <c r="I305">
        <v>5</v>
      </c>
      <c r="J305">
        <v>5</v>
      </c>
      <c r="K305">
        <v>7</v>
      </c>
      <c r="L305">
        <v>12</v>
      </c>
      <c r="M305">
        <v>4</v>
      </c>
      <c r="R305">
        <f t="shared" si="4"/>
        <v>70</v>
      </c>
    </row>
    <row r="306" spans="1:18" x14ac:dyDescent="0.25">
      <c r="A306" t="s">
        <v>101</v>
      </c>
      <c r="B306" t="s">
        <v>1166</v>
      </c>
      <c r="C306">
        <v>8</v>
      </c>
      <c r="D306">
        <v>9</v>
      </c>
      <c r="E306">
        <v>14</v>
      </c>
      <c r="F306">
        <v>9</v>
      </c>
      <c r="G306">
        <v>23</v>
      </c>
      <c r="H306">
        <v>22</v>
      </c>
      <c r="I306">
        <v>13</v>
      </c>
      <c r="J306">
        <v>16</v>
      </c>
      <c r="K306">
        <v>16</v>
      </c>
      <c r="L306">
        <v>8</v>
      </c>
      <c r="M306">
        <v>14</v>
      </c>
      <c r="N306">
        <v>10</v>
      </c>
      <c r="O306">
        <v>8</v>
      </c>
      <c r="P306">
        <v>10</v>
      </c>
      <c r="Q306">
        <v>14</v>
      </c>
      <c r="R306">
        <f t="shared" si="4"/>
        <v>186</v>
      </c>
    </row>
    <row r="307" spans="1:18" x14ac:dyDescent="0.25">
      <c r="A307" t="s">
        <v>102</v>
      </c>
      <c r="B307" t="s">
        <v>1167</v>
      </c>
      <c r="C307">
        <v>218</v>
      </c>
      <c r="E307">
        <v>151</v>
      </c>
      <c r="F307">
        <v>171</v>
      </c>
      <c r="G307">
        <v>191</v>
      </c>
      <c r="H307">
        <v>180</v>
      </c>
      <c r="I307">
        <v>187</v>
      </c>
      <c r="J307">
        <v>152</v>
      </c>
      <c r="K307">
        <v>170</v>
      </c>
      <c r="L307">
        <v>150</v>
      </c>
      <c r="M307">
        <v>140</v>
      </c>
      <c r="N307">
        <v>155</v>
      </c>
      <c r="O307">
        <v>138</v>
      </c>
      <c r="P307">
        <v>150</v>
      </c>
      <c r="Q307">
        <v>236</v>
      </c>
      <c r="R307">
        <f t="shared" si="4"/>
        <v>2171</v>
      </c>
    </row>
    <row r="308" spans="1:18" x14ac:dyDescent="0.25">
      <c r="A308" t="s">
        <v>103</v>
      </c>
      <c r="B308" t="s">
        <v>1168</v>
      </c>
      <c r="C308">
        <v>39</v>
      </c>
      <c r="D308">
        <v>16</v>
      </c>
      <c r="E308">
        <v>34</v>
      </c>
      <c r="F308">
        <v>31</v>
      </c>
      <c r="G308">
        <v>29</v>
      </c>
      <c r="H308">
        <v>40</v>
      </c>
      <c r="I308">
        <v>35</v>
      </c>
      <c r="J308">
        <v>40</v>
      </c>
      <c r="K308">
        <v>44</v>
      </c>
      <c r="L308">
        <v>36</v>
      </c>
      <c r="M308">
        <v>28</v>
      </c>
      <c r="N308">
        <v>32</v>
      </c>
      <c r="O308">
        <v>29</v>
      </c>
      <c r="P308">
        <v>27</v>
      </c>
      <c r="Q308">
        <v>20</v>
      </c>
      <c r="R308">
        <f t="shared" si="4"/>
        <v>441</v>
      </c>
    </row>
    <row r="309" spans="1:18" x14ac:dyDescent="0.25">
      <c r="A309" t="s">
        <v>104</v>
      </c>
      <c r="B309" t="s">
        <v>1169</v>
      </c>
      <c r="C309">
        <v>43</v>
      </c>
      <c r="D309">
        <v>1</v>
      </c>
      <c r="E309">
        <v>24</v>
      </c>
      <c r="F309">
        <v>28</v>
      </c>
      <c r="G309">
        <v>42</v>
      </c>
      <c r="H309">
        <v>45</v>
      </c>
      <c r="I309">
        <v>38</v>
      </c>
      <c r="J309">
        <v>44</v>
      </c>
      <c r="K309">
        <v>27</v>
      </c>
      <c r="L309">
        <v>29</v>
      </c>
      <c r="M309">
        <v>33</v>
      </c>
      <c r="N309">
        <v>38</v>
      </c>
      <c r="O309">
        <v>31</v>
      </c>
      <c r="P309">
        <v>31</v>
      </c>
      <c r="Q309">
        <v>40</v>
      </c>
      <c r="R309">
        <f t="shared" si="4"/>
        <v>451</v>
      </c>
    </row>
    <row r="310" spans="1:18" x14ac:dyDescent="0.25">
      <c r="A310" t="s">
        <v>105</v>
      </c>
      <c r="B310" t="s">
        <v>1170</v>
      </c>
      <c r="D310">
        <v>2</v>
      </c>
      <c r="E310">
        <v>13</v>
      </c>
      <c r="F310">
        <v>7</v>
      </c>
      <c r="G310">
        <v>6</v>
      </c>
      <c r="H310">
        <v>3</v>
      </c>
      <c r="I310">
        <v>5</v>
      </c>
      <c r="J310">
        <v>13</v>
      </c>
      <c r="L310">
        <v>6</v>
      </c>
      <c r="M310">
        <v>6</v>
      </c>
      <c r="N310">
        <v>9</v>
      </c>
      <c r="O310">
        <v>6</v>
      </c>
      <c r="P310">
        <v>3</v>
      </c>
      <c r="Q310">
        <v>6</v>
      </c>
      <c r="R310">
        <f t="shared" si="4"/>
        <v>85</v>
      </c>
    </row>
    <row r="311" spans="1:18" x14ac:dyDescent="0.25">
      <c r="A311" t="s">
        <v>106</v>
      </c>
      <c r="B311" t="s">
        <v>1171</v>
      </c>
      <c r="C311">
        <v>27</v>
      </c>
      <c r="D311">
        <v>2</v>
      </c>
      <c r="E311">
        <v>35</v>
      </c>
      <c r="F311">
        <v>33</v>
      </c>
      <c r="G311">
        <v>39</v>
      </c>
      <c r="H311">
        <v>37</v>
      </c>
      <c r="I311">
        <v>63</v>
      </c>
      <c r="J311">
        <v>60</v>
      </c>
      <c r="K311">
        <v>43</v>
      </c>
      <c r="L311">
        <v>44</v>
      </c>
      <c r="M311">
        <v>48</v>
      </c>
      <c r="N311">
        <v>47</v>
      </c>
      <c r="O311">
        <v>38</v>
      </c>
      <c r="P311">
        <v>38</v>
      </c>
      <c r="Q311">
        <v>48</v>
      </c>
      <c r="R311">
        <f t="shared" si="4"/>
        <v>575</v>
      </c>
    </row>
    <row r="312" spans="1:18" x14ac:dyDescent="0.25">
      <c r="A312" t="s">
        <v>107</v>
      </c>
      <c r="B312" t="s">
        <v>1172</v>
      </c>
      <c r="C312">
        <v>49</v>
      </c>
      <c r="E312">
        <v>45</v>
      </c>
      <c r="F312">
        <v>46</v>
      </c>
      <c r="G312">
        <v>73</v>
      </c>
      <c r="H312">
        <v>63</v>
      </c>
      <c r="I312">
        <v>61</v>
      </c>
      <c r="J312">
        <v>78</v>
      </c>
      <c r="K312">
        <v>64</v>
      </c>
      <c r="L312">
        <v>64</v>
      </c>
      <c r="M312">
        <v>68</v>
      </c>
      <c r="N312">
        <v>40</v>
      </c>
      <c r="O312">
        <v>77</v>
      </c>
      <c r="P312">
        <v>68</v>
      </c>
      <c r="Q312">
        <v>74</v>
      </c>
      <c r="R312">
        <f t="shared" si="4"/>
        <v>821</v>
      </c>
    </row>
    <row r="313" spans="1:18" x14ac:dyDescent="0.25">
      <c r="A313" t="s">
        <v>108</v>
      </c>
      <c r="B313" t="s">
        <v>1173</v>
      </c>
      <c r="C313">
        <v>30</v>
      </c>
      <c r="E313">
        <v>27</v>
      </c>
      <c r="F313">
        <v>37</v>
      </c>
      <c r="G313">
        <v>26</v>
      </c>
      <c r="H313">
        <v>36</v>
      </c>
      <c r="I313">
        <v>40</v>
      </c>
      <c r="J313">
        <v>33</v>
      </c>
      <c r="K313">
        <v>35</v>
      </c>
      <c r="L313">
        <v>38</v>
      </c>
      <c r="M313">
        <v>38</v>
      </c>
      <c r="N313">
        <v>40</v>
      </c>
      <c r="O313">
        <v>51</v>
      </c>
      <c r="P313">
        <v>51</v>
      </c>
      <c r="Q313">
        <v>43</v>
      </c>
      <c r="R313">
        <f t="shared" si="4"/>
        <v>495</v>
      </c>
    </row>
    <row r="314" spans="1:18" x14ac:dyDescent="0.25">
      <c r="A314" t="s">
        <v>109</v>
      </c>
      <c r="B314" t="s">
        <v>1174</v>
      </c>
      <c r="C314">
        <v>11</v>
      </c>
      <c r="D314">
        <v>4</v>
      </c>
      <c r="E314">
        <v>4</v>
      </c>
      <c r="F314">
        <v>3</v>
      </c>
      <c r="G314">
        <v>4</v>
      </c>
      <c r="H314">
        <v>14</v>
      </c>
      <c r="I314">
        <v>11</v>
      </c>
      <c r="J314">
        <v>11</v>
      </c>
      <c r="K314">
        <v>13</v>
      </c>
      <c r="L314">
        <v>7</v>
      </c>
      <c r="M314">
        <v>12</v>
      </c>
      <c r="N314">
        <v>17</v>
      </c>
      <c r="O314">
        <v>6</v>
      </c>
      <c r="P314">
        <v>11</v>
      </c>
      <c r="Q314">
        <v>13</v>
      </c>
      <c r="R314">
        <f t="shared" si="4"/>
        <v>130</v>
      </c>
    </row>
    <row r="315" spans="1:18" x14ac:dyDescent="0.25">
      <c r="A315" t="s">
        <v>110</v>
      </c>
      <c r="B315" t="s">
        <v>1175</v>
      </c>
      <c r="C315">
        <v>17</v>
      </c>
      <c r="E315">
        <v>14</v>
      </c>
      <c r="F315">
        <v>17</v>
      </c>
      <c r="G315">
        <v>18</v>
      </c>
      <c r="H315">
        <v>10</v>
      </c>
      <c r="I315">
        <v>14</v>
      </c>
      <c r="J315">
        <v>21</v>
      </c>
      <c r="K315">
        <v>14</v>
      </c>
      <c r="L315">
        <v>17</v>
      </c>
      <c r="M315">
        <v>23</v>
      </c>
      <c r="N315">
        <v>11</v>
      </c>
      <c r="O315">
        <v>10</v>
      </c>
      <c r="P315">
        <v>21</v>
      </c>
      <c r="Q315">
        <v>16</v>
      </c>
      <c r="R315">
        <f t="shared" si="4"/>
        <v>206</v>
      </c>
    </row>
    <row r="316" spans="1:18" x14ac:dyDescent="0.25">
      <c r="A316" t="s">
        <v>111</v>
      </c>
      <c r="B316" t="s">
        <v>1176</v>
      </c>
      <c r="C316">
        <v>1</v>
      </c>
      <c r="D316">
        <v>5</v>
      </c>
      <c r="E316">
        <v>11</v>
      </c>
      <c r="F316">
        <v>12</v>
      </c>
      <c r="G316">
        <v>7</v>
      </c>
      <c r="H316">
        <v>15</v>
      </c>
      <c r="I316">
        <v>11</v>
      </c>
      <c r="J316">
        <v>8</v>
      </c>
      <c r="K316">
        <v>14</v>
      </c>
      <c r="L316">
        <v>14</v>
      </c>
      <c r="M316">
        <v>12</v>
      </c>
      <c r="N316">
        <v>13</v>
      </c>
      <c r="O316">
        <v>11</v>
      </c>
      <c r="P316">
        <v>5</v>
      </c>
      <c r="Q316">
        <v>10</v>
      </c>
      <c r="R316">
        <f t="shared" si="4"/>
        <v>148</v>
      </c>
    </row>
    <row r="317" spans="1:18" x14ac:dyDescent="0.25">
      <c r="A317" t="s">
        <v>112</v>
      </c>
      <c r="B317" t="s">
        <v>1177</v>
      </c>
      <c r="C317">
        <v>17</v>
      </c>
      <c r="D317">
        <v>12</v>
      </c>
      <c r="E317">
        <v>29</v>
      </c>
      <c r="F317">
        <v>26</v>
      </c>
      <c r="G317">
        <v>39</v>
      </c>
      <c r="H317">
        <v>30</v>
      </c>
      <c r="I317">
        <v>29</v>
      </c>
      <c r="J317">
        <v>37</v>
      </c>
      <c r="K317">
        <v>28</v>
      </c>
      <c r="L317">
        <v>30</v>
      </c>
      <c r="M317">
        <v>29</v>
      </c>
      <c r="N317">
        <v>35</v>
      </c>
      <c r="O317">
        <v>37</v>
      </c>
      <c r="P317">
        <v>24</v>
      </c>
      <c r="Q317">
        <v>25</v>
      </c>
      <c r="R317">
        <f t="shared" si="4"/>
        <v>410</v>
      </c>
    </row>
    <row r="318" spans="1:18" x14ac:dyDescent="0.25">
      <c r="A318" t="s">
        <v>113</v>
      </c>
      <c r="B318" t="s">
        <v>1178</v>
      </c>
      <c r="C318">
        <v>55</v>
      </c>
      <c r="D318">
        <v>11</v>
      </c>
      <c r="E318">
        <v>56</v>
      </c>
      <c r="F318">
        <v>73</v>
      </c>
      <c r="G318">
        <v>68</v>
      </c>
      <c r="H318">
        <v>69</v>
      </c>
      <c r="I318">
        <v>74</v>
      </c>
      <c r="J318">
        <v>73</v>
      </c>
      <c r="K318">
        <v>56</v>
      </c>
      <c r="L318">
        <v>58</v>
      </c>
      <c r="M318">
        <v>46</v>
      </c>
      <c r="N318">
        <v>44</v>
      </c>
      <c r="O318">
        <v>33</v>
      </c>
      <c r="P318">
        <v>42</v>
      </c>
      <c r="Q318">
        <v>49</v>
      </c>
      <c r="R318">
        <f t="shared" si="4"/>
        <v>752</v>
      </c>
    </row>
    <row r="319" spans="1:18" x14ac:dyDescent="0.25">
      <c r="A319" t="s">
        <v>114</v>
      </c>
      <c r="B319" t="s">
        <v>1179</v>
      </c>
      <c r="C319">
        <v>2</v>
      </c>
      <c r="E319">
        <v>9</v>
      </c>
      <c r="F319">
        <v>5</v>
      </c>
      <c r="G319">
        <v>5</v>
      </c>
      <c r="H319">
        <v>10</v>
      </c>
      <c r="I319">
        <v>8</v>
      </c>
      <c r="J319">
        <v>9</v>
      </c>
      <c r="K319">
        <v>7</v>
      </c>
      <c r="L319">
        <v>8</v>
      </c>
      <c r="M319">
        <v>10</v>
      </c>
      <c r="N319">
        <v>11</v>
      </c>
      <c r="O319">
        <v>18</v>
      </c>
      <c r="P319">
        <v>9</v>
      </c>
      <c r="Q319">
        <v>11</v>
      </c>
      <c r="R319">
        <f t="shared" si="4"/>
        <v>120</v>
      </c>
    </row>
    <row r="320" spans="1:18" x14ac:dyDescent="0.25">
      <c r="A320" t="s">
        <v>1180</v>
      </c>
      <c r="C320">
        <v>11860</v>
      </c>
      <c r="D320">
        <v>785</v>
      </c>
      <c r="E320">
        <v>9655</v>
      </c>
      <c r="F320">
        <v>11419</v>
      </c>
      <c r="G320">
        <v>12520</v>
      </c>
      <c r="H320">
        <v>13481</v>
      </c>
      <c r="I320">
        <v>13019</v>
      </c>
      <c r="J320">
        <v>13087</v>
      </c>
      <c r="K320">
        <v>12288</v>
      </c>
      <c r="L320">
        <v>11458</v>
      </c>
      <c r="M320">
        <v>11092</v>
      </c>
      <c r="N320">
        <v>10653</v>
      </c>
      <c r="O320">
        <v>10916</v>
      </c>
      <c r="P320">
        <v>10439</v>
      </c>
      <c r="Q320">
        <v>13091</v>
      </c>
      <c r="R320">
        <f t="shared" si="4"/>
        <v>153903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98DCA-A7BD-4B0B-AD4E-65FDC75ECB31}">
  <sheetPr>
    <tabColor theme="9" tint="0.59999389629810485"/>
  </sheetPr>
  <dimension ref="A1:I324"/>
  <sheetViews>
    <sheetView workbookViewId="0">
      <selection activeCell="B322" sqref="B322"/>
    </sheetView>
  </sheetViews>
  <sheetFormatPr defaultRowHeight="15" x14ac:dyDescent="0.25"/>
  <cols>
    <col min="1" max="1" width="21.42578125" bestFit="1" customWidth="1"/>
    <col min="2" max="9" width="16.28515625" customWidth="1"/>
  </cols>
  <sheetData>
    <row r="1" spans="1:9" ht="16.5" x14ac:dyDescent="0.3">
      <c r="A1" s="43" t="s">
        <v>836</v>
      </c>
      <c r="B1" s="230" t="s">
        <v>837</v>
      </c>
      <c r="C1" s="231"/>
      <c r="D1" s="231"/>
      <c r="E1" s="231"/>
      <c r="F1" s="231"/>
      <c r="G1" s="231"/>
      <c r="H1" s="231"/>
      <c r="I1" s="231"/>
    </row>
    <row r="2" spans="1:9" ht="114.75" customHeight="1" x14ac:dyDescent="0.3">
      <c r="A2" s="43" t="s">
        <v>841</v>
      </c>
      <c r="B2" s="232" t="s">
        <v>1189</v>
      </c>
      <c r="C2" s="233"/>
      <c r="D2" s="233"/>
      <c r="E2" s="233"/>
      <c r="F2" s="233"/>
      <c r="G2" s="233"/>
      <c r="H2" s="233"/>
      <c r="I2" s="233"/>
    </row>
    <row r="3" spans="1:9" ht="16.5" x14ac:dyDescent="0.3">
      <c r="A3" s="43">
        <v>1</v>
      </c>
      <c r="B3" s="43">
        <v>2</v>
      </c>
      <c r="C3" s="43">
        <v>3</v>
      </c>
      <c r="D3" s="43">
        <v>4</v>
      </c>
    </row>
    <row r="4" spans="1:9" ht="16.5" x14ac:dyDescent="0.3">
      <c r="A4" s="43"/>
      <c r="B4" s="44" t="s">
        <v>838</v>
      </c>
      <c r="C4" s="44" t="s">
        <v>839</v>
      </c>
      <c r="D4" s="43" t="s">
        <v>840</v>
      </c>
    </row>
    <row r="5" spans="1:9" ht="16.5" x14ac:dyDescent="0.3">
      <c r="A5" s="43" t="s">
        <v>780</v>
      </c>
      <c r="B5" s="118" t="s">
        <v>1186</v>
      </c>
      <c r="C5" s="118" t="s">
        <v>1187</v>
      </c>
      <c r="D5" s="118" t="s">
        <v>1188</v>
      </c>
    </row>
    <row r="6" spans="1:9" ht="16.5" x14ac:dyDescent="0.3">
      <c r="A6" s="43" t="s">
        <v>29</v>
      </c>
      <c r="B6" s="44">
        <v>101206.17</v>
      </c>
      <c r="C6" s="44">
        <v>2647910.04</v>
      </c>
      <c r="D6" s="44">
        <v>191403.45</v>
      </c>
    </row>
    <row r="7" spans="1:9" ht="16.5" x14ac:dyDescent="0.3">
      <c r="A7" s="43" t="s">
        <v>30</v>
      </c>
      <c r="B7" s="44">
        <v>26411.43</v>
      </c>
      <c r="C7" s="44">
        <v>476211.74</v>
      </c>
      <c r="D7" s="44">
        <v>57289.98</v>
      </c>
    </row>
    <row r="8" spans="1:9" ht="16.5" x14ac:dyDescent="0.3">
      <c r="A8" s="43" t="s">
        <v>248</v>
      </c>
      <c r="B8" s="44">
        <v>8158656.0599999996</v>
      </c>
      <c r="C8" s="44">
        <v>63717008.810000002</v>
      </c>
      <c r="D8" s="44">
        <v>9692257.7300000004</v>
      </c>
    </row>
    <row r="9" spans="1:9" ht="16.5" x14ac:dyDescent="0.3">
      <c r="A9" s="43" t="s">
        <v>31</v>
      </c>
      <c r="B9" s="44">
        <v>353600.14</v>
      </c>
      <c r="C9" s="44">
        <v>4046101.72</v>
      </c>
      <c r="D9" s="44">
        <v>1452638.79</v>
      </c>
    </row>
    <row r="10" spans="1:9" ht="16.5" x14ac:dyDescent="0.3">
      <c r="A10" s="43" t="s">
        <v>32</v>
      </c>
      <c r="B10" s="44">
        <v>367741.88</v>
      </c>
      <c r="C10" s="44">
        <v>4111611.98</v>
      </c>
      <c r="D10" s="44">
        <v>2419916.41</v>
      </c>
    </row>
    <row r="11" spans="1:9" ht="16.5" x14ac:dyDescent="0.3">
      <c r="A11" s="43" t="s">
        <v>249</v>
      </c>
      <c r="B11" s="44">
        <v>3366550.8</v>
      </c>
      <c r="C11" s="44">
        <v>32538714.550000001</v>
      </c>
      <c r="D11" s="44">
        <v>8868908.2300000004</v>
      </c>
    </row>
    <row r="12" spans="1:9" ht="16.5" x14ac:dyDescent="0.3">
      <c r="A12" s="43" t="s">
        <v>250</v>
      </c>
      <c r="B12" s="44">
        <v>610164.31000000006</v>
      </c>
      <c r="C12" s="44">
        <v>10467709.689999999</v>
      </c>
      <c r="D12" s="44">
        <v>382282.47</v>
      </c>
    </row>
    <row r="13" spans="1:9" ht="16.5" x14ac:dyDescent="0.3">
      <c r="A13" s="43" t="s">
        <v>251</v>
      </c>
      <c r="B13" s="44">
        <v>25064756.969999999</v>
      </c>
      <c r="C13" s="44">
        <v>254417271.40000001</v>
      </c>
      <c r="D13" s="44">
        <v>40528468.920000002</v>
      </c>
    </row>
    <row r="14" spans="1:9" ht="16.5" x14ac:dyDescent="0.3">
      <c r="A14" s="43" t="s">
        <v>252</v>
      </c>
      <c r="B14" s="44">
        <v>242160.53</v>
      </c>
      <c r="C14" s="44">
        <v>2594247.0099999998</v>
      </c>
      <c r="D14" s="44">
        <v>166005</v>
      </c>
    </row>
    <row r="15" spans="1:9" ht="16.5" x14ac:dyDescent="0.3">
      <c r="A15" s="43" t="s">
        <v>253</v>
      </c>
      <c r="B15" s="44">
        <v>2524151.5</v>
      </c>
      <c r="C15" s="44">
        <v>21023198.43</v>
      </c>
      <c r="D15" s="44">
        <v>1319160.71</v>
      </c>
    </row>
    <row r="16" spans="1:9" ht="16.5" x14ac:dyDescent="0.3">
      <c r="A16" s="43" t="s">
        <v>254</v>
      </c>
      <c r="B16" s="44">
        <v>1291287.6000000001</v>
      </c>
      <c r="C16" s="44">
        <v>11862502.529999999</v>
      </c>
      <c r="D16" s="44">
        <v>2354370.2799999998</v>
      </c>
    </row>
    <row r="17" spans="1:4" ht="16.5" x14ac:dyDescent="0.3">
      <c r="A17" s="43" t="s">
        <v>255</v>
      </c>
      <c r="B17" s="44">
        <v>3931128.35</v>
      </c>
      <c r="C17" s="44">
        <v>37821384.689999998</v>
      </c>
      <c r="D17" s="44">
        <v>5158256.22</v>
      </c>
    </row>
    <row r="18" spans="1:4" ht="16.5" x14ac:dyDescent="0.3">
      <c r="A18" s="43" t="s">
        <v>256</v>
      </c>
      <c r="B18" s="44">
        <v>9113985.7699999996</v>
      </c>
      <c r="C18" s="44">
        <v>184173844.5</v>
      </c>
      <c r="D18" s="44">
        <v>41125850.450000003</v>
      </c>
    </row>
    <row r="19" spans="1:4" ht="16.5" x14ac:dyDescent="0.3">
      <c r="A19" s="43" t="s">
        <v>271</v>
      </c>
      <c r="B19" s="44">
        <v>1011384.72</v>
      </c>
      <c r="C19" s="44">
        <v>9878200.6899999995</v>
      </c>
      <c r="D19" s="44">
        <v>2422845.86</v>
      </c>
    </row>
    <row r="20" spans="1:4" ht="16.5" x14ac:dyDescent="0.3">
      <c r="A20" s="43" t="s">
        <v>349</v>
      </c>
      <c r="B20" s="44">
        <v>48.98</v>
      </c>
      <c r="C20" s="44">
        <v>298734.68</v>
      </c>
      <c r="D20" s="44">
        <v>66165.460000000006</v>
      </c>
    </row>
    <row r="21" spans="1:4" ht="16.5" x14ac:dyDescent="0.3">
      <c r="A21" s="43" t="s">
        <v>272</v>
      </c>
      <c r="B21" s="44">
        <v>581167.53</v>
      </c>
      <c r="C21" s="44">
        <v>6579059.4500000002</v>
      </c>
      <c r="D21" s="44">
        <v>1279402.81</v>
      </c>
    </row>
    <row r="22" spans="1:4" ht="16.5" x14ac:dyDescent="0.3">
      <c r="A22" s="43" t="s">
        <v>273</v>
      </c>
      <c r="B22" s="44">
        <v>1850184.36</v>
      </c>
      <c r="C22" s="44">
        <v>18396777.739999998</v>
      </c>
      <c r="D22" s="44">
        <v>3584013.61</v>
      </c>
    </row>
    <row r="23" spans="1:4" ht="16.5" x14ac:dyDescent="0.3">
      <c r="A23" s="43" t="s">
        <v>274</v>
      </c>
      <c r="B23" s="44">
        <v>1160043.1499999999</v>
      </c>
      <c r="C23" s="44">
        <v>22879579.440000001</v>
      </c>
      <c r="D23" s="44">
        <v>2807973.73</v>
      </c>
    </row>
    <row r="24" spans="1:4" ht="16.5" x14ac:dyDescent="0.3">
      <c r="A24" s="43" t="s">
        <v>275</v>
      </c>
      <c r="B24" s="44">
        <v>812696</v>
      </c>
      <c r="C24" s="44">
        <v>14663045.060000001</v>
      </c>
      <c r="D24" s="44">
        <v>6155889.0800000001</v>
      </c>
    </row>
    <row r="25" spans="1:4" ht="16.5" x14ac:dyDescent="0.3">
      <c r="A25" s="43" t="s">
        <v>276</v>
      </c>
      <c r="B25" s="44">
        <v>11803308.130000001</v>
      </c>
      <c r="C25" s="44">
        <v>99327581.849999994</v>
      </c>
      <c r="D25" s="44">
        <v>17471103.25</v>
      </c>
    </row>
    <row r="26" spans="1:4" ht="16.5" x14ac:dyDescent="0.3">
      <c r="A26" s="43" t="s">
        <v>708</v>
      </c>
      <c r="B26" s="44">
        <v>254374.19</v>
      </c>
      <c r="C26" s="44">
        <v>3972244.34</v>
      </c>
      <c r="D26" s="44">
        <v>525422.11</v>
      </c>
    </row>
    <row r="27" spans="1:4" ht="16.5" x14ac:dyDescent="0.3">
      <c r="A27" s="43" t="s">
        <v>189</v>
      </c>
      <c r="B27" s="44">
        <v>4321752.67</v>
      </c>
      <c r="C27" s="44">
        <v>49660223.609999999</v>
      </c>
      <c r="D27" s="44">
        <v>5836960.6100000003</v>
      </c>
    </row>
    <row r="28" spans="1:4" ht="16.5" x14ac:dyDescent="0.3">
      <c r="A28" s="43" t="s">
        <v>190</v>
      </c>
      <c r="B28" s="44">
        <v>385162.33</v>
      </c>
      <c r="C28" s="44">
        <v>6660160.5700000003</v>
      </c>
      <c r="D28" s="44">
        <v>540682.89</v>
      </c>
    </row>
    <row r="29" spans="1:4" ht="16.5" x14ac:dyDescent="0.3">
      <c r="A29" s="43" t="s">
        <v>191</v>
      </c>
      <c r="B29" s="44">
        <v>2832104.46</v>
      </c>
      <c r="C29" s="44">
        <v>36071404.210000001</v>
      </c>
      <c r="D29" s="44">
        <v>7921188.1900000004</v>
      </c>
    </row>
    <row r="30" spans="1:4" ht="16.5" x14ac:dyDescent="0.3">
      <c r="A30" s="43" t="s">
        <v>192</v>
      </c>
      <c r="B30" s="44">
        <v>4023619.02</v>
      </c>
      <c r="C30" s="44">
        <v>9420048.6899999995</v>
      </c>
      <c r="D30" s="44">
        <v>1103610.99</v>
      </c>
    </row>
    <row r="31" spans="1:4" ht="16.5" x14ac:dyDescent="0.3">
      <c r="A31" s="43" t="s">
        <v>193</v>
      </c>
      <c r="B31" s="44">
        <v>2731256.39</v>
      </c>
      <c r="C31" s="44">
        <v>56005417.299999997</v>
      </c>
      <c r="D31" s="44">
        <v>1696260.75</v>
      </c>
    </row>
    <row r="32" spans="1:4" ht="16.5" x14ac:dyDescent="0.3">
      <c r="A32" s="43" t="s">
        <v>332</v>
      </c>
      <c r="B32" s="44">
        <v>150377.53</v>
      </c>
      <c r="C32" s="44">
        <v>2723430.91</v>
      </c>
      <c r="D32" s="44"/>
    </row>
    <row r="33" spans="1:4" ht="16.5" x14ac:dyDescent="0.3">
      <c r="A33" s="43" t="s">
        <v>133</v>
      </c>
      <c r="B33" s="44">
        <v>28773809.620000001</v>
      </c>
      <c r="C33" s="44">
        <v>321357539.69999999</v>
      </c>
      <c r="D33" s="44">
        <v>77972171.5</v>
      </c>
    </row>
    <row r="34" spans="1:4" ht="16.5" x14ac:dyDescent="0.3">
      <c r="A34" s="43" t="s">
        <v>134</v>
      </c>
      <c r="B34" s="44">
        <v>1191539.27</v>
      </c>
      <c r="C34" s="44">
        <v>25815286.789999999</v>
      </c>
      <c r="D34" s="44">
        <v>8031401.5700000003</v>
      </c>
    </row>
    <row r="35" spans="1:4" ht="16.5" x14ac:dyDescent="0.3">
      <c r="A35" s="43" t="s">
        <v>135</v>
      </c>
      <c r="B35" s="44">
        <v>1068374.44</v>
      </c>
      <c r="C35" s="44">
        <v>26012719.969999999</v>
      </c>
      <c r="D35" s="44">
        <v>3749864.06</v>
      </c>
    </row>
    <row r="36" spans="1:4" ht="16.5" x14ac:dyDescent="0.3">
      <c r="A36" s="43" t="s">
        <v>115</v>
      </c>
      <c r="B36" s="44">
        <v>100037.4</v>
      </c>
      <c r="C36" s="44">
        <v>2378152.31</v>
      </c>
      <c r="D36" s="44">
        <v>672309.39</v>
      </c>
    </row>
    <row r="37" spans="1:4" ht="16.5" x14ac:dyDescent="0.3">
      <c r="A37" s="43" t="s">
        <v>136</v>
      </c>
      <c r="B37" s="44">
        <v>2377328.5</v>
      </c>
      <c r="C37" s="44">
        <v>38740864.560000002</v>
      </c>
      <c r="D37" s="44">
        <v>8106425.0099999998</v>
      </c>
    </row>
    <row r="38" spans="1:4" ht="16.5" x14ac:dyDescent="0.3">
      <c r="A38" s="43" t="s">
        <v>137</v>
      </c>
      <c r="B38" s="44">
        <v>24244675.329999998</v>
      </c>
      <c r="C38" s="44">
        <v>342239768.19999999</v>
      </c>
      <c r="D38" s="44">
        <v>73729204.299999997</v>
      </c>
    </row>
    <row r="39" spans="1:4" ht="16.5" x14ac:dyDescent="0.3">
      <c r="A39" s="43" t="s">
        <v>138</v>
      </c>
      <c r="B39" s="44">
        <v>3197636.92</v>
      </c>
      <c r="C39" s="44">
        <v>100730491</v>
      </c>
      <c r="D39" s="44">
        <v>23659616.309999999</v>
      </c>
    </row>
    <row r="40" spans="1:4" ht="16.5" x14ac:dyDescent="0.3">
      <c r="A40" s="43" t="s">
        <v>139</v>
      </c>
      <c r="B40" s="44">
        <v>9685512.5099999998</v>
      </c>
      <c r="C40" s="44">
        <v>186288577.69999999</v>
      </c>
      <c r="D40" s="44">
        <v>34794952.57</v>
      </c>
    </row>
    <row r="41" spans="1:4" ht="16.5" x14ac:dyDescent="0.3">
      <c r="A41" s="43" t="s">
        <v>140</v>
      </c>
      <c r="B41" s="44">
        <v>1725992.74</v>
      </c>
      <c r="C41" s="44">
        <v>53887749.960000001</v>
      </c>
      <c r="D41" s="44">
        <v>12622437.720000001</v>
      </c>
    </row>
    <row r="42" spans="1:4" ht="16.5" x14ac:dyDescent="0.3">
      <c r="A42" s="43" t="s">
        <v>742</v>
      </c>
      <c r="B42" s="44">
        <v>348391.07</v>
      </c>
      <c r="C42" s="44">
        <v>1750413.07</v>
      </c>
      <c r="D42" s="44">
        <v>7204.45</v>
      </c>
    </row>
    <row r="43" spans="1:4" ht="16.5" x14ac:dyDescent="0.3">
      <c r="A43" s="43" t="s">
        <v>245</v>
      </c>
      <c r="B43" s="44">
        <v>431121.22</v>
      </c>
      <c r="C43" s="44">
        <v>6124021.29</v>
      </c>
      <c r="D43" s="44">
        <v>1509949.36</v>
      </c>
    </row>
    <row r="44" spans="1:4" ht="16.5" x14ac:dyDescent="0.3">
      <c r="A44" s="43" t="s">
        <v>257</v>
      </c>
      <c r="B44" s="44">
        <v>68329.3</v>
      </c>
      <c r="C44" s="44">
        <v>9325556.1600000001</v>
      </c>
      <c r="D44" s="44">
        <v>84046.98</v>
      </c>
    </row>
    <row r="45" spans="1:4" ht="16.5" x14ac:dyDescent="0.3">
      <c r="A45" s="43" t="s">
        <v>141</v>
      </c>
      <c r="B45" s="44">
        <v>8956685.8599999994</v>
      </c>
      <c r="C45" s="44">
        <v>89421981.709999993</v>
      </c>
      <c r="D45" s="44">
        <v>18526286.670000002</v>
      </c>
    </row>
    <row r="46" spans="1:4" ht="16.5" x14ac:dyDescent="0.3">
      <c r="A46" s="43" t="s">
        <v>116</v>
      </c>
      <c r="B46" s="44">
        <v>494734.11</v>
      </c>
      <c r="C46" s="44">
        <v>9509410.3800000008</v>
      </c>
      <c r="D46" s="44">
        <v>2223621.1</v>
      </c>
    </row>
    <row r="47" spans="1:4" ht="16.5" x14ac:dyDescent="0.3">
      <c r="A47" s="43" t="s">
        <v>142</v>
      </c>
      <c r="B47" s="44">
        <v>1494918.11</v>
      </c>
      <c r="C47" s="44">
        <v>20035201.539999999</v>
      </c>
      <c r="D47" s="44">
        <v>2566651.21</v>
      </c>
    </row>
    <row r="48" spans="1:4" ht="16.5" x14ac:dyDescent="0.3">
      <c r="A48" s="43" t="s">
        <v>117</v>
      </c>
      <c r="B48" s="44">
        <v>538008.18999999994</v>
      </c>
      <c r="C48" s="44">
        <v>15354589.32</v>
      </c>
      <c r="D48" s="44">
        <v>3995977.58</v>
      </c>
    </row>
    <row r="49" spans="1:4" ht="16.5" x14ac:dyDescent="0.3">
      <c r="A49" s="43" t="s">
        <v>143</v>
      </c>
      <c r="B49" s="44">
        <v>1996091.63</v>
      </c>
      <c r="C49" s="44">
        <v>39947479.969999999</v>
      </c>
      <c r="D49" s="44">
        <v>5880773.3399999999</v>
      </c>
    </row>
    <row r="50" spans="1:4" ht="16.5" x14ac:dyDescent="0.3">
      <c r="A50" s="43" t="s">
        <v>144</v>
      </c>
      <c r="B50" s="44">
        <v>6750775.79</v>
      </c>
      <c r="C50" s="44">
        <v>74856256.239999995</v>
      </c>
      <c r="D50" s="44">
        <v>8851496.4199999999</v>
      </c>
    </row>
    <row r="51" spans="1:4" ht="16.5" x14ac:dyDescent="0.3">
      <c r="A51" s="43" t="s">
        <v>268</v>
      </c>
      <c r="B51" s="44">
        <v>751884.41</v>
      </c>
      <c r="C51" s="44">
        <v>2329869.14</v>
      </c>
      <c r="D51" s="44">
        <v>983730.26</v>
      </c>
    </row>
    <row r="52" spans="1:4" ht="16.5" x14ac:dyDescent="0.3">
      <c r="A52" s="43" t="s">
        <v>277</v>
      </c>
      <c r="B52" s="44">
        <v>1632723.1</v>
      </c>
      <c r="C52" s="44">
        <v>11974184.300000001</v>
      </c>
      <c r="D52" s="44">
        <v>281782.84000000003</v>
      </c>
    </row>
    <row r="53" spans="1:4" ht="16.5" x14ac:dyDescent="0.3">
      <c r="A53" s="43" t="s">
        <v>278</v>
      </c>
      <c r="B53" s="44">
        <v>122277.21</v>
      </c>
      <c r="C53" s="44">
        <v>700180.15</v>
      </c>
      <c r="D53" s="44">
        <v>182454.18</v>
      </c>
    </row>
    <row r="54" spans="1:4" ht="16.5" x14ac:dyDescent="0.3">
      <c r="A54" s="43" t="s">
        <v>279</v>
      </c>
      <c r="B54" s="44">
        <v>7481333.1100000003</v>
      </c>
      <c r="C54" s="44">
        <v>80729110.540000007</v>
      </c>
      <c r="D54" s="44">
        <v>14689808.720000001</v>
      </c>
    </row>
    <row r="55" spans="1:4" ht="16.5" x14ac:dyDescent="0.3">
      <c r="A55" s="43" t="s">
        <v>280</v>
      </c>
      <c r="B55" s="44">
        <v>168460.06</v>
      </c>
      <c r="C55" s="44">
        <v>2792522.83</v>
      </c>
      <c r="D55" s="44">
        <v>477515.88</v>
      </c>
    </row>
    <row r="56" spans="1:4" ht="16.5" x14ac:dyDescent="0.3">
      <c r="A56" s="43" t="s">
        <v>269</v>
      </c>
      <c r="B56" s="44">
        <v>459502.39</v>
      </c>
      <c r="C56" s="44">
        <v>4473145.6100000003</v>
      </c>
      <c r="D56" s="44">
        <v>1092212.32</v>
      </c>
    </row>
    <row r="57" spans="1:4" ht="16.5" x14ac:dyDescent="0.3">
      <c r="A57" s="43" t="s">
        <v>33</v>
      </c>
      <c r="B57" s="44">
        <v>754854.19</v>
      </c>
      <c r="C57" s="44">
        <v>1014856.65</v>
      </c>
      <c r="D57" s="44">
        <v>29622.52</v>
      </c>
    </row>
    <row r="58" spans="1:4" ht="16.5" x14ac:dyDescent="0.3">
      <c r="A58" s="43" t="s">
        <v>34</v>
      </c>
      <c r="B58" s="44">
        <v>459625.12</v>
      </c>
      <c r="C58" s="44">
        <v>4808190.1900000004</v>
      </c>
      <c r="D58" s="44">
        <v>433809.07</v>
      </c>
    </row>
    <row r="59" spans="1:4" ht="16.5" x14ac:dyDescent="0.3">
      <c r="A59" s="43" t="s">
        <v>35</v>
      </c>
      <c r="B59" s="44">
        <v>168544.26</v>
      </c>
      <c r="C59" s="44">
        <v>1210966.83</v>
      </c>
      <c r="D59" s="44">
        <v>12466.93</v>
      </c>
    </row>
    <row r="60" spans="1:4" ht="16.5" x14ac:dyDescent="0.3">
      <c r="A60" s="43" t="s">
        <v>36</v>
      </c>
      <c r="B60" s="44">
        <v>1927701.41</v>
      </c>
      <c r="C60" s="44">
        <v>3863768.43</v>
      </c>
      <c r="D60" s="44">
        <v>1679067.39</v>
      </c>
    </row>
    <row r="61" spans="1:4" ht="16.5" x14ac:dyDescent="0.3">
      <c r="A61" s="43" t="s">
        <v>37</v>
      </c>
      <c r="B61" s="44">
        <v>648667.01</v>
      </c>
      <c r="C61" s="44">
        <v>9360632.0099999998</v>
      </c>
      <c r="D61" s="44">
        <v>1139992.24</v>
      </c>
    </row>
    <row r="62" spans="1:4" ht="16.5" x14ac:dyDescent="0.3">
      <c r="A62" s="43" t="s">
        <v>258</v>
      </c>
      <c r="B62" s="44">
        <v>28350398.09</v>
      </c>
      <c r="C62" s="44">
        <v>270515599.69999999</v>
      </c>
      <c r="D62" s="44">
        <v>36214468.090000004</v>
      </c>
    </row>
    <row r="63" spans="1:4" ht="16.5" x14ac:dyDescent="0.3">
      <c r="A63" s="43" t="s">
        <v>259</v>
      </c>
      <c r="B63" s="44">
        <v>3710121.45</v>
      </c>
      <c r="C63" s="44">
        <v>30375069.399999999</v>
      </c>
      <c r="D63" s="44">
        <v>2975066.17</v>
      </c>
    </row>
    <row r="64" spans="1:4" ht="16.5" x14ac:dyDescent="0.3">
      <c r="A64" s="43" t="s">
        <v>260</v>
      </c>
      <c r="B64" s="44">
        <v>32010.19</v>
      </c>
      <c r="C64" s="44">
        <v>584632.88</v>
      </c>
      <c r="D64" s="44"/>
    </row>
    <row r="65" spans="1:4" ht="16.5" x14ac:dyDescent="0.3">
      <c r="A65" s="43" t="s">
        <v>246</v>
      </c>
      <c r="B65" s="44">
        <v>120034.74</v>
      </c>
      <c r="C65" s="44">
        <v>2805738.95</v>
      </c>
      <c r="D65" s="44">
        <v>29476.92</v>
      </c>
    </row>
    <row r="66" spans="1:4" ht="16.5" x14ac:dyDescent="0.3">
      <c r="A66" s="43" t="s">
        <v>261</v>
      </c>
      <c r="B66" s="44">
        <v>273941.28000000003</v>
      </c>
      <c r="C66" s="44">
        <v>5780281.04</v>
      </c>
      <c r="D66" s="44">
        <v>1441524.77</v>
      </c>
    </row>
    <row r="67" spans="1:4" ht="16.5" x14ac:dyDescent="0.3">
      <c r="A67" s="43" t="s">
        <v>91</v>
      </c>
      <c r="B67" s="44">
        <v>6863662.9500000002</v>
      </c>
      <c r="C67" s="44">
        <v>39396312.130000003</v>
      </c>
      <c r="D67" s="44">
        <v>2930523.05</v>
      </c>
    </row>
    <row r="68" spans="1:4" ht="16.5" x14ac:dyDescent="0.3">
      <c r="A68" s="43" t="s">
        <v>281</v>
      </c>
      <c r="B68" s="44">
        <v>5278733.57</v>
      </c>
      <c r="C68" s="44">
        <v>45693230.350000001</v>
      </c>
      <c r="D68" s="44">
        <v>8722965.3100000005</v>
      </c>
    </row>
    <row r="69" spans="1:4" ht="16.5" x14ac:dyDescent="0.3">
      <c r="A69" s="43" t="s">
        <v>282</v>
      </c>
      <c r="B69" s="44">
        <v>1592150.25</v>
      </c>
      <c r="C69" s="44">
        <v>13481777.939999999</v>
      </c>
      <c r="D69" s="44">
        <v>2142798.7799999998</v>
      </c>
    </row>
    <row r="70" spans="1:4" ht="16.5" x14ac:dyDescent="0.3">
      <c r="A70" s="43" t="s">
        <v>283</v>
      </c>
      <c r="B70" s="44">
        <v>325071.05</v>
      </c>
      <c r="C70" s="44">
        <v>3626612.35</v>
      </c>
      <c r="D70" s="44">
        <v>653475.65</v>
      </c>
    </row>
    <row r="71" spans="1:4" ht="16.5" x14ac:dyDescent="0.3">
      <c r="A71" s="43" t="s">
        <v>284</v>
      </c>
      <c r="B71" s="44">
        <v>1211266.51</v>
      </c>
      <c r="C71" s="44">
        <v>9264077.1300000008</v>
      </c>
      <c r="D71" s="44">
        <v>384757.5</v>
      </c>
    </row>
    <row r="72" spans="1:4" ht="16.5" x14ac:dyDescent="0.3">
      <c r="A72" s="43" t="s">
        <v>92</v>
      </c>
      <c r="B72" s="44">
        <v>2719647.55</v>
      </c>
      <c r="C72" s="44">
        <v>26234694.379999999</v>
      </c>
      <c r="D72" s="44">
        <v>1721543.7</v>
      </c>
    </row>
    <row r="73" spans="1:4" ht="16.5" x14ac:dyDescent="0.3">
      <c r="A73" s="43" t="s">
        <v>285</v>
      </c>
      <c r="B73" s="44">
        <v>11937819.4</v>
      </c>
      <c r="C73" s="44">
        <v>115284040.59999999</v>
      </c>
      <c r="D73" s="44">
        <v>1479493.81</v>
      </c>
    </row>
    <row r="74" spans="1:4" ht="16.5" x14ac:dyDescent="0.3">
      <c r="A74" s="43" t="s">
        <v>286</v>
      </c>
      <c r="B74" s="44">
        <v>3641070.51</v>
      </c>
      <c r="C74" s="44">
        <v>42400802.659999996</v>
      </c>
      <c r="D74" s="44">
        <v>2580654.66</v>
      </c>
    </row>
    <row r="75" spans="1:4" ht="16.5" x14ac:dyDescent="0.3">
      <c r="A75" s="43" t="s">
        <v>287</v>
      </c>
      <c r="B75" s="44">
        <v>140330.57999999999</v>
      </c>
      <c r="C75" s="44">
        <v>3229687.76</v>
      </c>
      <c r="D75" s="44">
        <v>224926.62</v>
      </c>
    </row>
    <row r="76" spans="1:4" ht="16.5" x14ac:dyDescent="0.3">
      <c r="A76" s="43" t="s">
        <v>288</v>
      </c>
      <c r="B76" s="44">
        <v>1317334.22</v>
      </c>
      <c r="C76" s="44">
        <v>11559793.640000001</v>
      </c>
      <c r="D76" s="44">
        <v>1066891.57</v>
      </c>
    </row>
    <row r="77" spans="1:4" ht="16.5" x14ac:dyDescent="0.3">
      <c r="A77" s="43" t="s">
        <v>146</v>
      </c>
      <c r="B77" s="44">
        <v>6565333.4900000002</v>
      </c>
      <c r="C77" s="44">
        <v>49530029.469999999</v>
      </c>
      <c r="D77" s="44">
        <v>6608826.4000000004</v>
      </c>
    </row>
    <row r="78" spans="1:4" ht="16.5" x14ac:dyDescent="0.3">
      <c r="A78" s="43" t="s">
        <v>147</v>
      </c>
      <c r="B78" s="44">
        <v>3395749.26</v>
      </c>
      <c r="C78" s="44">
        <v>24224927.559999999</v>
      </c>
      <c r="D78" s="44">
        <v>4382588.5</v>
      </c>
    </row>
    <row r="79" spans="1:4" ht="16.5" x14ac:dyDescent="0.3">
      <c r="A79" s="43" t="s">
        <v>148</v>
      </c>
      <c r="B79" s="44">
        <v>1466770.6</v>
      </c>
      <c r="C79" s="44">
        <v>9547450.9600000009</v>
      </c>
      <c r="D79" s="44">
        <v>2502580.12</v>
      </c>
    </row>
    <row r="80" spans="1:4" ht="16.5" x14ac:dyDescent="0.3">
      <c r="A80" s="43" t="s">
        <v>149</v>
      </c>
      <c r="B80" s="44">
        <v>673675.21</v>
      </c>
      <c r="C80" s="44">
        <v>4801679.54</v>
      </c>
      <c r="D80" s="44">
        <v>1176946.49</v>
      </c>
    </row>
    <row r="81" spans="1:4" ht="16.5" x14ac:dyDescent="0.3">
      <c r="A81" s="43" t="s">
        <v>150</v>
      </c>
      <c r="B81" s="44">
        <v>1195090.1000000001</v>
      </c>
      <c r="C81" s="44">
        <v>20359883.32</v>
      </c>
      <c r="D81" s="44">
        <v>3473905.56</v>
      </c>
    </row>
    <row r="82" spans="1:4" ht="16.5" x14ac:dyDescent="0.3">
      <c r="A82" s="43" t="s">
        <v>151</v>
      </c>
      <c r="B82" s="44">
        <v>2072049</v>
      </c>
      <c r="C82" s="44">
        <v>24934282.93</v>
      </c>
      <c r="D82" s="44">
        <v>3050363.57</v>
      </c>
    </row>
    <row r="83" spans="1:4" ht="16.5" x14ac:dyDescent="0.3">
      <c r="A83" s="43" t="s">
        <v>152</v>
      </c>
      <c r="B83" s="44">
        <v>2660943.0699999998</v>
      </c>
      <c r="C83" s="44">
        <v>3855686.69</v>
      </c>
      <c r="D83" s="44">
        <v>193009.38</v>
      </c>
    </row>
    <row r="84" spans="1:4" ht="16.5" x14ac:dyDescent="0.3">
      <c r="A84" s="43" t="s">
        <v>145</v>
      </c>
      <c r="B84" s="44">
        <v>501249.74</v>
      </c>
      <c r="C84" s="44">
        <v>4523034.2</v>
      </c>
      <c r="D84" s="44">
        <v>506208.12</v>
      </c>
    </row>
    <row r="85" spans="1:4" ht="16.5" x14ac:dyDescent="0.3">
      <c r="A85" s="43" t="s">
        <v>153</v>
      </c>
      <c r="B85" s="44">
        <v>210517.45</v>
      </c>
      <c r="C85" s="44">
        <v>2877465.04</v>
      </c>
      <c r="D85" s="44">
        <v>656669.57999999996</v>
      </c>
    </row>
    <row r="86" spans="1:4" ht="16.5" x14ac:dyDescent="0.3">
      <c r="A86" s="43" t="s">
        <v>154</v>
      </c>
      <c r="B86" s="44">
        <v>136340.66</v>
      </c>
      <c r="C86" s="44">
        <v>1052397.1200000001</v>
      </c>
      <c r="D86" s="44">
        <v>158567</v>
      </c>
    </row>
    <row r="87" spans="1:4" ht="16.5" x14ac:dyDescent="0.3">
      <c r="A87" s="43" t="s">
        <v>155</v>
      </c>
      <c r="B87" s="44">
        <v>264091.32</v>
      </c>
      <c r="C87" s="44">
        <v>3619850.89</v>
      </c>
      <c r="D87" s="44">
        <v>518312.37</v>
      </c>
    </row>
    <row r="88" spans="1:4" ht="16.5" x14ac:dyDescent="0.3">
      <c r="A88" s="43" t="s">
        <v>156</v>
      </c>
      <c r="B88" s="44">
        <v>1377540.66</v>
      </c>
      <c r="C88" s="44">
        <v>8415095.7799999993</v>
      </c>
      <c r="D88" s="44">
        <v>2597756.71</v>
      </c>
    </row>
    <row r="89" spans="1:4" ht="16.5" x14ac:dyDescent="0.3">
      <c r="A89" s="43" t="s">
        <v>157</v>
      </c>
      <c r="B89" s="44">
        <v>1781224.04</v>
      </c>
      <c r="C89" s="44">
        <v>5454412.4299999997</v>
      </c>
      <c r="D89" s="44">
        <v>874791.73</v>
      </c>
    </row>
    <row r="90" spans="1:4" ht="16.5" x14ac:dyDescent="0.3">
      <c r="A90" s="43" t="s">
        <v>296</v>
      </c>
      <c r="B90" s="44">
        <v>8914321.0299999993</v>
      </c>
      <c r="C90" s="44">
        <v>84180179.950000003</v>
      </c>
      <c r="D90" s="44">
        <v>17542337.039999999</v>
      </c>
    </row>
    <row r="91" spans="1:4" ht="16.5" x14ac:dyDescent="0.3">
      <c r="A91" s="43" t="s">
        <v>297</v>
      </c>
      <c r="B91" s="44">
        <v>899106.8</v>
      </c>
      <c r="C91" s="44">
        <v>15755975.460000001</v>
      </c>
      <c r="D91" s="44">
        <v>2233821.81</v>
      </c>
    </row>
    <row r="92" spans="1:4" ht="16.5" x14ac:dyDescent="0.3">
      <c r="A92" s="43" t="s">
        <v>298</v>
      </c>
      <c r="B92" s="44">
        <v>1162472.17</v>
      </c>
      <c r="C92" s="44">
        <v>17547085.800000001</v>
      </c>
      <c r="D92" s="44">
        <v>4069118.56</v>
      </c>
    </row>
    <row r="93" spans="1:4" ht="16.5" x14ac:dyDescent="0.3">
      <c r="A93" s="43" t="s">
        <v>194</v>
      </c>
      <c r="B93" s="44">
        <v>492954.84</v>
      </c>
      <c r="C93" s="44">
        <v>768060.44</v>
      </c>
      <c r="D93" s="44">
        <v>212422.12</v>
      </c>
    </row>
    <row r="94" spans="1:4" ht="16.5" x14ac:dyDescent="0.3">
      <c r="A94" s="43" t="s">
        <v>195</v>
      </c>
      <c r="B94" s="44">
        <v>213910.32</v>
      </c>
      <c r="C94" s="44">
        <v>1300474.32</v>
      </c>
      <c r="D94" s="44">
        <v>405669.8</v>
      </c>
    </row>
    <row r="95" spans="1:4" ht="16.5" x14ac:dyDescent="0.3">
      <c r="A95" s="43" t="s">
        <v>196</v>
      </c>
      <c r="B95" s="44">
        <v>355366.29</v>
      </c>
      <c r="C95" s="44">
        <v>9373152.0999999996</v>
      </c>
      <c r="D95" s="44">
        <v>1101651.2</v>
      </c>
    </row>
    <row r="96" spans="1:4" ht="16.5" x14ac:dyDescent="0.3">
      <c r="A96" s="43" t="s">
        <v>197</v>
      </c>
      <c r="B96" s="44">
        <v>1145810.6299999999</v>
      </c>
      <c r="C96" s="44">
        <v>11931118.59</v>
      </c>
      <c r="D96" s="44">
        <v>3525140.93</v>
      </c>
    </row>
    <row r="97" spans="1:4" ht="16.5" x14ac:dyDescent="0.3">
      <c r="A97" s="43" t="s">
        <v>198</v>
      </c>
      <c r="B97" s="44">
        <v>1690090.37</v>
      </c>
      <c r="C97" s="44">
        <v>18168148.129999999</v>
      </c>
      <c r="D97" s="44">
        <v>4276744.3600000003</v>
      </c>
    </row>
    <row r="98" spans="1:4" ht="16.5" x14ac:dyDescent="0.3">
      <c r="A98" s="43" t="s">
        <v>205</v>
      </c>
      <c r="B98" s="44">
        <v>67549632.030000001</v>
      </c>
      <c r="C98" s="44">
        <v>801666193.29999995</v>
      </c>
      <c r="D98" s="44">
        <v>326639239.80000001</v>
      </c>
    </row>
    <row r="99" spans="1:4" ht="16.5" x14ac:dyDescent="0.3">
      <c r="A99" s="43" t="s">
        <v>206</v>
      </c>
      <c r="B99" s="44">
        <v>29021031.670000002</v>
      </c>
      <c r="C99" s="44">
        <v>335671915.60000002</v>
      </c>
      <c r="D99" s="44">
        <v>64304054.740000002</v>
      </c>
    </row>
    <row r="100" spans="1:4" ht="16.5" x14ac:dyDescent="0.3">
      <c r="A100" s="43" t="s">
        <v>207</v>
      </c>
      <c r="B100" s="44">
        <v>3444102.78</v>
      </c>
      <c r="C100" s="44">
        <v>66682800.18</v>
      </c>
      <c r="D100" s="44">
        <v>9883125.0800000001</v>
      </c>
    </row>
    <row r="101" spans="1:4" ht="16.5" x14ac:dyDescent="0.3">
      <c r="A101" s="43" t="s">
        <v>208</v>
      </c>
      <c r="B101" s="44">
        <v>1295440.21</v>
      </c>
      <c r="C101" s="44">
        <v>56876914.710000001</v>
      </c>
      <c r="D101" s="44">
        <v>20917800.280000001</v>
      </c>
    </row>
    <row r="102" spans="1:4" ht="16.5" x14ac:dyDescent="0.3">
      <c r="A102" s="43" t="s">
        <v>209</v>
      </c>
      <c r="B102" s="44">
        <v>31751360.5</v>
      </c>
      <c r="C102" s="44">
        <v>284281108</v>
      </c>
      <c r="D102" s="44">
        <v>84260538.010000005</v>
      </c>
    </row>
    <row r="103" spans="1:4" ht="16.5" x14ac:dyDescent="0.3">
      <c r="A103" s="43" t="s">
        <v>210</v>
      </c>
      <c r="B103" s="44">
        <v>972446.89</v>
      </c>
      <c r="C103" s="44">
        <v>20729379.399999999</v>
      </c>
      <c r="D103" s="44">
        <v>6113205.8300000001</v>
      </c>
    </row>
    <row r="104" spans="1:4" ht="16.5" x14ac:dyDescent="0.3">
      <c r="A104" s="43" t="s">
        <v>211</v>
      </c>
      <c r="B104" s="44">
        <v>18351454.390000001</v>
      </c>
      <c r="C104" s="44">
        <v>230263783.80000001</v>
      </c>
      <c r="D104" s="44">
        <v>60310394.390000001</v>
      </c>
    </row>
    <row r="105" spans="1:4" ht="16.5" x14ac:dyDescent="0.3">
      <c r="A105" s="43" t="s">
        <v>212</v>
      </c>
      <c r="B105" s="44">
        <v>31157.45</v>
      </c>
      <c r="C105" s="44">
        <v>2214985.4500000002</v>
      </c>
      <c r="D105" s="44">
        <v>686890.69</v>
      </c>
    </row>
    <row r="106" spans="1:4" ht="16.5" x14ac:dyDescent="0.3">
      <c r="A106" s="43" t="s">
        <v>213</v>
      </c>
      <c r="B106" s="44">
        <v>13226162.33</v>
      </c>
      <c r="C106" s="44">
        <v>299265345.60000002</v>
      </c>
      <c r="D106" s="44">
        <v>113702166.2</v>
      </c>
    </row>
    <row r="107" spans="1:4" ht="16.5" x14ac:dyDescent="0.3">
      <c r="A107" s="43" t="s">
        <v>214</v>
      </c>
      <c r="B107" s="44">
        <v>4277243.9000000004</v>
      </c>
      <c r="C107" s="44">
        <v>46642902.060000002</v>
      </c>
      <c r="D107" s="44">
        <v>5504000.1600000001</v>
      </c>
    </row>
    <row r="108" spans="1:4" ht="16.5" x14ac:dyDescent="0.3">
      <c r="A108" s="43" t="s">
        <v>215</v>
      </c>
      <c r="B108" s="44">
        <v>1405206.98</v>
      </c>
      <c r="C108" s="44">
        <v>43830504.119999997</v>
      </c>
      <c r="D108" s="44">
        <v>13961467.77</v>
      </c>
    </row>
    <row r="109" spans="1:4" ht="16.5" x14ac:dyDescent="0.3">
      <c r="A109" s="43" t="s">
        <v>216</v>
      </c>
      <c r="B109" s="44">
        <v>26005717.629999999</v>
      </c>
      <c r="C109" s="44">
        <v>270040593.10000002</v>
      </c>
      <c r="D109" s="44">
        <v>59384101.899999999</v>
      </c>
    </row>
    <row r="110" spans="1:4" ht="16.5" x14ac:dyDescent="0.3">
      <c r="A110" s="43" t="s">
        <v>217</v>
      </c>
      <c r="B110" s="44">
        <v>3581744.01</v>
      </c>
      <c r="C110" s="44">
        <v>112567301.59999999</v>
      </c>
      <c r="D110" s="44">
        <v>56409471.659999996</v>
      </c>
    </row>
    <row r="111" spans="1:4" ht="16.5" x14ac:dyDescent="0.3">
      <c r="A111" s="43" t="s">
        <v>218</v>
      </c>
      <c r="B111" s="44">
        <v>2922946.71</v>
      </c>
      <c r="C111" s="44">
        <v>101795321</v>
      </c>
      <c r="D111" s="44">
        <v>28141507.010000002</v>
      </c>
    </row>
    <row r="112" spans="1:4" ht="16.5" x14ac:dyDescent="0.3">
      <c r="A112" s="43" t="s">
        <v>219</v>
      </c>
      <c r="B112" s="44">
        <v>8024059.5899999999</v>
      </c>
      <c r="C112" s="44">
        <v>267373698.30000001</v>
      </c>
      <c r="D112" s="44">
        <v>107836202.3</v>
      </c>
    </row>
    <row r="113" spans="1:4" ht="16.5" x14ac:dyDescent="0.3">
      <c r="A113" s="43" t="s">
        <v>220</v>
      </c>
      <c r="B113" s="44">
        <v>11120187.220000001</v>
      </c>
      <c r="C113" s="44">
        <v>138288213.09999999</v>
      </c>
      <c r="D113" s="44">
        <v>29425968.890000001</v>
      </c>
    </row>
    <row r="114" spans="1:4" ht="16.5" x14ac:dyDescent="0.3">
      <c r="A114" s="43" t="s">
        <v>221</v>
      </c>
      <c r="B114" s="44">
        <v>12925558.460000001</v>
      </c>
      <c r="C114" s="44">
        <v>444302962.89999998</v>
      </c>
      <c r="D114" s="44">
        <v>123740942.2</v>
      </c>
    </row>
    <row r="115" spans="1:4" ht="16.5" x14ac:dyDescent="0.3">
      <c r="A115" s="43" t="s">
        <v>222</v>
      </c>
      <c r="B115" s="44">
        <v>34141959.890000001</v>
      </c>
      <c r="C115" s="44">
        <v>406146391.39999998</v>
      </c>
      <c r="D115" s="44">
        <v>96692776.760000005</v>
      </c>
    </row>
    <row r="116" spans="1:4" ht="16.5" x14ac:dyDescent="0.3">
      <c r="A116" s="43" t="s">
        <v>223</v>
      </c>
      <c r="B116" s="44">
        <v>13862053.039999999</v>
      </c>
      <c r="C116" s="44">
        <v>328790330.10000002</v>
      </c>
      <c r="D116" s="44">
        <v>88883069.260000005</v>
      </c>
    </row>
    <row r="117" spans="1:4" ht="16.5" x14ac:dyDescent="0.3">
      <c r="A117" s="43" t="s">
        <v>224</v>
      </c>
      <c r="B117" s="44">
        <v>179118.61</v>
      </c>
      <c r="C117" s="44">
        <v>3113578.57</v>
      </c>
      <c r="D117" s="44">
        <v>1566203.42</v>
      </c>
    </row>
    <row r="118" spans="1:4" ht="16.5" x14ac:dyDescent="0.3">
      <c r="A118" s="43" t="s">
        <v>785</v>
      </c>
      <c r="B118" s="44">
        <v>99921.59</v>
      </c>
      <c r="C118" s="44">
        <v>8671401.2400000002</v>
      </c>
      <c r="D118" s="44"/>
    </row>
    <row r="119" spans="1:4" ht="16.5" x14ac:dyDescent="0.3">
      <c r="A119" s="43" t="s">
        <v>225</v>
      </c>
      <c r="B119" s="44">
        <v>538461.23</v>
      </c>
      <c r="C119" s="44">
        <v>8460154.2799999993</v>
      </c>
      <c r="D119" s="44">
        <v>3333752.16</v>
      </c>
    </row>
    <row r="120" spans="1:4" ht="16.5" x14ac:dyDescent="0.3">
      <c r="A120" s="43" t="s">
        <v>226</v>
      </c>
      <c r="B120" s="44">
        <v>247441.95</v>
      </c>
      <c r="C120" s="44">
        <v>5102246.3899999997</v>
      </c>
      <c r="D120" s="44">
        <v>1632038.66</v>
      </c>
    </row>
    <row r="121" spans="1:4" ht="16.5" x14ac:dyDescent="0.3">
      <c r="A121" s="43" t="s">
        <v>227</v>
      </c>
      <c r="B121" s="44">
        <v>813141.17</v>
      </c>
      <c r="C121" s="44">
        <v>3102293.62</v>
      </c>
      <c r="D121" s="44">
        <v>1577242.68</v>
      </c>
    </row>
    <row r="122" spans="1:4" ht="16.5" x14ac:dyDescent="0.3">
      <c r="A122" s="43" t="s">
        <v>705</v>
      </c>
      <c r="B122" s="44">
        <v>584769.35</v>
      </c>
      <c r="C122" s="44">
        <v>8674660.1600000001</v>
      </c>
      <c r="D122" s="44"/>
    </row>
    <row r="123" spans="1:4" ht="16.5" x14ac:dyDescent="0.3">
      <c r="A123" s="43" t="s">
        <v>706</v>
      </c>
      <c r="B123" s="44">
        <v>365922.65</v>
      </c>
      <c r="C123" s="44">
        <v>6468898.2000000002</v>
      </c>
      <c r="D123" s="44"/>
    </row>
    <row r="124" spans="1:4" ht="16.5" x14ac:dyDescent="0.3">
      <c r="A124" s="43" t="s">
        <v>720</v>
      </c>
      <c r="B124" s="44">
        <v>164530.91</v>
      </c>
      <c r="C124" s="44">
        <v>2627744.67</v>
      </c>
      <c r="D124" s="44">
        <v>1039819.07</v>
      </c>
    </row>
    <row r="125" spans="1:4" ht="16.5" x14ac:dyDescent="0.3">
      <c r="A125" s="43" t="s">
        <v>740</v>
      </c>
      <c r="B125" s="44">
        <v>644259.66</v>
      </c>
      <c r="C125" s="44">
        <v>4383728.26</v>
      </c>
      <c r="D125" s="44"/>
    </row>
    <row r="126" spans="1:4" ht="16.5" x14ac:dyDescent="0.3">
      <c r="A126" s="43" t="s">
        <v>199</v>
      </c>
      <c r="B126" s="44">
        <v>9739299.4299999997</v>
      </c>
      <c r="C126" s="44">
        <v>71547993.540000007</v>
      </c>
      <c r="D126" s="44">
        <v>19845167.5</v>
      </c>
    </row>
    <row r="127" spans="1:4" ht="16.5" x14ac:dyDescent="0.3">
      <c r="A127" s="43" t="s">
        <v>228</v>
      </c>
      <c r="B127" s="44">
        <v>1486827.49</v>
      </c>
      <c r="C127" s="44">
        <v>50405668.130000003</v>
      </c>
      <c r="D127" s="44">
        <v>17301290.129999999</v>
      </c>
    </row>
    <row r="128" spans="1:4" ht="16.5" x14ac:dyDescent="0.3">
      <c r="A128" s="43" t="s">
        <v>200</v>
      </c>
      <c r="B128" s="44">
        <v>6329349.5099999998</v>
      </c>
      <c r="C128" s="44">
        <v>79919214.060000002</v>
      </c>
      <c r="D128" s="44">
        <v>22267713.989999998</v>
      </c>
    </row>
    <row r="129" spans="1:4" ht="16.5" x14ac:dyDescent="0.3">
      <c r="A129" s="43" t="s">
        <v>201</v>
      </c>
      <c r="B129" s="44">
        <v>15673849.82</v>
      </c>
      <c r="C129" s="44">
        <v>169120028.90000001</v>
      </c>
      <c r="D129" s="44">
        <v>22130014.02</v>
      </c>
    </row>
    <row r="130" spans="1:4" ht="16.5" x14ac:dyDescent="0.3">
      <c r="A130" s="43" t="s">
        <v>202</v>
      </c>
      <c r="B130" s="44">
        <v>11067067.710000001</v>
      </c>
      <c r="C130" s="44">
        <v>146130697.59999999</v>
      </c>
      <c r="D130" s="44">
        <v>32893514.719999999</v>
      </c>
    </row>
    <row r="131" spans="1:4" ht="16.5" x14ac:dyDescent="0.3">
      <c r="A131" s="43" t="s">
        <v>703</v>
      </c>
      <c r="B131" s="44">
        <v>1401037.07</v>
      </c>
      <c r="C131" s="44">
        <v>7521614.3700000001</v>
      </c>
      <c r="D131" s="44">
        <v>889779.26</v>
      </c>
    </row>
    <row r="132" spans="1:4" ht="16.5" x14ac:dyDescent="0.3">
      <c r="A132" s="43" t="s">
        <v>203</v>
      </c>
      <c r="B132" s="44">
        <v>95191.53</v>
      </c>
      <c r="C132" s="44">
        <v>2825682.07</v>
      </c>
      <c r="D132" s="44"/>
    </row>
    <row r="133" spans="1:4" ht="16.5" x14ac:dyDescent="0.3">
      <c r="A133" s="43" t="s">
        <v>93</v>
      </c>
      <c r="B133" s="44">
        <v>7308.23</v>
      </c>
      <c r="C133" s="44">
        <v>621497.73</v>
      </c>
      <c r="D133" s="44">
        <v>251004.54</v>
      </c>
    </row>
    <row r="134" spans="1:4" ht="16.5" x14ac:dyDescent="0.3">
      <c r="A134" s="43" t="s">
        <v>94</v>
      </c>
      <c r="B134" s="44">
        <v>78449.86</v>
      </c>
      <c r="C134" s="44">
        <v>2828623.9</v>
      </c>
      <c r="D134" s="44">
        <v>265788.28000000003</v>
      </c>
    </row>
    <row r="135" spans="1:4" ht="16.5" x14ac:dyDescent="0.3">
      <c r="A135" s="43" t="s">
        <v>95</v>
      </c>
      <c r="B135" s="44">
        <v>316417.69</v>
      </c>
      <c r="C135" s="44">
        <v>5995197.7800000003</v>
      </c>
      <c r="D135" s="44">
        <v>1108941.48</v>
      </c>
    </row>
    <row r="136" spans="1:4" ht="16.5" x14ac:dyDescent="0.3">
      <c r="A136" s="43" t="s">
        <v>96</v>
      </c>
      <c r="B136" s="44">
        <v>3137285.39</v>
      </c>
      <c r="C136" s="44">
        <v>44095329.869999997</v>
      </c>
      <c r="D136" s="44">
        <v>10546041.02</v>
      </c>
    </row>
    <row r="137" spans="1:4" ht="16.5" x14ac:dyDescent="0.3">
      <c r="A137" s="43" t="s">
        <v>97</v>
      </c>
      <c r="B137" s="44">
        <v>497074.37</v>
      </c>
      <c r="C137" s="44">
        <v>8358283.5</v>
      </c>
      <c r="D137" s="44">
        <v>1540756.11</v>
      </c>
    </row>
    <row r="138" spans="1:4" ht="16.5" x14ac:dyDescent="0.3">
      <c r="A138" s="43" t="s">
        <v>98</v>
      </c>
      <c r="B138" s="44">
        <v>811190.06</v>
      </c>
      <c r="C138" s="44">
        <v>13905778.859999999</v>
      </c>
      <c r="D138" s="44">
        <v>3711971.92</v>
      </c>
    </row>
    <row r="139" spans="1:4" ht="16.5" x14ac:dyDescent="0.3">
      <c r="A139" s="43" t="s">
        <v>118</v>
      </c>
      <c r="B139" s="44">
        <v>233154.99</v>
      </c>
      <c r="C139" s="44">
        <v>2450687.23</v>
      </c>
      <c r="D139" s="44">
        <v>347615.7</v>
      </c>
    </row>
    <row r="140" spans="1:4" ht="16.5" x14ac:dyDescent="0.3">
      <c r="A140" s="43" t="s">
        <v>99</v>
      </c>
      <c r="B140" s="44">
        <v>12782.15</v>
      </c>
      <c r="C140" s="44">
        <v>2637779.7200000002</v>
      </c>
      <c r="D140" s="44">
        <v>336449.69</v>
      </c>
    </row>
    <row r="141" spans="1:4" ht="16.5" x14ac:dyDescent="0.3">
      <c r="A141" s="43" t="s">
        <v>119</v>
      </c>
      <c r="B141" s="44">
        <v>125569.41</v>
      </c>
      <c r="C141" s="44">
        <v>1347667.62</v>
      </c>
      <c r="D141" s="44">
        <v>327857.46999999997</v>
      </c>
    </row>
    <row r="142" spans="1:4" ht="16.5" x14ac:dyDescent="0.3">
      <c r="A142" s="43" t="s">
        <v>120</v>
      </c>
      <c r="B142" s="44">
        <v>113774.47</v>
      </c>
      <c r="C142" s="44">
        <v>3589660.13</v>
      </c>
      <c r="D142" s="44">
        <v>952244.2</v>
      </c>
    </row>
    <row r="143" spans="1:4" ht="16.5" x14ac:dyDescent="0.3">
      <c r="A143" s="43" t="s">
        <v>121</v>
      </c>
      <c r="B143" s="44">
        <v>120104.04</v>
      </c>
      <c r="C143" s="44">
        <v>1989512.08</v>
      </c>
      <c r="D143" s="44">
        <v>596900.80000000005</v>
      </c>
    </row>
    <row r="144" spans="1:4" ht="16.5" x14ac:dyDescent="0.3">
      <c r="A144" s="43" t="s">
        <v>122</v>
      </c>
      <c r="B144" s="44">
        <v>115851</v>
      </c>
      <c r="C144" s="44">
        <v>2074911.87</v>
      </c>
      <c r="D144" s="44">
        <v>891900.09</v>
      </c>
    </row>
    <row r="145" spans="1:4" ht="16.5" x14ac:dyDescent="0.3">
      <c r="A145" s="43" t="s">
        <v>123</v>
      </c>
      <c r="B145" s="44">
        <v>74718.22</v>
      </c>
      <c r="C145" s="44">
        <v>559878.61</v>
      </c>
      <c r="D145" s="44">
        <v>111220.12</v>
      </c>
    </row>
    <row r="146" spans="1:4" ht="16.5" x14ac:dyDescent="0.3">
      <c r="A146" s="43" t="s">
        <v>90</v>
      </c>
      <c r="B146" s="44">
        <v>1437562.22</v>
      </c>
      <c r="C146" s="44">
        <v>37833399.689999998</v>
      </c>
      <c r="D146" s="44">
        <v>3393466.6</v>
      </c>
    </row>
    <row r="147" spans="1:4" ht="16.5" x14ac:dyDescent="0.3">
      <c r="A147" s="43" t="s">
        <v>124</v>
      </c>
      <c r="B147" s="44">
        <v>1245184.3</v>
      </c>
      <c r="C147" s="44">
        <v>15951906.949999999</v>
      </c>
      <c r="D147" s="44">
        <v>5099496.5</v>
      </c>
    </row>
    <row r="148" spans="1:4" ht="16.5" x14ac:dyDescent="0.3">
      <c r="A148" s="43" t="s">
        <v>125</v>
      </c>
      <c r="B148" s="44">
        <v>350439.88</v>
      </c>
      <c r="C148" s="44">
        <v>3730158.46</v>
      </c>
      <c r="D148" s="44">
        <v>922942.17</v>
      </c>
    </row>
    <row r="149" spans="1:4" ht="16.5" x14ac:dyDescent="0.3">
      <c r="A149" s="43" t="s">
        <v>158</v>
      </c>
      <c r="B149" s="44">
        <v>631690.73</v>
      </c>
      <c r="C149" s="44">
        <v>11399850.6</v>
      </c>
      <c r="D149" s="44">
        <v>1677305.54</v>
      </c>
    </row>
    <row r="150" spans="1:4" ht="16.5" x14ac:dyDescent="0.3">
      <c r="A150" s="43" t="s">
        <v>159</v>
      </c>
      <c r="B150" s="44">
        <v>115734.94</v>
      </c>
      <c r="C150" s="44">
        <v>867365.57</v>
      </c>
      <c r="D150" s="44">
        <v>270290.98</v>
      </c>
    </row>
    <row r="151" spans="1:4" ht="16.5" x14ac:dyDescent="0.3">
      <c r="A151" s="43" t="s">
        <v>160</v>
      </c>
      <c r="B151" s="44">
        <v>924128.24</v>
      </c>
      <c r="C151" s="44">
        <v>9991866.6199999992</v>
      </c>
      <c r="D151" s="44">
        <v>1327083.52</v>
      </c>
    </row>
    <row r="152" spans="1:4" ht="16.5" x14ac:dyDescent="0.3">
      <c r="A152" s="43" t="s">
        <v>161</v>
      </c>
      <c r="B152" s="44">
        <v>559780.5</v>
      </c>
      <c r="C152" s="44">
        <v>7428493.0499999998</v>
      </c>
      <c r="D152" s="44">
        <v>1517354</v>
      </c>
    </row>
    <row r="153" spans="1:4" ht="16.5" x14ac:dyDescent="0.3">
      <c r="A153" s="43" t="s">
        <v>162</v>
      </c>
      <c r="B153" s="44">
        <v>392412.44</v>
      </c>
      <c r="C153" s="44">
        <v>8107471.0199999996</v>
      </c>
      <c r="D153" s="44">
        <v>2659581.3199999998</v>
      </c>
    </row>
    <row r="154" spans="1:4" ht="16.5" x14ac:dyDescent="0.3">
      <c r="A154" s="43" t="s">
        <v>163</v>
      </c>
      <c r="B154" s="44">
        <v>1434697.25</v>
      </c>
      <c r="C154" s="44">
        <v>11780666.27</v>
      </c>
      <c r="D154" s="44">
        <v>4605891.17</v>
      </c>
    </row>
    <row r="155" spans="1:4" ht="16.5" x14ac:dyDescent="0.3">
      <c r="A155" s="43" t="s">
        <v>164</v>
      </c>
      <c r="B155" s="44">
        <v>175035.83</v>
      </c>
      <c r="C155" s="44">
        <v>4663185.12</v>
      </c>
      <c r="D155" s="44">
        <v>332256.31</v>
      </c>
    </row>
    <row r="156" spans="1:4" ht="16.5" x14ac:dyDescent="0.3">
      <c r="A156" s="43" t="s">
        <v>165</v>
      </c>
      <c r="B156" s="44">
        <v>866664.52</v>
      </c>
      <c r="C156" s="44">
        <v>12747016.210000001</v>
      </c>
      <c r="D156" s="44">
        <v>2048195.86</v>
      </c>
    </row>
    <row r="157" spans="1:4" ht="16.5" x14ac:dyDescent="0.3">
      <c r="A157" s="43" t="s">
        <v>166</v>
      </c>
      <c r="B157" s="44">
        <v>1210376.48</v>
      </c>
      <c r="C157" s="44">
        <v>12780594.880000001</v>
      </c>
      <c r="D157" s="44">
        <v>1354506.37</v>
      </c>
    </row>
    <row r="158" spans="1:4" ht="16.5" x14ac:dyDescent="0.3">
      <c r="A158" s="43" t="s">
        <v>167</v>
      </c>
      <c r="B158" s="44">
        <v>400185.55</v>
      </c>
      <c r="C158" s="44">
        <v>5569895.0099999998</v>
      </c>
      <c r="D158" s="44">
        <v>200511.97</v>
      </c>
    </row>
    <row r="159" spans="1:4" ht="16.5" x14ac:dyDescent="0.3">
      <c r="A159" s="43" t="s">
        <v>168</v>
      </c>
      <c r="B159" s="44">
        <v>4159999.78</v>
      </c>
      <c r="C159" s="44">
        <v>44844587.75</v>
      </c>
      <c r="D159" s="44">
        <v>7501695.5099999998</v>
      </c>
    </row>
    <row r="160" spans="1:4" ht="16.5" x14ac:dyDescent="0.3">
      <c r="A160" s="43" t="s">
        <v>169</v>
      </c>
      <c r="B160" s="44">
        <v>721986.8</v>
      </c>
      <c r="C160" s="44">
        <v>6031356.5199999996</v>
      </c>
      <c r="D160" s="44">
        <v>1223461.68</v>
      </c>
    </row>
    <row r="161" spans="1:4" ht="16.5" x14ac:dyDescent="0.3">
      <c r="A161" s="43" t="s">
        <v>170</v>
      </c>
      <c r="B161" s="44">
        <v>5958122.3200000003</v>
      </c>
      <c r="C161" s="44">
        <v>48306788.609999999</v>
      </c>
      <c r="D161" s="44">
        <v>6083983.6799999997</v>
      </c>
    </row>
    <row r="162" spans="1:4" ht="16.5" x14ac:dyDescent="0.3">
      <c r="A162" s="43" t="s">
        <v>38</v>
      </c>
      <c r="B162" s="44">
        <v>132419.17000000001</v>
      </c>
      <c r="C162" s="44">
        <v>2442156.39</v>
      </c>
      <c r="D162" s="44">
        <v>243199.16</v>
      </c>
    </row>
    <row r="163" spans="1:4" ht="16.5" x14ac:dyDescent="0.3">
      <c r="A163" s="43" t="s">
        <v>39</v>
      </c>
      <c r="B163" s="44">
        <v>670932.42000000004</v>
      </c>
      <c r="C163" s="44">
        <v>10276983.57</v>
      </c>
      <c r="D163" s="44">
        <v>1907672.67</v>
      </c>
    </row>
    <row r="164" spans="1:4" ht="16.5" x14ac:dyDescent="0.3">
      <c r="A164" s="43" t="s">
        <v>40</v>
      </c>
      <c r="B164" s="44">
        <v>110440.17</v>
      </c>
      <c r="C164" s="44">
        <v>2762525.55</v>
      </c>
      <c r="D164" s="44">
        <v>418025.92</v>
      </c>
    </row>
    <row r="165" spans="1:4" ht="16.5" x14ac:dyDescent="0.3">
      <c r="A165" s="43" t="s">
        <v>41</v>
      </c>
      <c r="B165" s="44">
        <v>160000</v>
      </c>
      <c r="C165" s="44">
        <v>3215816.56</v>
      </c>
      <c r="D165" s="44">
        <v>361493.35</v>
      </c>
    </row>
    <row r="166" spans="1:4" ht="16.5" x14ac:dyDescent="0.3">
      <c r="A166" s="43" t="s">
        <v>42</v>
      </c>
      <c r="B166" s="44">
        <v>252461.93</v>
      </c>
      <c r="C166" s="44">
        <v>4268188.05</v>
      </c>
      <c r="D166" s="44">
        <v>829239.91</v>
      </c>
    </row>
    <row r="167" spans="1:4" ht="16.5" x14ac:dyDescent="0.3">
      <c r="A167" s="43" t="s">
        <v>43</v>
      </c>
      <c r="B167" s="44">
        <v>329000</v>
      </c>
      <c r="C167" s="44">
        <v>4059889.76</v>
      </c>
      <c r="D167" s="44">
        <v>323291.96999999997</v>
      </c>
    </row>
    <row r="168" spans="1:4" ht="16.5" x14ac:dyDescent="0.3">
      <c r="A168" s="43" t="s">
        <v>44</v>
      </c>
      <c r="B168" s="44">
        <v>242001.26</v>
      </c>
      <c r="C168" s="44">
        <v>3271384.77</v>
      </c>
      <c r="D168" s="44">
        <v>477785.39</v>
      </c>
    </row>
    <row r="169" spans="1:4" ht="16.5" x14ac:dyDescent="0.3">
      <c r="A169" s="43" t="s">
        <v>45</v>
      </c>
      <c r="B169" s="44">
        <v>599276.74</v>
      </c>
      <c r="C169" s="44">
        <v>9212208.3900000006</v>
      </c>
      <c r="D169" s="44">
        <v>1142386.68</v>
      </c>
    </row>
    <row r="170" spans="1:4" ht="16.5" x14ac:dyDescent="0.3">
      <c r="A170" s="43" t="s">
        <v>171</v>
      </c>
      <c r="B170" s="44">
        <v>468892.43</v>
      </c>
      <c r="C170" s="44">
        <v>3024981.7</v>
      </c>
      <c r="D170" s="44">
        <v>826377.77</v>
      </c>
    </row>
    <row r="171" spans="1:4" ht="16.5" x14ac:dyDescent="0.3">
      <c r="A171" s="43" t="s">
        <v>172</v>
      </c>
      <c r="B171" s="44">
        <v>250689.66</v>
      </c>
      <c r="C171" s="44">
        <v>3253701.16</v>
      </c>
      <c r="D171" s="44">
        <v>844263.54</v>
      </c>
    </row>
    <row r="172" spans="1:4" ht="16.5" x14ac:dyDescent="0.3">
      <c r="A172" s="43" t="s">
        <v>173</v>
      </c>
      <c r="B172" s="44">
        <v>6744323.6699999999</v>
      </c>
      <c r="C172" s="44">
        <v>66299302.479999997</v>
      </c>
      <c r="D172" s="44">
        <v>9566677.8000000007</v>
      </c>
    </row>
    <row r="173" spans="1:4" ht="16.5" x14ac:dyDescent="0.3">
      <c r="A173" s="43" t="s">
        <v>174</v>
      </c>
      <c r="B173" s="44">
        <v>439051.79</v>
      </c>
      <c r="C173" s="44">
        <v>11917682.060000001</v>
      </c>
      <c r="D173" s="44">
        <v>861869.32</v>
      </c>
    </row>
    <row r="174" spans="1:4" ht="16.5" x14ac:dyDescent="0.3">
      <c r="A174" s="43" t="s">
        <v>175</v>
      </c>
      <c r="B174" s="44">
        <v>1124633.3999999999</v>
      </c>
      <c r="C174" s="44">
        <v>11250109.98</v>
      </c>
      <c r="D174" s="44">
        <v>1809279.11</v>
      </c>
    </row>
    <row r="175" spans="1:4" ht="16.5" x14ac:dyDescent="0.3">
      <c r="A175" s="43" t="s">
        <v>204</v>
      </c>
      <c r="B175" s="44">
        <v>3045220.31</v>
      </c>
      <c r="C175" s="44">
        <v>34294588.049999997</v>
      </c>
      <c r="D175" s="44">
        <v>6293017.3399999999</v>
      </c>
    </row>
    <row r="176" spans="1:4" ht="16.5" x14ac:dyDescent="0.3">
      <c r="A176" s="43" t="s">
        <v>176</v>
      </c>
      <c r="B176" s="44">
        <v>1461860.12</v>
      </c>
      <c r="C176" s="44">
        <v>4960168.79</v>
      </c>
      <c r="D176" s="44">
        <v>2408964.7400000002</v>
      </c>
    </row>
    <row r="177" spans="1:4" ht="16.5" x14ac:dyDescent="0.3">
      <c r="A177" s="43" t="s">
        <v>289</v>
      </c>
      <c r="B177" s="44">
        <v>1697353.71</v>
      </c>
      <c r="C177" s="44">
        <v>4015806.61</v>
      </c>
      <c r="D177" s="44">
        <v>168743.67999999999</v>
      </c>
    </row>
    <row r="178" spans="1:4" ht="16.5" x14ac:dyDescent="0.3">
      <c r="A178" s="43" t="s">
        <v>290</v>
      </c>
      <c r="B178" s="44">
        <v>3829312.07</v>
      </c>
      <c r="C178" s="44">
        <v>85793136.579999998</v>
      </c>
      <c r="D178" s="44">
        <v>1677206.23</v>
      </c>
    </row>
    <row r="179" spans="1:4" ht="16.5" x14ac:dyDescent="0.3">
      <c r="A179" s="43" t="s">
        <v>291</v>
      </c>
      <c r="B179" s="44">
        <v>1848476.92</v>
      </c>
      <c r="C179" s="44">
        <v>15875785.609999999</v>
      </c>
      <c r="D179" s="44">
        <v>2361815.16</v>
      </c>
    </row>
    <row r="180" spans="1:4" ht="16.5" x14ac:dyDescent="0.3">
      <c r="A180" s="43" t="s">
        <v>292</v>
      </c>
      <c r="B180" s="44">
        <v>1952944.61</v>
      </c>
      <c r="C180" s="44">
        <v>13273194.439999999</v>
      </c>
      <c r="D180" s="44">
        <v>2399176.67</v>
      </c>
    </row>
    <row r="181" spans="1:4" ht="16.5" x14ac:dyDescent="0.3">
      <c r="A181" s="43" t="s">
        <v>293</v>
      </c>
      <c r="B181" s="44">
        <v>476521.8</v>
      </c>
      <c r="C181" s="44">
        <v>4352828.4800000004</v>
      </c>
      <c r="D181" s="44">
        <v>512685.45</v>
      </c>
    </row>
    <row r="182" spans="1:4" ht="16.5" x14ac:dyDescent="0.3">
      <c r="A182" s="43" t="s">
        <v>270</v>
      </c>
      <c r="B182" s="44">
        <v>470380.91</v>
      </c>
      <c r="C182" s="44">
        <v>10827107.890000001</v>
      </c>
      <c r="D182" s="44">
        <v>2294217.94</v>
      </c>
    </row>
    <row r="183" spans="1:4" ht="16.5" x14ac:dyDescent="0.3">
      <c r="A183" s="43" t="s">
        <v>294</v>
      </c>
      <c r="B183" s="44">
        <v>2365786.27</v>
      </c>
      <c r="C183" s="44">
        <v>15749571.35</v>
      </c>
      <c r="D183" s="44">
        <v>2244280.2799999998</v>
      </c>
    </row>
    <row r="184" spans="1:4" ht="16.5" x14ac:dyDescent="0.3">
      <c r="A184" s="43" t="s">
        <v>295</v>
      </c>
      <c r="B184" s="44">
        <v>1518701.29</v>
      </c>
      <c r="C184" s="44">
        <v>7817205.5099999998</v>
      </c>
      <c r="D184" s="44">
        <v>1687768.06</v>
      </c>
    </row>
    <row r="185" spans="1:4" ht="16.5" x14ac:dyDescent="0.3">
      <c r="A185" s="43" t="s">
        <v>786</v>
      </c>
      <c r="B185" s="43"/>
      <c r="C185" s="43">
        <v>4073875.13</v>
      </c>
      <c r="D185" s="43"/>
    </row>
    <row r="186" spans="1:4" ht="16.5" x14ac:dyDescent="0.3">
      <c r="A186" s="43" t="s">
        <v>126</v>
      </c>
      <c r="B186" s="43">
        <v>1343580.18</v>
      </c>
      <c r="C186" s="43">
        <v>14671177.050000001</v>
      </c>
      <c r="D186" s="43">
        <v>5084773.47</v>
      </c>
    </row>
    <row r="187" spans="1:4" ht="16.5" x14ac:dyDescent="0.3">
      <c r="A187" s="43" t="s">
        <v>177</v>
      </c>
      <c r="B187" s="43">
        <v>785209.83</v>
      </c>
      <c r="C187" s="43">
        <v>7770166.4900000002</v>
      </c>
      <c r="D187" s="43">
        <v>953287.84</v>
      </c>
    </row>
    <row r="188" spans="1:4" ht="16.5" x14ac:dyDescent="0.3">
      <c r="A188" s="43" t="s">
        <v>178</v>
      </c>
      <c r="B188" s="43">
        <v>906144.67</v>
      </c>
      <c r="C188" s="43">
        <v>19640831.359999999</v>
      </c>
      <c r="D188" s="43">
        <v>1253368.33</v>
      </c>
    </row>
    <row r="189" spans="1:4" ht="16.5" x14ac:dyDescent="0.3">
      <c r="A189" s="43" t="s">
        <v>127</v>
      </c>
      <c r="B189" s="43">
        <v>447919.35</v>
      </c>
      <c r="C189" s="43">
        <v>5174751.93</v>
      </c>
      <c r="D189" s="43">
        <v>942929.85</v>
      </c>
    </row>
    <row r="190" spans="1:4" ht="16.5" x14ac:dyDescent="0.3">
      <c r="A190" s="43" t="s">
        <v>179</v>
      </c>
      <c r="B190" s="43">
        <v>416310.9</v>
      </c>
      <c r="C190" s="43">
        <v>5955326.0599999996</v>
      </c>
      <c r="D190" s="43">
        <v>984706.38</v>
      </c>
    </row>
    <row r="191" spans="1:4" ht="16.5" x14ac:dyDescent="0.3">
      <c r="A191" s="43" t="s">
        <v>180</v>
      </c>
      <c r="B191" s="43">
        <v>86624.09</v>
      </c>
      <c r="C191" s="43">
        <v>2452599.41</v>
      </c>
      <c r="D191" s="43">
        <v>64202.61</v>
      </c>
    </row>
    <row r="192" spans="1:4" ht="16.5" x14ac:dyDescent="0.3">
      <c r="A192" s="43" t="s">
        <v>46</v>
      </c>
      <c r="B192" s="43">
        <v>2236008.13</v>
      </c>
      <c r="C192" s="43">
        <v>17923913.57</v>
      </c>
      <c r="D192" s="43">
        <v>418405.21</v>
      </c>
    </row>
    <row r="193" spans="1:4" ht="16.5" x14ac:dyDescent="0.3">
      <c r="A193" s="43" t="s">
        <v>47</v>
      </c>
      <c r="B193" s="43">
        <v>598632.15</v>
      </c>
      <c r="C193" s="43">
        <v>6030795.46</v>
      </c>
      <c r="D193" s="43">
        <v>1403825.71</v>
      </c>
    </row>
    <row r="194" spans="1:4" ht="16.5" x14ac:dyDescent="0.3">
      <c r="A194" s="43" t="s">
        <v>48</v>
      </c>
      <c r="B194" s="43">
        <v>494219.97</v>
      </c>
      <c r="C194" s="43">
        <v>4868349.2300000004</v>
      </c>
      <c r="D194" s="43">
        <v>968997.91</v>
      </c>
    </row>
    <row r="195" spans="1:4" ht="16.5" x14ac:dyDescent="0.3">
      <c r="A195" s="43" t="s">
        <v>229</v>
      </c>
      <c r="B195" s="43">
        <v>1751410</v>
      </c>
      <c r="C195" s="43">
        <v>43704185.420000002</v>
      </c>
      <c r="D195" s="43">
        <v>6820723.4400000004</v>
      </c>
    </row>
    <row r="196" spans="1:4" ht="16.5" x14ac:dyDescent="0.3">
      <c r="A196" s="43" t="s">
        <v>230</v>
      </c>
      <c r="B196" s="43">
        <v>17602186.48</v>
      </c>
      <c r="C196" s="43">
        <v>331170831.19999999</v>
      </c>
      <c r="D196" s="43">
        <v>82251650.010000005</v>
      </c>
    </row>
    <row r="197" spans="1:4" ht="16.5" x14ac:dyDescent="0.3">
      <c r="A197" s="43" t="s">
        <v>231</v>
      </c>
      <c r="B197" s="43">
        <v>50915094.57</v>
      </c>
      <c r="C197" s="43">
        <v>457787907.39999998</v>
      </c>
      <c r="D197" s="43">
        <v>70872649.579999998</v>
      </c>
    </row>
    <row r="198" spans="1:4" ht="16.5" x14ac:dyDescent="0.3">
      <c r="A198" s="43" t="s">
        <v>232</v>
      </c>
      <c r="B198" s="43">
        <v>124627.09</v>
      </c>
      <c r="C198" s="43">
        <v>2729001.97</v>
      </c>
      <c r="D198" s="43">
        <v>379272.51</v>
      </c>
    </row>
    <row r="199" spans="1:4" ht="16.5" x14ac:dyDescent="0.3">
      <c r="A199" s="43" t="s">
        <v>233</v>
      </c>
      <c r="B199" s="43">
        <v>4365206.9800000004</v>
      </c>
      <c r="C199" s="43">
        <v>75486037.790000007</v>
      </c>
      <c r="D199" s="43">
        <v>18000258.670000002</v>
      </c>
    </row>
    <row r="200" spans="1:4" ht="16.5" x14ac:dyDescent="0.3">
      <c r="A200" s="43" t="s">
        <v>234</v>
      </c>
      <c r="B200" s="43">
        <v>6826210.6799999997</v>
      </c>
      <c r="C200" s="43">
        <v>147720312.59999999</v>
      </c>
      <c r="D200" s="43">
        <v>37299201.490000002</v>
      </c>
    </row>
    <row r="201" spans="1:4" ht="16.5" x14ac:dyDescent="0.3">
      <c r="A201" s="43" t="s">
        <v>235</v>
      </c>
      <c r="B201" s="43">
        <v>686726.33</v>
      </c>
      <c r="C201" s="43">
        <v>21320102.469999999</v>
      </c>
      <c r="D201" s="43">
        <v>8141561.2800000003</v>
      </c>
    </row>
    <row r="202" spans="1:4" ht="16.5" x14ac:dyDescent="0.3">
      <c r="A202" s="43" t="s">
        <v>236</v>
      </c>
      <c r="B202" s="43">
        <v>1976310.38</v>
      </c>
      <c r="C202" s="43">
        <v>41094303.299999997</v>
      </c>
      <c r="D202" s="43">
        <v>6531604.8700000001</v>
      </c>
    </row>
    <row r="203" spans="1:4" ht="16.5" x14ac:dyDescent="0.3">
      <c r="A203" s="43" t="s">
        <v>237</v>
      </c>
      <c r="B203" s="43">
        <v>36988493.259999998</v>
      </c>
      <c r="C203" s="43">
        <v>196066748.40000001</v>
      </c>
      <c r="D203" s="43">
        <v>41831481.719999999</v>
      </c>
    </row>
    <row r="204" spans="1:4" ht="16.5" x14ac:dyDescent="0.3">
      <c r="A204" s="43" t="s">
        <v>238</v>
      </c>
      <c r="B204" s="43">
        <v>4651646.34</v>
      </c>
      <c r="C204" s="43">
        <v>124466677.59999999</v>
      </c>
      <c r="D204" s="43">
        <v>41876009.07</v>
      </c>
    </row>
    <row r="205" spans="1:4" ht="16.5" x14ac:dyDescent="0.3">
      <c r="A205" s="43" t="s">
        <v>239</v>
      </c>
      <c r="B205" s="43">
        <v>12595108.77</v>
      </c>
      <c r="C205" s="43">
        <v>106988614.3</v>
      </c>
      <c r="D205" s="43">
        <v>23314206.379999999</v>
      </c>
    </row>
    <row r="206" spans="1:4" ht="16.5" x14ac:dyDescent="0.3">
      <c r="A206" s="43" t="s">
        <v>240</v>
      </c>
      <c r="B206" s="43">
        <v>21597964.48</v>
      </c>
      <c r="C206" s="43">
        <v>301827653.19999999</v>
      </c>
      <c r="D206" s="43">
        <v>60335861.600000001</v>
      </c>
    </row>
    <row r="207" spans="1:4" ht="16.5" x14ac:dyDescent="0.3">
      <c r="A207" s="43" t="s">
        <v>241</v>
      </c>
      <c r="B207" s="43">
        <v>1848190.02</v>
      </c>
      <c r="C207" s="43">
        <v>27266961.390000001</v>
      </c>
      <c r="D207" s="43">
        <v>6983880.3499999996</v>
      </c>
    </row>
    <row r="208" spans="1:4" ht="16.5" x14ac:dyDescent="0.3">
      <c r="A208" s="43" t="s">
        <v>242</v>
      </c>
      <c r="B208" s="43">
        <v>2470211.62</v>
      </c>
      <c r="C208" s="43">
        <v>59232901.579999998</v>
      </c>
      <c r="D208" s="43">
        <v>14741119.42</v>
      </c>
    </row>
    <row r="209" spans="1:4" ht="16.5" x14ac:dyDescent="0.3">
      <c r="A209" s="43" t="s">
        <v>243</v>
      </c>
      <c r="B209" s="43">
        <v>2984828.16</v>
      </c>
      <c r="C209" s="43">
        <v>54080562.289999999</v>
      </c>
      <c r="D209" s="43">
        <v>16751257.859999999</v>
      </c>
    </row>
    <row r="210" spans="1:4" ht="16.5" x14ac:dyDescent="0.3">
      <c r="A210" s="43" t="s">
        <v>787</v>
      </c>
      <c r="B210" s="43">
        <v>667772.30000000005</v>
      </c>
      <c r="C210" s="43">
        <v>11776622.199999999</v>
      </c>
      <c r="D210" s="43"/>
    </row>
    <row r="211" spans="1:4" ht="16.5" x14ac:dyDescent="0.3">
      <c r="A211" s="43" t="s">
        <v>704</v>
      </c>
      <c r="B211" s="43">
        <v>507302.01</v>
      </c>
      <c r="C211" s="43">
        <v>4844324.93</v>
      </c>
      <c r="D211" s="43"/>
    </row>
    <row r="212" spans="1:4" ht="16.5" x14ac:dyDescent="0.3">
      <c r="A212" s="43" t="s">
        <v>244</v>
      </c>
      <c r="B212" s="43">
        <v>141540.70000000001</v>
      </c>
      <c r="C212" s="43">
        <v>2265201.9300000002</v>
      </c>
      <c r="D212" s="43">
        <v>1560954.96</v>
      </c>
    </row>
    <row r="213" spans="1:4" ht="16.5" x14ac:dyDescent="0.3">
      <c r="A213" s="43" t="s">
        <v>333</v>
      </c>
      <c r="B213" s="43">
        <v>42770.58</v>
      </c>
      <c r="C213" s="43">
        <v>342713.84</v>
      </c>
      <c r="D213" s="43">
        <v>36700.29</v>
      </c>
    </row>
    <row r="214" spans="1:4" ht="16.5" x14ac:dyDescent="0.3">
      <c r="A214" s="43" t="s">
        <v>299</v>
      </c>
      <c r="B214" s="43">
        <v>553434.92000000004</v>
      </c>
      <c r="C214" s="43">
        <v>11006438.51</v>
      </c>
      <c r="D214" s="43">
        <v>4165067.04</v>
      </c>
    </row>
    <row r="215" spans="1:4" ht="16.5" x14ac:dyDescent="0.3">
      <c r="A215" s="43" t="s">
        <v>300</v>
      </c>
      <c r="B215" s="43">
        <v>313277.90999999997</v>
      </c>
      <c r="C215" s="43">
        <v>4784291.62</v>
      </c>
      <c r="D215" s="43">
        <v>1776273.53</v>
      </c>
    </row>
    <row r="216" spans="1:4" ht="16.5" x14ac:dyDescent="0.3">
      <c r="A216" s="43" t="s">
        <v>301</v>
      </c>
      <c r="B216" s="43">
        <v>734442.2</v>
      </c>
      <c r="C216" s="43">
        <v>11979073.529999999</v>
      </c>
      <c r="D216" s="43">
        <v>4361910.5999999996</v>
      </c>
    </row>
    <row r="217" spans="1:4" ht="16.5" x14ac:dyDescent="0.3">
      <c r="A217" s="43" t="s">
        <v>302</v>
      </c>
      <c r="B217" s="43">
        <v>1035317.77</v>
      </c>
      <c r="C217" s="43">
        <v>9234470.5800000001</v>
      </c>
      <c r="D217" s="43">
        <v>2135178.35</v>
      </c>
    </row>
    <row r="218" spans="1:4" ht="16.5" x14ac:dyDescent="0.3">
      <c r="A218" s="43" t="s">
        <v>303</v>
      </c>
      <c r="B218" s="43">
        <v>5710439.8499999996</v>
      </c>
      <c r="C218" s="43">
        <v>50815595.890000001</v>
      </c>
      <c r="D218" s="43">
        <v>12920315.15</v>
      </c>
    </row>
    <row r="219" spans="1:4" ht="16.5" x14ac:dyDescent="0.3">
      <c r="A219" s="43" t="s">
        <v>304</v>
      </c>
      <c r="B219" s="43">
        <v>5408916.1299999999</v>
      </c>
      <c r="C219" s="43">
        <v>69936654.620000005</v>
      </c>
      <c r="D219" s="43">
        <v>15269966.66</v>
      </c>
    </row>
    <row r="220" spans="1:4" ht="16.5" x14ac:dyDescent="0.3">
      <c r="A220" s="43" t="s">
        <v>305</v>
      </c>
      <c r="B220" s="43">
        <v>1714045.68</v>
      </c>
      <c r="C220" s="43">
        <v>36830498.689999998</v>
      </c>
      <c r="D220" s="43">
        <v>11627028.109999999</v>
      </c>
    </row>
    <row r="221" spans="1:4" ht="16.5" x14ac:dyDescent="0.3">
      <c r="A221" s="43" t="s">
        <v>306</v>
      </c>
      <c r="B221" s="43">
        <v>4102090.21</v>
      </c>
      <c r="C221" s="43">
        <v>8343506.9199999999</v>
      </c>
      <c r="D221" s="43">
        <v>1325544.68</v>
      </c>
    </row>
    <row r="222" spans="1:4" ht="16.5" x14ac:dyDescent="0.3">
      <c r="A222" s="43" t="s">
        <v>307</v>
      </c>
      <c r="B222" s="43">
        <v>357619.04</v>
      </c>
      <c r="C222" s="43">
        <v>5970958.3600000003</v>
      </c>
      <c r="D222" s="43">
        <v>1983146.25</v>
      </c>
    </row>
    <row r="223" spans="1:4" ht="16.5" x14ac:dyDescent="0.3">
      <c r="A223" s="43" t="s">
        <v>308</v>
      </c>
      <c r="B223" s="43">
        <v>11124933.67</v>
      </c>
      <c r="C223" s="43">
        <v>106544506.8</v>
      </c>
      <c r="D223" s="43">
        <v>23371258.91</v>
      </c>
    </row>
    <row r="224" spans="1:4" ht="16.5" x14ac:dyDescent="0.3">
      <c r="A224" s="43" t="s">
        <v>128</v>
      </c>
      <c r="B224" s="43">
        <v>124550.82</v>
      </c>
      <c r="C224" s="43">
        <v>1648106.96</v>
      </c>
      <c r="D224" s="43">
        <v>320700.23</v>
      </c>
    </row>
    <row r="225" spans="1:4" ht="16.5" x14ac:dyDescent="0.3">
      <c r="A225" s="43" t="s">
        <v>129</v>
      </c>
      <c r="B225" s="43">
        <v>42634.73</v>
      </c>
      <c r="C225" s="43">
        <v>1209942</v>
      </c>
      <c r="D225" s="43">
        <v>133896.26999999999</v>
      </c>
    </row>
    <row r="226" spans="1:4" ht="16.5" x14ac:dyDescent="0.3">
      <c r="A226" s="43" t="s">
        <v>130</v>
      </c>
      <c r="B226" s="43">
        <v>121830.11</v>
      </c>
      <c r="C226" s="43">
        <v>2247324.9700000002</v>
      </c>
      <c r="D226" s="43">
        <v>109908.75</v>
      </c>
    </row>
    <row r="227" spans="1:4" ht="16.5" x14ac:dyDescent="0.3">
      <c r="A227" s="43" t="s">
        <v>131</v>
      </c>
      <c r="B227" s="43">
        <v>917244.53</v>
      </c>
      <c r="C227" s="43">
        <v>10545610.630000001</v>
      </c>
      <c r="D227" s="43">
        <v>4274776.07</v>
      </c>
    </row>
    <row r="228" spans="1:4" ht="16.5" x14ac:dyDescent="0.3">
      <c r="A228" s="43" t="s">
        <v>309</v>
      </c>
      <c r="B228" s="43">
        <v>22339818.34</v>
      </c>
      <c r="C228" s="43">
        <v>298577304.19999999</v>
      </c>
      <c r="D228" s="43">
        <v>94081730.209999993</v>
      </c>
    </row>
    <row r="229" spans="1:4" ht="16.5" x14ac:dyDescent="0.3">
      <c r="A229" s="43" t="s">
        <v>310</v>
      </c>
      <c r="B229" s="43">
        <v>5870512.4900000002</v>
      </c>
      <c r="C229" s="43">
        <v>147507954.09999999</v>
      </c>
      <c r="D229" s="43">
        <v>28416576.649999999</v>
      </c>
    </row>
    <row r="230" spans="1:4" ht="16.5" x14ac:dyDescent="0.3">
      <c r="A230" s="43" t="s">
        <v>311</v>
      </c>
      <c r="B230" s="43">
        <v>17028225.73</v>
      </c>
      <c r="C230" s="43">
        <v>247560709.09999999</v>
      </c>
      <c r="D230" s="43">
        <v>53769233.869999997</v>
      </c>
    </row>
    <row r="231" spans="1:4" ht="16.5" x14ac:dyDescent="0.3">
      <c r="A231" s="43" t="s">
        <v>312</v>
      </c>
      <c r="B231" s="43">
        <v>17097138.309999999</v>
      </c>
      <c r="C231" s="43">
        <v>325573909.10000002</v>
      </c>
      <c r="D231" s="43">
        <v>70486247.329999998</v>
      </c>
    </row>
    <row r="232" spans="1:4" ht="16.5" x14ac:dyDescent="0.3">
      <c r="A232" s="43" t="s">
        <v>313</v>
      </c>
      <c r="B232" s="43">
        <v>4307605.3</v>
      </c>
      <c r="C232" s="43">
        <v>82044830.239999995</v>
      </c>
      <c r="D232" s="43">
        <v>15116572.289999999</v>
      </c>
    </row>
    <row r="233" spans="1:4" ht="16.5" x14ac:dyDescent="0.3">
      <c r="A233" s="43" t="s">
        <v>314</v>
      </c>
      <c r="B233" s="43">
        <v>14099467.380000001</v>
      </c>
      <c r="C233" s="43">
        <v>153087330.09999999</v>
      </c>
      <c r="D233" s="43">
        <v>25203145.68</v>
      </c>
    </row>
    <row r="234" spans="1:4" ht="16.5" x14ac:dyDescent="0.3">
      <c r="A234" s="43" t="s">
        <v>315</v>
      </c>
      <c r="B234" s="43">
        <v>44517.34</v>
      </c>
      <c r="C234" s="43">
        <v>929347.17</v>
      </c>
      <c r="D234" s="43">
        <v>87220.51</v>
      </c>
    </row>
    <row r="235" spans="1:4" ht="16.5" x14ac:dyDescent="0.3">
      <c r="A235" s="43" t="s">
        <v>316</v>
      </c>
      <c r="B235" s="43">
        <v>3963787.77</v>
      </c>
      <c r="C235" s="43">
        <v>85070473.189999998</v>
      </c>
      <c r="D235" s="43">
        <v>22752845.609999999</v>
      </c>
    </row>
    <row r="236" spans="1:4" ht="16.5" x14ac:dyDescent="0.3">
      <c r="A236" s="43" t="s">
        <v>317</v>
      </c>
      <c r="B236" s="43">
        <v>5127158.87</v>
      </c>
      <c r="C236" s="43">
        <v>144536302.40000001</v>
      </c>
      <c r="D236" s="43">
        <v>40017441.420000002</v>
      </c>
    </row>
    <row r="237" spans="1:4" ht="16.5" x14ac:dyDescent="0.3">
      <c r="A237" s="43" t="s">
        <v>318</v>
      </c>
      <c r="B237" s="43">
        <v>2554462</v>
      </c>
      <c r="C237" s="43">
        <v>40332162.100000001</v>
      </c>
      <c r="D237" s="43">
        <v>8024214.25</v>
      </c>
    </row>
    <row r="238" spans="1:4" ht="16.5" x14ac:dyDescent="0.3">
      <c r="A238" s="43" t="s">
        <v>319</v>
      </c>
      <c r="B238" s="43">
        <v>2277350.66</v>
      </c>
      <c r="C238" s="43">
        <v>35724110.909999996</v>
      </c>
      <c r="D238" s="43">
        <v>4684739.8899999997</v>
      </c>
    </row>
    <row r="239" spans="1:4" ht="16.5" x14ac:dyDescent="0.3">
      <c r="A239" s="43" t="s">
        <v>320</v>
      </c>
      <c r="B239" s="43">
        <v>885002.31</v>
      </c>
      <c r="C239" s="43">
        <v>8144115.9100000001</v>
      </c>
      <c r="D239" s="43">
        <v>1390743.39</v>
      </c>
    </row>
    <row r="240" spans="1:4" ht="16.5" x14ac:dyDescent="0.3">
      <c r="A240" s="43" t="s">
        <v>321</v>
      </c>
      <c r="B240" s="43">
        <v>1873690.89</v>
      </c>
      <c r="C240" s="43">
        <v>35415462.57</v>
      </c>
      <c r="D240" s="43">
        <v>6519449.9299999997</v>
      </c>
    </row>
    <row r="241" spans="1:4" ht="16.5" x14ac:dyDescent="0.3">
      <c r="A241" s="43" t="s">
        <v>322</v>
      </c>
      <c r="B241" s="43">
        <v>3413191.83</v>
      </c>
      <c r="C241" s="43">
        <v>71660635.040000007</v>
      </c>
      <c r="D241" s="43">
        <v>16873975.68</v>
      </c>
    </row>
    <row r="242" spans="1:4" ht="16.5" x14ac:dyDescent="0.3">
      <c r="A242" s="43" t="s">
        <v>49</v>
      </c>
      <c r="B242" s="43">
        <v>50909111.359999999</v>
      </c>
      <c r="C242" s="43">
        <v>422244526.80000001</v>
      </c>
      <c r="D242" s="43">
        <v>113182023.3</v>
      </c>
    </row>
    <row r="243" spans="1:4" ht="16.5" x14ac:dyDescent="0.3">
      <c r="A243" s="43" t="s">
        <v>50</v>
      </c>
      <c r="B243" s="43">
        <v>94084.51</v>
      </c>
      <c r="C243" s="43">
        <v>1228637.08</v>
      </c>
      <c r="D243" s="43">
        <v>204909.07</v>
      </c>
    </row>
    <row r="244" spans="1:4" ht="16.5" x14ac:dyDescent="0.3">
      <c r="A244" s="43" t="s">
        <v>51</v>
      </c>
      <c r="B244" s="43">
        <v>174983.47</v>
      </c>
      <c r="C244" s="43">
        <v>730273.32</v>
      </c>
      <c r="D244" s="43">
        <v>242492.73</v>
      </c>
    </row>
    <row r="245" spans="1:4" ht="16.5" x14ac:dyDescent="0.3">
      <c r="A245" s="43" t="s">
        <v>52</v>
      </c>
      <c r="B245" s="43">
        <v>1314201.1499999999</v>
      </c>
      <c r="C245" s="43">
        <v>19511575.190000001</v>
      </c>
      <c r="D245" s="43">
        <v>4401327.6500000004</v>
      </c>
    </row>
    <row r="246" spans="1:4" ht="16.5" x14ac:dyDescent="0.3">
      <c r="A246" s="43" t="s">
        <v>53</v>
      </c>
      <c r="B246" s="43">
        <v>4521991.99</v>
      </c>
      <c r="C246" s="43">
        <v>25468547.100000001</v>
      </c>
      <c r="D246" s="43">
        <v>2281768.9700000002</v>
      </c>
    </row>
    <row r="247" spans="1:4" ht="16.5" x14ac:dyDescent="0.3">
      <c r="A247" s="43" t="s">
        <v>54</v>
      </c>
      <c r="B247" s="43">
        <v>8384261.4400000004</v>
      </c>
      <c r="C247" s="43">
        <v>143924932.09999999</v>
      </c>
      <c r="D247" s="43">
        <v>24914140.350000001</v>
      </c>
    </row>
    <row r="248" spans="1:4" ht="16.5" x14ac:dyDescent="0.3">
      <c r="A248" s="43" t="s">
        <v>55</v>
      </c>
      <c r="B248" s="43">
        <v>13156479.58</v>
      </c>
      <c r="C248" s="43">
        <v>202515816.09999999</v>
      </c>
      <c r="D248" s="43">
        <v>42345364.390000001</v>
      </c>
    </row>
    <row r="249" spans="1:4" ht="16.5" x14ac:dyDescent="0.3">
      <c r="A249" s="43" t="s">
        <v>56</v>
      </c>
      <c r="B249" s="43">
        <v>435271.81</v>
      </c>
      <c r="C249" s="43">
        <v>11871103.65</v>
      </c>
      <c r="D249" s="43">
        <v>1589677.27</v>
      </c>
    </row>
    <row r="250" spans="1:4" ht="16.5" x14ac:dyDescent="0.3">
      <c r="A250" s="43" t="s">
        <v>57</v>
      </c>
      <c r="B250" s="43">
        <v>5926784.2999999998</v>
      </c>
      <c r="C250" s="43">
        <v>76293453.659999996</v>
      </c>
      <c r="D250" s="43">
        <v>12751910.289999999</v>
      </c>
    </row>
    <row r="251" spans="1:4" ht="16.5" x14ac:dyDescent="0.3">
      <c r="A251" s="43" t="s">
        <v>58</v>
      </c>
      <c r="B251" s="43">
        <v>5269123.84</v>
      </c>
      <c r="C251" s="43">
        <v>48717933.119999997</v>
      </c>
      <c r="D251" s="43">
        <v>16207371.76</v>
      </c>
    </row>
    <row r="252" spans="1:4" ht="16.5" x14ac:dyDescent="0.3">
      <c r="A252" s="43" t="s">
        <v>59</v>
      </c>
      <c r="B252" s="43">
        <v>600613.55000000005</v>
      </c>
      <c r="C252" s="43">
        <v>8669126.8800000008</v>
      </c>
      <c r="D252" s="43">
        <v>1724271.3</v>
      </c>
    </row>
    <row r="253" spans="1:4" ht="16.5" x14ac:dyDescent="0.3">
      <c r="A253" s="43" t="s">
        <v>60</v>
      </c>
      <c r="B253" s="43">
        <v>4037623.84</v>
      </c>
      <c r="C253" s="43">
        <v>46235725.109999999</v>
      </c>
      <c r="D253" s="43">
        <v>10152021.9</v>
      </c>
    </row>
    <row r="254" spans="1:4" ht="16.5" x14ac:dyDescent="0.3">
      <c r="A254" s="43" t="s">
        <v>61</v>
      </c>
      <c r="B254" s="43">
        <v>3100646.32</v>
      </c>
      <c r="C254" s="43">
        <v>36669589.549999997</v>
      </c>
      <c r="D254" s="43">
        <v>3135933.49</v>
      </c>
    </row>
    <row r="255" spans="1:4" ht="16.5" x14ac:dyDescent="0.3">
      <c r="A255" s="43" t="s">
        <v>62</v>
      </c>
      <c r="B255" s="43">
        <v>1784718.56</v>
      </c>
      <c r="C255" s="43">
        <v>20479620.399999999</v>
      </c>
      <c r="D255" s="43">
        <v>3697519.76</v>
      </c>
    </row>
    <row r="256" spans="1:4" ht="16.5" x14ac:dyDescent="0.3">
      <c r="A256" s="43" t="s">
        <v>63</v>
      </c>
      <c r="B256" s="43">
        <v>735203.56</v>
      </c>
      <c r="C256" s="43">
        <v>11864386.050000001</v>
      </c>
      <c r="D256" s="43">
        <v>1524326.54</v>
      </c>
    </row>
    <row r="257" spans="1:4" ht="16.5" x14ac:dyDescent="0.3">
      <c r="A257" s="43" t="s">
        <v>707</v>
      </c>
      <c r="B257" s="43">
        <v>105565.55</v>
      </c>
      <c r="C257" s="43">
        <v>1627674.5</v>
      </c>
      <c r="D257" s="43">
        <v>499519.46</v>
      </c>
    </row>
    <row r="258" spans="1:4" ht="16.5" x14ac:dyDescent="0.3">
      <c r="A258" s="43" t="s">
        <v>64</v>
      </c>
      <c r="B258" s="43">
        <v>520002.22</v>
      </c>
      <c r="C258" s="43">
        <v>3171209.11</v>
      </c>
      <c r="D258" s="43">
        <v>1887405.19</v>
      </c>
    </row>
    <row r="259" spans="1:4" ht="16.5" x14ac:dyDescent="0.3">
      <c r="A259" s="43" t="s">
        <v>65</v>
      </c>
      <c r="B259" s="43">
        <v>164656.57</v>
      </c>
      <c r="C259" s="43">
        <v>1035391.3</v>
      </c>
      <c r="D259" s="43">
        <v>113144.99</v>
      </c>
    </row>
    <row r="260" spans="1:4" ht="16.5" x14ac:dyDescent="0.3">
      <c r="A260" s="43" t="s">
        <v>66</v>
      </c>
      <c r="B260" s="43">
        <v>1263680.28</v>
      </c>
      <c r="C260" s="43">
        <v>11913455.380000001</v>
      </c>
      <c r="D260" s="43">
        <v>1374877.41</v>
      </c>
    </row>
    <row r="261" spans="1:4" ht="16.5" x14ac:dyDescent="0.3">
      <c r="A261" s="43" t="s">
        <v>67</v>
      </c>
      <c r="B261" s="43">
        <v>5015038.47</v>
      </c>
      <c r="C261" s="43">
        <v>7847203.4500000002</v>
      </c>
      <c r="D261" s="43">
        <v>607002.99</v>
      </c>
    </row>
    <row r="262" spans="1:4" ht="16.5" x14ac:dyDescent="0.3">
      <c r="A262" s="43" t="s">
        <v>68</v>
      </c>
      <c r="B262" s="43">
        <v>691490.85</v>
      </c>
      <c r="C262" s="43">
        <v>15321614.33</v>
      </c>
      <c r="D262" s="43">
        <v>1969315.07</v>
      </c>
    </row>
    <row r="263" spans="1:4" ht="16.5" x14ac:dyDescent="0.3">
      <c r="A263" s="43" t="s">
        <v>69</v>
      </c>
      <c r="B263" s="43">
        <v>2180092.81</v>
      </c>
      <c r="C263" s="43">
        <v>24040039.5</v>
      </c>
      <c r="D263" s="43">
        <v>4676867.38</v>
      </c>
    </row>
    <row r="264" spans="1:4" ht="16.5" x14ac:dyDescent="0.3">
      <c r="A264" s="43" t="s">
        <v>70</v>
      </c>
      <c r="B264" s="43">
        <v>357659.01</v>
      </c>
      <c r="C264" s="43">
        <v>2878989.86</v>
      </c>
      <c r="D264" s="43">
        <v>328139.23</v>
      </c>
    </row>
    <row r="265" spans="1:4" ht="16.5" x14ac:dyDescent="0.3">
      <c r="A265" s="43" t="s">
        <v>71</v>
      </c>
      <c r="B265" s="43">
        <v>224081.79</v>
      </c>
      <c r="C265" s="43">
        <v>1185192.29</v>
      </c>
      <c r="D265" s="43">
        <v>116503.4</v>
      </c>
    </row>
    <row r="266" spans="1:4" ht="16.5" x14ac:dyDescent="0.3">
      <c r="A266" s="43" t="s">
        <v>72</v>
      </c>
      <c r="B266" s="43">
        <v>106970.56</v>
      </c>
      <c r="C266" s="43">
        <v>580976.91</v>
      </c>
      <c r="D266" s="43">
        <v>70739.42</v>
      </c>
    </row>
    <row r="267" spans="1:4" ht="16.5" x14ac:dyDescent="0.3">
      <c r="A267" s="43" t="s">
        <v>73</v>
      </c>
      <c r="B267" s="43">
        <v>526503.68999999994</v>
      </c>
      <c r="C267" s="43">
        <v>2863615.53</v>
      </c>
      <c r="D267" s="43">
        <v>346720.97</v>
      </c>
    </row>
    <row r="268" spans="1:4" ht="16.5" x14ac:dyDescent="0.3">
      <c r="A268" s="43" t="s">
        <v>74</v>
      </c>
      <c r="B268" s="43">
        <v>1094011.44</v>
      </c>
      <c r="C268" s="43">
        <v>8022812.5899999999</v>
      </c>
      <c r="D268" s="43">
        <v>463563.05</v>
      </c>
    </row>
    <row r="269" spans="1:4" ht="16.5" x14ac:dyDescent="0.3">
      <c r="A269" s="43" t="s">
        <v>75</v>
      </c>
      <c r="B269" s="43">
        <v>419716.42</v>
      </c>
      <c r="C269" s="43">
        <v>5521885.9699999997</v>
      </c>
      <c r="D269" s="43">
        <v>475645.57</v>
      </c>
    </row>
    <row r="270" spans="1:4" ht="16.5" x14ac:dyDescent="0.3">
      <c r="A270" s="43" t="s">
        <v>76</v>
      </c>
      <c r="B270" s="43">
        <v>1030650.27</v>
      </c>
      <c r="C270" s="43">
        <v>15221991.74</v>
      </c>
      <c r="D270" s="43">
        <v>2772082.28</v>
      </c>
    </row>
    <row r="271" spans="1:4" ht="16.5" x14ac:dyDescent="0.3">
      <c r="A271" s="43" t="s">
        <v>181</v>
      </c>
      <c r="B271" s="43">
        <v>5576375.0099999998</v>
      </c>
      <c r="C271" s="43">
        <v>79916674.099999994</v>
      </c>
      <c r="D271" s="43">
        <v>5922775.2699999996</v>
      </c>
    </row>
    <row r="272" spans="1:4" ht="16.5" x14ac:dyDescent="0.3">
      <c r="A272" s="43" t="s">
        <v>182</v>
      </c>
      <c r="B272" s="43">
        <v>15329323.85</v>
      </c>
      <c r="C272" s="43">
        <v>215024306.69999999</v>
      </c>
      <c r="D272" s="43">
        <v>51478400.829999998</v>
      </c>
    </row>
    <row r="273" spans="1:4" ht="16.5" x14ac:dyDescent="0.3">
      <c r="A273" s="43" t="s">
        <v>183</v>
      </c>
      <c r="B273" s="43">
        <v>5005018.57</v>
      </c>
      <c r="C273" s="43">
        <v>90257302.019999996</v>
      </c>
      <c r="D273" s="43">
        <v>26064206.41</v>
      </c>
    </row>
    <row r="274" spans="1:4" ht="16.5" x14ac:dyDescent="0.3">
      <c r="A274" s="43" t="s">
        <v>184</v>
      </c>
      <c r="B274" s="43">
        <v>7548744.25</v>
      </c>
      <c r="C274" s="43">
        <v>132022674.7</v>
      </c>
      <c r="D274" s="43">
        <v>35746477.109999999</v>
      </c>
    </row>
    <row r="275" spans="1:4" ht="16.5" x14ac:dyDescent="0.3">
      <c r="A275" s="43" t="s">
        <v>185</v>
      </c>
      <c r="B275" s="43">
        <v>883044.69</v>
      </c>
      <c r="C275" s="43">
        <v>13014762.23</v>
      </c>
      <c r="D275" s="43">
        <v>2591214.92</v>
      </c>
    </row>
    <row r="276" spans="1:4" ht="16.5" x14ac:dyDescent="0.3">
      <c r="A276" s="43" t="s">
        <v>186</v>
      </c>
      <c r="B276" s="43">
        <v>454121.43</v>
      </c>
      <c r="C276" s="43">
        <v>8167231.4299999997</v>
      </c>
      <c r="D276" s="43">
        <v>3354792.23</v>
      </c>
    </row>
    <row r="277" spans="1:4" ht="16.5" x14ac:dyDescent="0.3">
      <c r="A277" s="43" t="s">
        <v>187</v>
      </c>
      <c r="B277" s="43">
        <v>2895320.73</v>
      </c>
      <c r="C277" s="43">
        <v>31975243.399999999</v>
      </c>
      <c r="D277" s="43">
        <v>5099380.8</v>
      </c>
    </row>
    <row r="278" spans="1:4" ht="16.5" x14ac:dyDescent="0.3">
      <c r="A278" s="43" t="s">
        <v>188</v>
      </c>
      <c r="B278" s="43">
        <v>1307121.1000000001</v>
      </c>
      <c r="C278" s="43">
        <v>17670985.59</v>
      </c>
      <c r="D278" s="43">
        <v>3826879.75</v>
      </c>
    </row>
    <row r="279" spans="1:4" ht="16.5" x14ac:dyDescent="0.3">
      <c r="A279" s="43" t="s">
        <v>788</v>
      </c>
      <c r="B279" s="43"/>
      <c r="C279" s="43">
        <v>1915585.02</v>
      </c>
      <c r="D279" s="43"/>
    </row>
    <row r="280" spans="1:4" ht="16.5" x14ac:dyDescent="0.3">
      <c r="A280" s="43" t="s">
        <v>132</v>
      </c>
      <c r="B280" s="43">
        <v>925238.72</v>
      </c>
      <c r="C280" s="43">
        <v>5901085.2699999996</v>
      </c>
      <c r="D280" s="43">
        <v>940085.93</v>
      </c>
    </row>
    <row r="281" spans="1:4" ht="16.5" x14ac:dyDescent="0.3">
      <c r="A281" s="43" t="s">
        <v>247</v>
      </c>
      <c r="B281" s="43">
        <v>35778.019999999997</v>
      </c>
      <c r="C281" s="43">
        <v>601546.97</v>
      </c>
      <c r="D281" s="43">
        <v>194021.34</v>
      </c>
    </row>
    <row r="282" spans="1:4" ht="16.5" x14ac:dyDescent="0.3">
      <c r="A282" s="43" t="s">
        <v>262</v>
      </c>
      <c r="B282" s="43">
        <v>9947696.1500000004</v>
      </c>
      <c r="C282" s="43">
        <v>77410431.719999999</v>
      </c>
      <c r="D282" s="43">
        <v>12955476.699999999</v>
      </c>
    </row>
    <row r="283" spans="1:4" ht="16.5" x14ac:dyDescent="0.3">
      <c r="A283" s="43" t="s">
        <v>263</v>
      </c>
      <c r="B283" s="43">
        <v>3209752.91</v>
      </c>
      <c r="C283" s="43">
        <v>20748518.539999999</v>
      </c>
      <c r="D283" s="43">
        <v>5331306.4000000004</v>
      </c>
    </row>
    <row r="284" spans="1:4" ht="16.5" x14ac:dyDescent="0.3">
      <c r="A284" s="43" t="s">
        <v>264</v>
      </c>
      <c r="B284" s="43">
        <v>269105.71999999997</v>
      </c>
      <c r="C284" s="43">
        <v>4595969.8899999997</v>
      </c>
      <c r="D284" s="43">
        <v>196717.03</v>
      </c>
    </row>
    <row r="285" spans="1:4" ht="16.5" x14ac:dyDescent="0.3">
      <c r="A285" s="43" t="s">
        <v>265</v>
      </c>
      <c r="B285" s="43">
        <v>946985.15</v>
      </c>
      <c r="C285" s="43">
        <v>12505067.74</v>
      </c>
      <c r="D285" s="43">
        <v>1614354.39</v>
      </c>
    </row>
    <row r="286" spans="1:4" ht="16.5" x14ac:dyDescent="0.3">
      <c r="A286" s="43" t="s">
        <v>266</v>
      </c>
      <c r="B286" s="43">
        <v>277065.96000000002</v>
      </c>
      <c r="C286" s="43">
        <v>4447469.76</v>
      </c>
      <c r="D286" s="43">
        <v>860941.62</v>
      </c>
    </row>
    <row r="287" spans="1:4" ht="16.5" x14ac:dyDescent="0.3">
      <c r="A287" s="43" t="s">
        <v>267</v>
      </c>
      <c r="B287" s="43">
        <v>396076.44</v>
      </c>
      <c r="C287" s="43">
        <v>5533644.5300000003</v>
      </c>
      <c r="D287" s="43">
        <v>646729.84</v>
      </c>
    </row>
    <row r="288" spans="1:4" ht="16.5" x14ac:dyDescent="0.3">
      <c r="A288" s="43" t="s">
        <v>323</v>
      </c>
      <c r="B288" s="43">
        <v>11288774.91</v>
      </c>
      <c r="C288" s="43">
        <v>156929856.59999999</v>
      </c>
      <c r="D288" s="43">
        <v>53255218.090000004</v>
      </c>
    </row>
    <row r="289" spans="1:4" ht="16.5" x14ac:dyDescent="0.3">
      <c r="A289" s="43" t="s">
        <v>324</v>
      </c>
      <c r="B289" s="43">
        <v>6686538.2199999997</v>
      </c>
      <c r="C289" s="43">
        <v>69099642.329999998</v>
      </c>
      <c r="D289" s="43">
        <v>13497257.279999999</v>
      </c>
    </row>
    <row r="290" spans="1:4" ht="16.5" x14ac:dyDescent="0.3">
      <c r="A290" s="43" t="s">
        <v>325</v>
      </c>
      <c r="B290" s="43">
        <v>1924133.99</v>
      </c>
      <c r="C290" s="43">
        <v>29620995.719999999</v>
      </c>
      <c r="D290" s="43">
        <v>7594944.5599999996</v>
      </c>
    </row>
    <row r="291" spans="1:4" ht="16.5" x14ac:dyDescent="0.3">
      <c r="A291" s="43" t="s">
        <v>326</v>
      </c>
      <c r="B291" s="43">
        <v>3302991.34</v>
      </c>
      <c r="C291" s="43">
        <v>50383025.990000002</v>
      </c>
      <c r="D291" s="43">
        <v>9629407.2599999998</v>
      </c>
    </row>
    <row r="292" spans="1:4" ht="16.5" x14ac:dyDescent="0.3">
      <c r="A292" s="43" t="s">
        <v>327</v>
      </c>
      <c r="B292" s="43">
        <v>1475811.22</v>
      </c>
      <c r="C292" s="43">
        <v>26977420.399999999</v>
      </c>
      <c r="D292" s="43">
        <v>6017739.0300000003</v>
      </c>
    </row>
    <row r="293" spans="1:4" ht="16.5" x14ac:dyDescent="0.3">
      <c r="A293" s="43" t="s">
        <v>328</v>
      </c>
      <c r="B293" s="43">
        <v>3001291.42</v>
      </c>
      <c r="C293" s="43">
        <v>30843459.039999999</v>
      </c>
      <c r="D293" s="43">
        <v>3496946.44</v>
      </c>
    </row>
    <row r="294" spans="1:4" ht="16.5" x14ac:dyDescent="0.3">
      <c r="A294" s="43" t="s">
        <v>329</v>
      </c>
      <c r="B294" s="43">
        <v>2626581.84</v>
      </c>
      <c r="C294" s="43">
        <v>24536970.640000001</v>
      </c>
      <c r="D294" s="43">
        <v>6344557.9900000002</v>
      </c>
    </row>
    <row r="295" spans="1:4" ht="16.5" x14ac:dyDescent="0.3">
      <c r="A295" s="43" t="s">
        <v>718</v>
      </c>
      <c r="B295" s="43">
        <v>26430.17</v>
      </c>
      <c r="C295" s="43">
        <v>1902126.93</v>
      </c>
      <c r="D295" s="43">
        <v>480263.51</v>
      </c>
    </row>
    <row r="296" spans="1:4" ht="16.5" x14ac:dyDescent="0.3">
      <c r="A296" s="43" t="s">
        <v>77</v>
      </c>
      <c r="B296" s="43">
        <v>78860.100000000006</v>
      </c>
      <c r="C296" s="43">
        <v>2724394.37</v>
      </c>
      <c r="D296" s="43">
        <v>374470.7</v>
      </c>
    </row>
    <row r="297" spans="1:4" ht="16.5" x14ac:dyDescent="0.3">
      <c r="A297" s="43" t="s">
        <v>78</v>
      </c>
      <c r="B297" s="43">
        <v>67786.14</v>
      </c>
      <c r="C297" s="43">
        <v>901766.99</v>
      </c>
      <c r="D297" s="43">
        <v>143532.99</v>
      </c>
    </row>
    <row r="298" spans="1:4" ht="16.5" x14ac:dyDescent="0.3">
      <c r="A298" s="43" t="s">
        <v>79</v>
      </c>
      <c r="B298" s="43">
        <v>269551.24</v>
      </c>
      <c r="C298" s="43">
        <v>4535417.18</v>
      </c>
      <c r="D298" s="43">
        <v>73018.679999999993</v>
      </c>
    </row>
    <row r="299" spans="1:4" ht="16.5" x14ac:dyDescent="0.3">
      <c r="A299" s="43" t="s">
        <v>80</v>
      </c>
      <c r="B299" s="43">
        <v>2204112.48</v>
      </c>
      <c r="C299" s="43">
        <v>34760975.420000002</v>
      </c>
      <c r="D299" s="43">
        <v>6778239.4800000004</v>
      </c>
    </row>
    <row r="300" spans="1:4" ht="16.5" x14ac:dyDescent="0.3">
      <c r="A300" s="43" t="s">
        <v>81</v>
      </c>
      <c r="B300" s="43">
        <v>476126.67</v>
      </c>
      <c r="C300" s="43">
        <v>8062335.3099999996</v>
      </c>
      <c r="D300" s="43">
        <v>1298266.25</v>
      </c>
    </row>
    <row r="301" spans="1:4" ht="16.5" x14ac:dyDescent="0.3">
      <c r="A301" s="43" t="s">
        <v>82</v>
      </c>
      <c r="B301" s="43">
        <v>257107.01</v>
      </c>
      <c r="C301" s="43">
        <v>3271917.72</v>
      </c>
      <c r="D301" s="43">
        <v>699220.81</v>
      </c>
    </row>
    <row r="302" spans="1:4" ht="16.5" x14ac:dyDescent="0.3">
      <c r="A302" s="43" t="s">
        <v>83</v>
      </c>
      <c r="B302" s="43">
        <v>255159.62</v>
      </c>
      <c r="C302" s="43">
        <v>3194710.09</v>
      </c>
      <c r="D302" s="43">
        <v>331729.48</v>
      </c>
    </row>
    <row r="303" spans="1:4" ht="16.5" x14ac:dyDescent="0.3">
      <c r="A303" s="43" t="s">
        <v>84</v>
      </c>
      <c r="B303" s="43">
        <v>43361</v>
      </c>
      <c r="C303" s="43">
        <v>837151.33</v>
      </c>
      <c r="D303" s="43">
        <v>159836.25</v>
      </c>
    </row>
    <row r="304" spans="1:4" ht="16.5" x14ac:dyDescent="0.3">
      <c r="A304" s="43" t="s">
        <v>85</v>
      </c>
      <c r="B304" s="43">
        <v>147700.92000000001</v>
      </c>
      <c r="C304" s="43">
        <v>2947009.75</v>
      </c>
      <c r="D304" s="43">
        <v>833989.37</v>
      </c>
    </row>
    <row r="305" spans="1:4" ht="16.5" x14ac:dyDescent="0.3">
      <c r="A305" s="43" t="s">
        <v>86</v>
      </c>
      <c r="B305" s="43">
        <v>172669.11</v>
      </c>
      <c r="C305" s="43">
        <v>2526980.09</v>
      </c>
      <c r="D305" s="43">
        <v>434079.83</v>
      </c>
    </row>
    <row r="306" spans="1:4" ht="16.5" x14ac:dyDescent="0.3">
      <c r="A306" s="43" t="s">
        <v>87</v>
      </c>
      <c r="B306" s="43">
        <v>295326.07</v>
      </c>
      <c r="C306" s="43">
        <v>3533965.93</v>
      </c>
      <c r="D306" s="43">
        <v>740954.01</v>
      </c>
    </row>
    <row r="307" spans="1:4" ht="16.5" x14ac:dyDescent="0.3">
      <c r="A307" s="43" t="s">
        <v>88</v>
      </c>
      <c r="B307" s="43">
        <v>207999.8</v>
      </c>
      <c r="C307" s="43">
        <v>3328623.34</v>
      </c>
      <c r="D307" s="43">
        <v>488773.9</v>
      </c>
    </row>
    <row r="308" spans="1:4" ht="16.5" x14ac:dyDescent="0.3">
      <c r="A308" s="43" t="s">
        <v>89</v>
      </c>
      <c r="B308" s="43">
        <v>162834.65</v>
      </c>
      <c r="C308" s="43">
        <v>3480406.29</v>
      </c>
      <c r="D308" s="43">
        <v>542029.9</v>
      </c>
    </row>
    <row r="309" spans="1:4" ht="16.5" x14ac:dyDescent="0.3">
      <c r="A309" s="43" t="s">
        <v>100</v>
      </c>
      <c r="B309" s="43">
        <v>3498429.77</v>
      </c>
      <c r="C309" s="43">
        <v>6162426.0300000003</v>
      </c>
      <c r="D309" s="43">
        <v>1332745.58</v>
      </c>
    </row>
    <row r="310" spans="1:4" ht="16.5" x14ac:dyDescent="0.3">
      <c r="A310" s="43" t="s">
        <v>101</v>
      </c>
      <c r="B310" s="43">
        <v>1457909.71</v>
      </c>
      <c r="C310" s="43">
        <v>18687763.460000001</v>
      </c>
      <c r="D310" s="43">
        <v>4661211.6900000004</v>
      </c>
    </row>
    <row r="311" spans="1:4" ht="16.5" x14ac:dyDescent="0.3">
      <c r="A311" s="43" t="s">
        <v>102</v>
      </c>
      <c r="B311" s="43">
        <v>27979909.670000002</v>
      </c>
      <c r="C311" s="43">
        <v>238183076.40000001</v>
      </c>
      <c r="D311" s="43">
        <v>13705245.68</v>
      </c>
    </row>
    <row r="312" spans="1:4" ht="16.5" x14ac:dyDescent="0.3">
      <c r="A312" s="43" t="s">
        <v>103</v>
      </c>
      <c r="B312" s="43">
        <v>4474173.34</v>
      </c>
      <c r="C312" s="43">
        <v>45386876.380000003</v>
      </c>
      <c r="D312" s="43">
        <v>7468749.5899999999</v>
      </c>
    </row>
    <row r="313" spans="1:4" ht="16.5" x14ac:dyDescent="0.3">
      <c r="A313" s="43" t="s">
        <v>104</v>
      </c>
      <c r="B313" s="43">
        <v>4312372.57</v>
      </c>
      <c r="C313" s="43">
        <v>52145679.859999999</v>
      </c>
      <c r="D313" s="43">
        <v>9196362.7100000009</v>
      </c>
    </row>
    <row r="314" spans="1:4" ht="16.5" x14ac:dyDescent="0.3">
      <c r="A314" s="43" t="s">
        <v>105</v>
      </c>
      <c r="B314" s="43">
        <v>2166588.94</v>
      </c>
      <c r="C314" s="43">
        <v>10432628.060000001</v>
      </c>
      <c r="D314" s="43">
        <v>1821213.7</v>
      </c>
    </row>
    <row r="315" spans="1:4" ht="16.5" x14ac:dyDescent="0.3">
      <c r="A315" s="43" t="s">
        <v>106</v>
      </c>
      <c r="B315" s="43">
        <v>7466182.6500000004</v>
      </c>
      <c r="C315" s="43">
        <v>54810320.700000003</v>
      </c>
      <c r="D315" s="43">
        <v>2184828.0699999998</v>
      </c>
    </row>
    <row r="316" spans="1:4" ht="16.5" x14ac:dyDescent="0.3">
      <c r="A316" s="43" t="s">
        <v>107</v>
      </c>
      <c r="B316" s="43">
        <v>15819460.210000001</v>
      </c>
      <c r="C316" s="43">
        <v>93201862</v>
      </c>
      <c r="D316" s="43">
        <v>4533400.79</v>
      </c>
    </row>
    <row r="317" spans="1:4" ht="16.5" x14ac:dyDescent="0.3">
      <c r="A317" s="43" t="s">
        <v>108</v>
      </c>
      <c r="B317" s="43">
        <v>7946132.8099999996</v>
      </c>
      <c r="C317" s="43">
        <v>56059710.729999997</v>
      </c>
      <c r="D317" s="43">
        <v>7687590.4299999997</v>
      </c>
    </row>
    <row r="318" spans="1:4" ht="16.5" x14ac:dyDescent="0.3">
      <c r="A318" s="43" t="s">
        <v>109</v>
      </c>
      <c r="B318" s="43">
        <v>1672030.19</v>
      </c>
      <c r="C318" s="43">
        <v>14537725.779999999</v>
      </c>
      <c r="D318" s="43">
        <v>3099870.77</v>
      </c>
    </row>
    <row r="319" spans="1:4" ht="16.5" x14ac:dyDescent="0.3">
      <c r="A319" s="43" t="s">
        <v>110</v>
      </c>
      <c r="B319" s="43">
        <v>3275266.75</v>
      </c>
      <c r="C319" s="43">
        <v>21646946.91</v>
      </c>
      <c r="D319" s="43">
        <v>2936180.93</v>
      </c>
    </row>
    <row r="320" spans="1:4" ht="16.5" x14ac:dyDescent="0.3">
      <c r="A320" s="43" t="s">
        <v>111</v>
      </c>
      <c r="B320" s="43">
        <v>1763573.97</v>
      </c>
      <c r="C320" s="43">
        <v>19586341.359999999</v>
      </c>
      <c r="D320" s="43">
        <v>1911443.83</v>
      </c>
    </row>
    <row r="321" spans="1:4" ht="16.5" x14ac:dyDescent="0.3">
      <c r="A321" s="43" t="s">
        <v>112</v>
      </c>
      <c r="B321" s="43">
        <v>7513392.5599999996</v>
      </c>
      <c r="C321" s="43">
        <v>48875967.200000003</v>
      </c>
      <c r="D321" s="43">
        <v>6495582.7199999997</v>
      </c>
    </row>
    <row r="322" spans="1:4" ht="16.5" x14ac:dyDescent="0.3">
      <c r="A322" s="43" t="s">
        <v>113</v>
      </c>
      <c r="B322" s="43">
        <v>6101282.5899999999</v>
      </c>
      <c r="C322" s="43">
        <v>73471358.359999999</v>
      </c>
      <c r="D322" s="43">
        <v>8789154.2200000007</v>
      </c>
    </row>
    <row r="323" spans="1:4" ht="16.5" x14ac:dyDescent="0.3">
      <c r="A323" s="43" t="s">
        <v>114</v>
      </c>
      <c r="B323" s="43">
        <v>2672875.0699999998</v>
      </c>
      <c r="C323" s="43">
        <v>15435760.99</v>
      </c>
      <c r="D323" s="43">
        <v>3640492.2</v>
      </c>
    </row>
    <row r="324" spans="1:4" ht="16.5" x14ac:dyDescent="0.3">
      <c r="A324" s="43" t="s">
        <v>789</v>
      </c>
      <c r="B324" s="43"/>
      <c r="C324" s="43">
        <v>1119164.81</v>
      </c>
      <c r="D324" s="43"/>
    </row>
  </sheetData>
  <mergeCells count="2">
    <mergeCell ref="B1:I1"/>
    <mergeCell ref="B2:I2"/>
  </mergeCells>
  <hyperlinks>
    <hyperlink ref="B1" r:id="rId1" xr:uid="{882A00B4-54FA-4A68-8BCA-877D222539B1}"/>
  </hyperlinks>
  <pageMargins left="0.7" right="0.7" top="0.75" bottom="0.75" header="0.3" footer="0.3"/>
  <pageSetup orientation="portrait" horizontalDpi="1200" verticalDpi="1200"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CCDDD</vt:lpstr>
      <vt:lpstr>Excess Cost CFR &amp; WAC</vt:lpstr>
      <vt:lpstr>Excess Cost Calculation</vt:lpstr>
      <vt:lpstr>Instructions</vt:lpstr>
      <vt:lpstr>2024-25 Base</vt:lpstr>
      <vt:lpstr>2024-25 Compliance</vt:lpstr>
      <vt:lpstr>2024-25 Expenditure Data</vt:lpstr>
      <vt:lpstr>24-25 Child Count</vt:lpstr>
      <vt:lpstr>24-25 State and Fed Totals</vt:lpstr>
      <vt:lpstr>24-25 Capital Outlay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2024-25 Excess Cost Template</dc:title>
  <dc:subject>Special Educaiton Funding</dc:subject>
  <dc:creator>OSPI, Special Education</dc:creator>
  <cp:lastModifiedBy>Amber O’Donnell</cp:lastModifiedBy>
  <cp:lastPrinted>2026-01-06T22:02:00Z</cp:lastPrinted>
  <dcterms:created xsi:type="dcterms:W3CDTF">2019-09-17T11:12:26Z</dcterms:created>
  <dcterms:modified xsi:type="dcterms:W3CDTF">2026-01-08T16:17:05Z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45f431-4c8c-42c6-a5a5-ba6d3bdea585_Enabled">
    <vt:lpwstr>true</vt:lpwstr>
  </property>
  <property fmtid="{D5CDD505-2E9C-101B-9397-08002B2CF9AE}" pid="3" name="MSIP_Label_9145f431-4c8c-42c6-a5a5-ba6d3bdea585_SetDate">
    <vt:lpwstr>2024-07-18T17:24:02Z</vt:lpwstr>
  </property>
  <property fmtid="{D5CDD505-2E9C-101B-9397-08002B2CF9AE}" pid="4" name="MSIP_Label_9145f431-4c8c-42c6-a5a5-ba6d3bdea585_Method">
    <vt:lpwstr>Standard</vt:lpwstr>
  </property>
  <property fmtid="{D5CDD505-2E9C-101B-9397-08002B2CF9AE}" pid="5" name="MSIP_Label_9145f431-4c8c-42c6-a5a5-ba6d3bdea585_Name">
    <vt:lpwstr>defa4170-0d19-0005-0004-bc88714345d2</vt:lpwstr>
  </property>
  <property fmtid="{D5CDD505-2E9C-101B-9397-08002B2CF9AE}" pid="6" name="MSIP_Label_9145f431-4c8c-42c6-a5a5-ba6d3bdea585_SiteId">
    <vt:lpwstr>b2fe5ccf-10a5-46fe-ae45-a0267412af7a</vt:lpwstr>
  </property>
  <property fmtid="{D5CDD505-2E9C-101B-9397-08002B2CF9AE}" pid="7" name="MSIP_Label_9145f431-4c8c-42c6-a5a5-ba6d3bdea585_ActionId">
    <vt:lpwstr>24a96c09-f4c1-4cb2-904a-832aa050be20</vt:lpwstr>
  </property>
  <property fmtid="{D5CDD505-2E9C-101B-9397-08002B2CF9AE}" pid="8" name="MSIP_Label_9145f431-4c8c-42c6-a5a5-ba6d3bdea585_ContentBits">
    <vt:lpwstr>0</vt:lpwstr>
  </property>
</Properties>
</file>