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 Drive Files\Safety Net\2025-26\Bulletin and Forms\Documents to update\Worksheets\"/>
    </mc:Choice>
  </mc:AlternateContent>
  <xr:revisionPtr revIDLastSave="0" documentId="13_ncr:1_{5B09E373-5A4B-4F57-99B4-A4ACD8AC55BF}" xr6:coauthVersionLast="47" xr6:coauthVersionMax="47" xr10:uidLastSave="{00000000-0000-0000-0000-000000000000}"/>
  <workbookProtection workbookAlgorithmName="SHA-512" workbookHashValue="0N9uQQREoL5ufkatXUD09ae2DOnypszvng/4QoQHvLHDT/TVWZeYgKJU3yg6jsercfC+EW/pOQ7WbTlf4Y1QpA==" workbookSaltValue="I3NDZaTpGgT1SoN5mNtyhA==" workbookSpinCount="100000" lockStructure="1"/>
  <bookViews>
    <workbookView xWindow="-28920" yWindow="-120" windowWidth="29040" windowHeight="15720" tabRatio="877" activeTab="1" xr2:uid="{00000000-000D-0000-FFFF-FFFF00000000}"/>
  </bookViews>
  <sheets>
    <sheet name="District List" sheetId="15" r:id="rId1"/>
    <sheet name="RSY District" sheetId="1" r:id="rId2"/>
    <sheet name="RSY Contracted" sheetId="11" r:id="rId3"/>
    <sheet name="ESY District" sheetId="20" r:id="rId4"/>
    <sheet name="ESY Contracted" sheetId="21" r:id="rId5"/>
    <sheet name="Reimbursement %" sheetId="16" state="hidden" r:id="rId6"/>
    <sheet name="24-25_F-196_Data" sheetId="19" state="hidden" r:id="rId7"/>
    <sheet name="24-25_To-From_Mileage" sheetId="18" state="hidden" r:id="rId8"/>
  </sheets>
  <definedNames>
    <definedName name="_xlnm._FilterDatabase" localSheetId="6" hidden="1">'24-25_F-196_Data'!$A$1:$H$309</definedName>
    <definedName name="_xlnm._FilterDatabase" localSheetId="7" hidden="1">'24-25_To-From_Mileage'!$A$1:$I$311</definedName>
    <definedName name="_xlnm._FilterDatabase" localSheetId="0" hidden="1">'District List'!$A$1:$B$309</definedName>
    <definedName name="_xlnm._FilterDatabase" localSheetId="5" hidden="1">'Reimbursement %'!$A$1:$C$284</definedName>
    <definedName name="_xlnm.Print_Area" localSheetId="4">'ESY Contracted'!$A$1:$L$30</definedName>
    <definedName name="_xlnm.Print_Area" localSheetId="2">'RSY Contracted'!$A$1:$L$43</definedName>
    <definedName name="_xlnm.Print_Area" localSheetId="1">'RSY District'!$A$1:$E$43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8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288" i="19"/>
  <c r="B289" i="19"/>
  <c r="B290" i="19"/>
  <c r="B291" i="19"/>
  <c r="B292" i="19"/>
  <c r="B293" i="19"/>
  <c r="B294" i="19"/>
  <c r="B295" i="19"/>
  <c r="B296" i="19"/>
  <c r="B297" i="19"/>
  <c r="B298" i="19"/>
  <c r="B299" i="19"/>
  <c r="B300" i="19"/>
  <c r="B301" i="19"/>
  <c r="B302" i="19"/>
  <c r="B303" i="19"/>
  <c r="B304" i="19"/>
  <c r="B305" i="19"/>
  <c r="B306" i="19"/>
  <c r="B307" i="19"/>
  <c r="B308" i="19"/>
  <c r="B309" i="19"/>
  <c r="B310" i="19"/>
  <c r="B311" i="19"/>
  <c r="B2" i="19"/>
  <c r="B3" i="1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2" i="18"/>
  <c r="L37" i="11"/>
  <c r="E35" i="1"/>
  <c r="E19" i="20"/>
  <c r="E22" i="20"/>
  <c r="E28" i="1"/>
  <c r="E25" i="1"/>
  <c r="E24" i="1"/>
  <c r="E23" i="1"/>
  <c r="E22" i="1"/>
  <c r="E21" i="1"/>
  <c r="E20" i="1"/>
  <c r="L30" i="21"/>
  <c r="D4" i="21"/>
  <c r="B4" i="20"/>
  <c r="D4" i="11"/>
  <c r="B4" i="1"/>
  <c r="B25" i="20" l="1"/>
  <c r="E18" i="1"/>
  <c r="L26" i="11"/>
  <c r="L25" i="11"/>
  <c r="D31" i="1"/>
  <c r="L29" i="11" l="1"/>
  <c r="L33" i="11" s="1"/>
  <c r="L39" i="11" s="1"/>
  <c r="L41" i="11" s="1"/>
  <c r="L43" i="11" s="1"/>
  <c r="E26" i="1"/>
  <c r="B31" i="1" s="1"/>
  <c r="E31" i="1" s="1"/>
  <c r="E33" i="1" s="1"/>
  <c r="E37" i="1" s="1"/>
  <c r="E39" i="1" s="1"/>
  <c r="E41" i="1" s="1"/>
  <c r="E25" i="20"/>
  <c r="E27" i="20" s="1"/>
</calcChain>
</file>

<file path=xl/sharedStrings.xml><?xml version="1.0" encoding="utf-8"?>
<sst xmlns="http://schemas.openxmlformats.org/spreadsheetml/2006/main" count="2620" uniqueCount="1094">
  <si>
    <t>Per Mile Cost</t>
  </si>
  <si>
    <t>CCDDD</t>
  </si>
  <si>
    <t>Cost Calculation:</t>
  </si>
  <si>
    <t>4. # of Days Per Year Student is Transported</t>
  </si>
  <si>
    <t>2-4. Driver Cost</t>
  </si>
  <si>
    <t>Program 99, All Activity 53</t>
  </si>
  <si>
    <t>Program 99, Activity 52, Object 500</t>
  </si>
  <si>
    <t>Program 99, Activity 52, Object 700</t>
  </si>
  <si>
    <t>Program 99, Activity 56, Object 700</t>
  </si>
  <si>
    <t>5. Mileage Cost Calculation</t>
  </si>
  <si>
    <t>Calculated Total Driver Cost (Includes Benefits)</t>
  </si>
  <si>
    <t>2. Driver's Hourly Rate (Do not include benefits)</t>
  </si>
  <si>
    <t xml:space="preserve">Enter data in green cells only. </t>
  </si>
  <si>
    <t>Transportation Cost Calculator</t>
  </si>
  <si>
    <t>District</t>
  </si>
  <si>
    <t>01109</t>
  </si>
  <si>
    <t>01122</t>
  </si>
  <si>
    <t>01147</t>
  </si>
  <si>
    <t>01158</t>
  </si>
  <si>
    <t>01160</t>
  </si>
  <si>
    <t>02250</t>
  </si>
  <si>
    <t>02420</t>
  </si>
  <si>
    <t>03017</t>
  </si>
  <si>
    <t>03050</t>
  </si>
  <si>
    <t>03052</t>
  </si>
  <si>
    <t>03053</t>
  </si>
  <si>
    <t>03116</t>
  </si>
  <si>
    <t>03400</t>
  </si>
  <si>
    <t>04019</t>
  </si>
  <si>
    <t>04127</t>
  </si>
  <si>
    <t>04129</t>
  </si>
  <si>
    <t>04222</t>
  </si>
  <si>
    <t>04228</t>
  </si>
  <si>
    <t>04246</t>
  </si>
  <si>
    <t>05121</t>
  </si>
  <si>
    <t>05313</t>
  </si>
  <si>
    <t>05323</t>
  </si>
  <si>
    <t>05401</t>
  </si>
  <si>
    <t>05402</t>
  </si>
  <si>
    <t>06037</t>
  </si>
  <si>
    <t>06098</t>
  </si>
  <si>
    <t>06101</t>
  </si>
  <si>
    <t>06103</t>
  </si>
  <si>
    <t>06112</t>
  </si>
  <si>
    <t>06114</t>
  </si>
  <si>
    <t>06117</t>
  </si>
  <si>
    <t>06119</t>
  </si>
  <si>
    <t>06122</t>
  </si>
  <si>
    <t>07002</t>
  </si>
  <si>
    <t>07035</t>
  </si>
  <si>
    <t>08122</t>
  </si>
  <si>
    <t>08130</t>
  </si>
  <si>
    <t>08401</t>
  </si>
  <si>
    <t>08402</t>
  </si>
  <si>
    <t>08404</t>
  </si>
  <si>
    <t>08458</t>
  </si>
  <si>
    <t>09013</t>
  </si>
  <si>
    <t>09075</t>
  </si>
  <si>
    <t>09102</t>
  </si>
  <si>
    <t>09206</t>
  </si>
  <si>
    <t>09207</t>
  </si>
  <si>
    <t>09209</t>
  </si>
  <si>
    <t>10003</t>
  </si>
  <si>
    <t>10050</t>
  </si>
  <si>
    <t>10065</t>
  </si>
  <si>
    <t>10070</t>
  </si>
  <si>
    <t>10309</t>
  </si>
  <si>
    <t>11001</t>
  </si>
  <si>
    <t>11051</t>
  </si>
  <si>
    <t>11054</t>
  </si>
  <si>
    <t>11056</t>
  </si>
  <si>
    <t>12110</t>
  </si>
  <si>
    <t>13073</t>
  </si>
  <si>
    <t>13144</t>
  </si>
  <si>
    <t>13146</t>
  </si>
  <si>
    <t>13151</t>
  </si>
  <si>
    <t>13156</t>
  </si>
  <si>
    <t>13160</t>
  </si>
  <si>
    <t>13161</t>
  </si>
  <si>
    <t>13165</t>
  </si>
  <si>
    <t>13167</t>
  </si>
  <si>
    <t>13301</t>
  </si>
  <si>
    <t>14005</t>
  </si>
  <si>
    <t>14028</t>
  </si>
  <si>
    <t>14064</t>
  </si>
  <si>
    <t>14065</t>
  </si>
  <si>
    <t>14066</t>
  </si>
  <si>
    <t>14068</t>
  </si>
  <si>
    <t>14077</t>
  </si>
  <si>
    <t>14097</t>
  </si>
  <si>
    <t>14099</t>
  </si>
  <si>
    <t>14104</t>
  </si>
  <si>
    <t>14117</t>
  </si>
  <si>
    <t>14172</t>
  </si>
  <si>
    <t>14400</t>
  </si>
  <si>
    <t>15201</t>
  </si>
  <si>
    <t>15204</t>
  </si>
  <si>
    <t>15206</t>
  </si>
  <si>
    <t>16020</t>
  </si>
  <si>
    <t>16046</t>
  </si>
  <si>
    <t>16048</t>
  </si>
  <si>
    <t>16049</t>
  </si>
  <si>
    <t>16050</t>
  </si>
  <si>
    <t>17001</t>
  </si>
  <si>
    <t>17210</t>
  </si>
  <si>
    <t>17216</t>
  </si>
  <si>
    <t>17400</t>
  </si>
  <si>
    <t>17401</t>
  </si>
  <si>
    <t>17402</t>
  </si>
  <si>
    <t>17403</t>
  </si>
  <si>
    <t>17404</t>
  </si>
  <si>
    <t>17405</t>
  </si>
  <si>
    <t>17406</t>
  </si>
  <si>
    <t>17407</t>
  </si>
  <si>
    <t>17408</t>
  </si>
  <si>
    <t>17409</t>
  </si>
  <si>
    <t>17410</t>
  </si>
  <si>
    <t>17411</t>
  </si>
  <si>
    <t>17412</t>
  </si>
  <si>
    <t>17414</t>
  </si>
  <si>
    <t>17415</t>
  </si>
  <si>
    <t>17417</t>
  </si>
  <si>
    <t>18100</t>
  </si>
  <si>
    <t>18303</t>
  </si>
  <si>
    <t>18400</t>
  </si>
  <si>
    <t>18401</t>
  </si>
  <si>
    <t>18402</t>
  </si>
  <si>
    <t>19028</t>
  </si>
  <si>
    <t>19400</t>
  </si>
  <si>
    <t>19401</t>
  </si>
  <si>
    <t>19403</t>
  </si>
  <si>
    <t>19404</t>
  </si>
  <si>
    <t>20094</t>
  </si>
  <si>
    <t>20203</t>
  </si>
  <si>
    <t>20215</t>
  </si>
  <si>
    <t>20400</t>
  </si>
  <si>
    <t>20401</t>
  </si>
  <si>
    <t>20402</t>
  </si>
  <si>
    <t>20403</t>
  </si>
  <si>
    <t>20404</t>
  </si>
  <si>
    <t>20405</t>
  </si>
  <si>
    <t>20406</t>
  </si>
  <si>
    <t>21014</t>
  </si>
  <si>
    <t>21036</t>
  </si>
  <si>
    <t>21206</t>
  </si>
  <si>
    <t>21214</t>
  </si>
  <si>
    <t>21226</t>
  </si>
  <si>
    <t>21232</t>
  </si>
  <si>
    <t>21234</t>
  </si>
  <si>
    <t>21237</t>
  </si>
  <si>
    <t>21300</t>
  </si>
  <si>
    <t>21301</t>
  </si>
  <si>
    <t>21302</t>
  </si>
  <si>
    <t>21303</t>
  </si>
  <si>
    <t>21401</t>
  </si>
  <si>
    <t>22008</t>
  </si>
  <si>
    <t>22009</t>
  </si>
  <si>
    <t>22017</t>
  </si>
  <si>
    <t>22073</t>
  </si>
  <si>
    <t>22105</t>
  </si>
  <si>
    <t>22200</t>
  </si>
  <si>
    <t>22204</t>
  </si>
  <si>
    <t>22207</t>
  </si>
  <si>
    <t>23042</t>
  </si>
  <si>
    <t>23054</t>
  </si>
  <si>
    <t>23309</t>
  </si>
  <si>
    <t>23311</t>
  </si>
  <si>
    <t>23402</t>
  </si>
  <si>
    <t>23403</t>
  </si>
  <si>
    <t>23404</t>
  </si>
  <si>
    <t>24014</t>
  </si>
  <si>
    <t>24019</t>
  </si>
  <si>
    <t>24105</t>
  </si>
  <si>
    <t>24111</t>
  </si>
  <si>
    <t>24122</t>
  </si>
  <si>
    <t>24350</t>
  </si>
  <si>
    <t>24404</t>
  </si>
  <si>
    <t>24410</t>
  </si>
  <si>
    <t>25101</t>
  </si>
  <si>
    <t>25116</t>
  </si>
  <si>
    <t>25118</t>
  </si>
  <si>
    <t>25155</t>
  </si>
  <si>
    <t>25160</t>
  </si>
  <si>
    <t>25200</t>
  </si>
  <si>
    <t>26056</t>
  </si>
  <si>
    <t>26059</t>
  </si>
  <si>
    <t>26070</t>
  </si>
  <si>
    <t>27001</t>
  </si>
  <si>
    <t>27003</t>
  </si>
  <si>
    <t>27010</t>
  </si>
  <si>
    <t>27019</t>
  </si>
  <si>
    <t>27083</t>
  </si>
  <si>
    <t>27320</t>
  </si>
  <si>
    <t>27343</t>
  </si>
  <si>
    <t>27344</t>
  </si>
  <si>
    <t>27400</t>
  </si>
  <si>
    <t>27401</t>
  </si>
  <si>
    <t>27402</t>
  </si>
  <si>
    <t>27403</t>
  </si>
  <si>
    <t>27404</t>
  </si>
  <si>
    <t>27416</t>
  </si>
  <si>
    <t>27417</t>
  </si>
  <si>
    <t>28137</t>
  </si>
  <si>
    <t>28144</t>
  </si>
  <si>
    <t>28149</t>
  </si>
  <si>
    <t>29011</t>
  </si>
  <si>
    <t>29100</t>
  </si>
  <si>
    <t>29101</t>
  </si>
  <si>
    <t>29103</t>
  </si>
  <si>
    <t>29311</t>
  </si>
  <si>
    <t>29317</t>
  </si>
  <si>
    <t>29320</t>
  </si>
  <si>
    <t>30002</t>
  </si>
  <si>
    <t>30029</t>
  </si>
  <si>
    <t>30031</t>
  </si>
  <si>
    <t>30303</t>
  </si>
  <si>
    <t>31002</t>
  </si>
  <si>
    <t>31004</t>
  </si>
  <si>
    <t>31006</t>
  </si>
  <si>
    <t>31015</t>
  </si>
  <si>
    <t>31016</t>
  </si>
  <si>
    <t>31025</t>
  </si>
  <si>
    <t>31063</t>
  </si>
  <si>
    <t>31103</t>
  </si>
  <si>
    <t>31201</t>
  </si>
  <si>
    <t>31306</t>
  </si>
  <si>
    <t>31311</t>
  </si>
  <si>
    <t>31330</t>
  </si>
  <si>
    <t>31332</t>
  </si>
  <si>
    <t>31401</t>
  </si>
  <si>
    <t>32081</t>
  </si>
  <si>
    <t>32123</t>
  </si>
  <si>
    <t>32312</t>
  </si>
  <si>
    <t>32325</t>
  </si>
  <si>
    <t>32326</t>
  </si>
  <si>
    <t>32354</t>
  </si>
  <si>
    <t>32356</t>
  </si>
  <si>
    <t>32358</t>
  </si>
  <si>
    <t>32360</t>
  </si>
  <si>
    <t>32361</t>
  </si>
  <si>
    <t>32362</t>
  </si>
  <si>
    <t>32363</t>
  </si>
  <si>
    <t>32414</t>
  </si>
  <si>
    <t>32416</t>
  </si>
  <si>
    <t>33030</t>
  </si>
  <si>
    <t>33036</t>
  </si>
  <si>
    <t>33049</t>
  </si>
  <si>
    <t>33070</t>
  </si>
  <si>
    <t>33115</t>
  </si>
  <si>
    <t>33183</t>
  </si>
  <si>
    <t>33202</t>
  </si>
  <si>
    <t>33205</t>
  </si>
  <si>
    <t>33206</t>
  </si>
  <si>
    <t>33207</t>
  </si>
  <si>
    <t>33211</t>
  </si>
  <si>
    <t>33212</t>
  </si>
  <si>
    <t>34002</t>
  </si>
  <si>
    <t>34003</t>
  </si>
  <si>
    <t>34033</t>
  </si>
  <si>
    <t>34111</t>
  </si>
  <si>
    <t>34307</t>
  </si>
  <si>
    <t>34324</t>
  </si>
  <si>
    <t>34401</t>
  </si>
  <si>
    <t>34402</t>
  </si>
  <si>
    <t>35200</t>
  </si>
  <si>
    <t>36101</t>
  </si>
  <si>
    <t>36140</t>
  </si>
  <si>
    <t>36250</t>
  </si>
  <si>
    <t>36300</t>
  </si>
  <si>
    <t>36400</t>
  </si>
  <si>
    <t>36401</t>
  </si>
  <si>
    <t>36402</t>
  </si>
  <si>
    <t>37501</t>
  </si>
  <si>
    <t>37502</t>
  </si>
  <si>
    <t>37503</t>
  </si>
  <si>
    <t>37504</t>
  </si>
  <si>
    <t>37505</t>
  </si>
  <si>
    <t>37506</t>
  </si>
  <si>
    <t>37507</t>
  </si>
  <si>
    <t>38126</t>
  </si>
  <si>
    <t>38264</t>
  </si>
  <si>
    <t>38265</t>
  </si>
  <si>
    <t>38267</t>
  </si>
  <si>
    <t>38300</t>
  </si>
  <si>
    <t>38301</t>
  </si>
  <si>
    <t>38302</t>
  </si>
  <si>
    <t>38304</t>
  </si>
  <si>
    <t>38306</t>
  </si>
  <si>
    <t>38308</t>
  </si>
  <si>
    <t>38320</t>
  </si>
  <si>
    <t>38322</t>
  </si>
  <si>
    <t>38324</t>
  </si>
  <si>
    <t>39002</t>
  </si>
  <si>
    <t>39003</t>
  </si>
  <si>
    <t>39007</t>
  </si>
  <si>
    <t>39090</t>
  </si>
  <si>
    <t>39119</t>
  </si>
  <si>
    <t>39120</t>
  </si>
  <si>
    <t>39200</t>
  </si>
  <si>
    <t>39201</t>
  </si>
  <si>
    <t>39202</t>
  </si>
  <si>
    <t>39203</t>
  </si>
  <si>
    <t>39204</t>
  </si>
  <si>
    <t>39205</t>
  </si>
  <si>
    <t>39207</t>
  </si>
  <si>
    <t>39208</t>
  </si>
  <si>
    <t>39209</t>
  </si>
  <si>
    <t>1. Enter Student SSID Number.</t>
  </si>
  <si>
    <t>(From prior year's F-196)</t>
  </si>
  <si>
    <t>ToFrom</t>
  </si>
  <si>
    <t>6. Total "to/from" miles from prior school year's mileage report.</t>
  </si>
  <si>
    <t># of Days Per Year Student is Transported</t>
  </si>
  <si>
    <t>7.  Mileage Cost</t>
  </si>
  <si>
    <t xml:space="preserve">8.  (Driver Cost + Mileage Cost)  </t>
  </si>
  <si>
    <t>9.  Times District's Reimbursement Rate</t>
  </si>
  <si>
    <t xml:space="preserve">10.  Reimbursement for this Route </t>
  </si>
  <si>
    <t>Program 99, All Activity 59</t>
  </si>
  <si>
    <t>Act 52, Obj 500</t>
  </si>
  <si>
    <t>Act 52, Obj 700</t>
  </si>
  <si>
    <t>Act 53 Total</t>
  </si>
  <si>
    <t>Act 56, Obj 700</t>
  </si>
  <si>
    <t>Act 59 Total</t>
  </si>
  <si>
    <t>04069</t>
  </si>
  <si>
    <t xml:space="preserve">7. Miles per Day </t>
  </si>
  <si>
    <t>Enter number of students on route.</t>
  </si>
  <si>
    <t>DistrictName</t>
  </si>
  <si>
    <t xml:space="preserve">11.  Balance paid by School District. (Line 8 minus Line 10) </t>
  </si>
  <si>
    <t>Contracted Transportation Cost Calculator</t>
  </si>
  <si>
    <t>Enter data in green cells only.</t>
  </si>
  <si>
    <t>Route Information:</t>
  </si>
  <si>
    <t>Name of transportation contractor.</t>
  </si>
  <si>
    <t>Describe process for selecting contractor.</t>
  </si>
  <si>
    <t>Number of students transported by the contractor on this route.</t>
  </si>
  <si>
    <t>1. Student SSID Number</t>
  </si>
  <si>
    <t xml:space="preserve"> </t>
  </si>
  <si>
    <t>Sept</t>
  </si>
  <si>
    <t>Oct</t>
  </si>
  <si>
    <t>Nov</t>
  </si>
  <si>
    <t>Dec</t>
  </si>
  <si>
    <t>Jan</t>
  </si>
  <si>
    <t>Feb</t>
  </si>
  <si>
    <t>March</t>
  </si>
  <si>
    <t>April</t>
  </si>
  <si>
    <t>May</t>
  </si>
  <si>
    <t>June</t>
  </si>
  <si>
    <t>Totals to Date</t>
  </si>
  <si>
    <t>2. Number of days transported</t>
  </si>
  <si>
    <t>3. Monthly charge*</t>
  </si>
  <si>
    <t>4. Average cost per day. (Step 3 total / Step 2 total)</t>
  </si>
  <si>
    <t xml:space="preserve">6.  Total Transportation Cost for this Student - per outside contractor </t>
  </si>
  <si>
    <t xml:space="preserve">       (Based on actual costs from attached invoices: Step 4 x Step 5) </t>
  </si>
  <si>
    <t xml:space="preserve">       (Average cost per day*number of days/number of students on route)</t>
  </si>
  <si>
    <t>7.  Times District's Reimbursement Rate.</t>
  </si>
  <si>
    <t>8.  Reimbursement for this Route.</t>
  </si>
  <si>
    <t>9.  Balance paid by School District.  (Line 6 minus Line 8)</t>
  </si>
  <si>
    <t>CoDist</t>
  </si>
  <si>
    <t>ESA 112</t>
  </si>
  <si>
    <t>19007</t>
  </si>
  <si>
    <t>28010</t>
  </si>
  <si>
    <t>Washtucna</t>
  </si>
  <si>
    <t>Benge</t>
  </si>
  <si>
    <t>Othello</t>
  </si>
  <si>
    <t>Lind</t>
  </si>
  <si>
    <t>Ritzville</t>
  </si>
  <si>
    <t>Clarkston</t>
  </si>
  <si>
    <t>Asotin-Anatone</t>
  </si>
  <si>
    <t>Kennewick</t>
  </si>
  <si>
    <t>Paterson</t>
  </si>
  <si>
    <t>Finley</t>
  </si>
  <si>
    <t>Prosser</t>
  </si>
  <si>
    <t>Richland</t>
  </si>
  <si>
    <t>Manson</t>
  </si>
  <si>
    <t>Stehekin</t>
  </si>
  <si>
    <t>Entiat</t>
  </si>
  <si>
    <t>Lake Chelan</t>
  </si>
  <si>
    <t>Cashmere</t>
  </si>
  <si>
    <t>Cascade</t>
  </si>
  <si>
    <t>Wenatchee</t>
  </si>
  <si>
    <t>Port Angeles</t>
  </si>
  <si>
    <t>Crescent</t>
  </si>
  <si>
    <t>Sequim</t>
  </si>
  <si>
    <t>Cape Flattery</t>
  </si>
  <si>
    <t>Quillayute Valley</t>
  </si>
  <si>
    <t>Vancouver</t>
  </si>
  <si>
    <t>Hockinson</t>
  </si>
  <si>
    <t>Green Mountain</t>
  </si>
  <si>
    <t>Washougal</t>
  </si>
  <si>
    <t>Camas</t>
  </si>
  <si>
    <t>Battle Ground</t>
  </si>
  <si>
    <t>Ridgefield</t>
  </si>
  <si>
    <t>Dayton</t>
  </si>
  <si>
    <t>Starbuck</t>
  </si>
  <si>
    <t>Longview</t>
  </si>
  <si>
    <t>Toutle Lake</t>
  </si>
  <si>
    <t>Castle Rock</t>
  </si>
  <si>
    <t>Kalama</t>
  </si>
  <si>
    <t>Woodland</t>
  </si>
  <si>
    <t>Kelso</t>
  </si>
  <si>
    <t>Orondo</t>
  </si>
  <si>
    <t>Bridgeport</t>
  </si>
  <si>
    <t>Palisades</t>
  </si>
  <si>
    <t>Eastmont</t>
  </si>
  <si>
    <t>Mansfield</t>
  </si>
  <si>
    <t>Waterville</t>
  </si>
  <si>
    <t>Keller</t>
  </si>
  <si>
    <t>Curlew</t>
  </si>
  <si>
    <t>Orient</t>
  </si>
  <si>
    <t>Inchelium</t>
  </si>
  <si>
    <t>Republic</t>
  </si>
  <si>
    <t>Pasco</t>
  </si>
  <si>
    <t>North Franklin</t>
  </si>
  <si>
    <t>Star</t>
  </si>
  <si>
    <t>Kahlotus</t>
  </si>
  <si>
    <t>Pomeroy</t>
  </si>
  <si>
    <t>Wahluke</t>
  </si>
  <si>
    <t>Quincy</t>
  </si>
  <si>
    <t>Warden</t>
  </si>
  <si>
    <t>Soap Lake</t>
  </si>
  <si>
    <t>Royal</t>
  </si>
  <si>
    <t>Moses Lake</t>
  </si>
  <si>
    <t>Ephrata</t>
  </si>
  <si>
    <t>Wilson Creek</t>
  </si>
  <si>
    <t>Grand Coulee Dam</t>
  </si>
  <si>
    <t>Aberdeen</t>
  </si>
  <si>
    <t>Hoquiam</t>
  </si>
  <si>
    <t>North Beach</t>
  </si>
  <si>
    <t>Montesano</t>
  </si>
  <si>
    <t>Elma</t>
  </si>
  <si>
    <t>Taholah</t>
  </si>
  <si>
    <t>Lake Quinault</t>
  </si>
  <si>
    <t>Cosmopolis</t>
  </si>
  <si>
    <t>Satsop</t>
  </si>
  <si>
    <t>Wishkah Valley</t>
  </si>
  <si>
    <t>Ocosta</t>
  </si>
  <si>
    <t>Oakville</t>
  </si>
  <si>
    <t>Oak Harbor</t>
  </si>
  <si>
    <t>Coupeville</t>
  </si>
  <si>
    <t>South Whidbey</t>
  </si>
  <si>
    <t>Queets-Clearwater</t>
  </si>
  <si>
    <t>Brinnon</t>
  </si>
  <si>
    <t>Quilcene</t>
  </si>
  <si>
    <t>Chimacum</t>
  </si>
  <si>
    <t>Port Townsend</t>
  </si>
  <si>
    <t>Seattle</t>
  </si>
  <si>
    <t>Federal Way</t>
  </si>
  <si>
    <t>Enumclaw</t>
  </si>
  <si>
    <t>Mercer Island</t>
  </si>
  <si>
    <t>Highline</t>
  </si>
  <si>
    <t>Vashon Island</t>
  </si>
  <si>
    <t>Renton</t>
  </si>
  <si>
    <t>Skykomish</t>
  </si>
  <si>
    <t>Bellevue</t>
  </si>
  <si>
    <t>Tukwila</t>
  </si>
  <si>
    <t>Riverview</t>
  </si>
  <si>
    <t>Auburn</t>
  </si>
  <si>
    <t>Tahoma</t>
  </si>
  <si>
    <t>Snoqualmie Valley</t>
  </si>
  <si>
    <t>Issaquah</t>
  </si>
  <si>
    <t>Shoreline</t>
  </si>
  <si>
    <t>Lake Washington</t>
  </si>
  <si>
    <t>Kent</t>
  </si>
  <si>
    <t>Northshore</t>
  </si>
  <si>
    <t>Bremerton</t>
  </si>
  <si>
    <t>North Kitsap</t>
  </si>
  <si>
    <t>Central Kitsap</t>
  </si>
  <si>
    <t>South Kitsap</t>
  </si>
  <si>
    <t>Damman</t>
  </si>
  <si>
    <t>Easton</t>
  </si>
  <si>
    <t>Thorp</t>
  </si>
  <si>
    <t>Ellensburg</t>
  </si>
  <si>
    <t>Kittitas</t>
  </si>
  <si>
    <t>Wishram</t>
  </si>
  <si>
    <t>Bickleton</t>
  </si>
  <si>
    <t>Centerville</t>
  </si>
  <si>
    <t>Trout Lake</t>
  </si>
  <si>
    <t>Glenwood</t>
  </si>
  <si>
    <t>Klickitat</t>
  </si>
  <si>
    <t>Roosevelt</t>
  </si>
  <si>
    <t>Goldendale</t>
  </si>
  <si>
    <t>White Salmon</t>
  </si>
  <si>
    <t>Lyle</t>
  </si>
  <si>
    <t>Napavine</t>
  </si>
  <si>
    <t>Evaline</t>
  </si>
  <si>
    <t>Mossyrock</t>
  </si>
  <si>
    <t>Morton</t>
  </si>
  <si>
    <t>Adna</t>
  </si>
  <si>
    <t>Winlock</t>
  </si>
  <si>
    <t>Boistfort</t>
  </si>
  <si>
    <t>Toledo</t>
  </si>
  <si>
    <t>Onalaska</t>
  </si>
  <si>
    <t>Pe Ell</t>
  </si>
  <si>
    <t>Chehalis</t>
  </si>
  <si>
    <t>White Pass</t>
  </si>
  <si>
    <t>Centralia</t>
  </si>
  <si>
    <t>Sprague</t>
  </si>
  <si>
    <t>Almira</t>
  </si>
  <si>
    <t>Creston</t>
  </si>
  <si>
    <t>Odessa</t>
  </si>
  <si>
    <t>Wilbur</t>
  </si>
  <si>
    <t>Harrington</t>
  </si>
  <si>
    <t>Davenport</t>
  </si>
  <si>
    <t>Southside</t>
  </si>
  <si>
    <t>Grapeview</t>
  </si>
  <si>
    <t>Shelton</t>
  </si>
  <si>
    <t>Mary M Knight</t>
  </si>
  <si>
    <t>Pioneer</t>
  </si>
  <si>
    <t>North Mason</t>
  </si>
  <si>
    <t>Hood Canal</t>
  </si>
  <si>
    <t>Nespelem</t>
  </si>
  <si>
    <t>Omak</t>
  </si>
  <si>
    <t>Okanogan</t>
  </si>
  <si>
    <t>Pateros</t>
  </si>
  <si>
    <t>Methow Valley</t>
  </si>
  <si>
    <t>Tonasket</t>
  </si>
  <si>
    <t>Oroville</t>
  </si>
  <si>
    <t>Ocean Beach</t>
  </si>
  <si>
    <t>Raymond</t>
  </si>
  <si>
    <t>South Bend</t>
  </si>
  <si>
    <t>Willapa Valley</t>
  </si>
  <si>
    <t>North River</t>
  </si>
  <si>
    <t>Newport</t>
  </si>
  <si>
    <t>Cusick</t>
  </si>
  <si>
    <t>Selkirk</t>
  </si>
  <si>
    <t>Puyallup</t>
  </si>
  <si>
    <t>Tacoma</t>
  </si>
  <si>
    <t>Carbonado</t>
  </si>
  <si>
    <t>University Place</t>
  </si>
  <si>
    <t>Dieringer</t>
  </si>
  <si>
    <t>Orting</t>
  </si>
  <si>
    <t>Peninsula</t>
  </si>
  <si>
    <t>Franklin Pierce</t>
  </si>
  <si>
    <t>Bethel</t>
  </si>
  <si>
    <t>Eatonville</t>
  </si>
  <si>
    <t>White River</t>
  </si>
  <si>
    <t>Fife</t>
  </si>
  <si>
    <t>Concrete</t>
  </si>
  <si>
    <t>Anacortes</t>
  </si>
  <si>
    <t>La Conner</t>
  </si>
  <si>
    <t>Conway</t>
  </si>
  <si>
    <t>Mount Vernon</t>
  </si>
  <si>
    <t>Skamania</t>
  </si>
  <si>
    <t>Mount Pleasant</t>
  </si>
  <si>
    <t>Mill A</t>
  </si>
  <si>
    <t>Stevenson-Carson</t>
  </si>
  <si>
    <t>Everett</t>
  </si>
  <si>
    <t>Lake Stevens</t>
  </si>
  <si>
    <t>Mukilteo</t>
  </si>
  <si>
    <t>Edmonds</t>
  </si>
  <si>
    <t>Arlington</t>
  </si>
  <si>
    <t>Marysville</t>
  </si>
  <si>
    <t>Index</t>
  </si>
  <si>
    <t>Monroe</t>
  </si>
  <si>
    <t>Snohomish</t>
  </si>
  <si>
    <t>Lakewood</t>
  </si>
  <si>
    <t>Sultan</t>
  </si>
  <si>
    <t>Darrington</t>
  </si>
  <si>
    <t>Granite Falls</t>
  </si>
  <si>
    <t>Spokane</t>
  </si>
  <si>
    <t>Orchard Prairie</t>
  </si>
  <si>
    <t>Great Northern</t>
  </si>
  <si>
    <t>Nine Mile Falls</t>
  </si>
  <si>
    <t>Medical Lake</t>
  </si>
  <si>
    <t>Mead</t>
  </si>
  <si>
    <t>Central Valley</t>
  </si>
  <si>
    <t>Freeman</t>
  </si>
  <si>
    <t>Cheney</t>
  </si>
  <si>
    <t>Liberty</t>
  </si>
  <si>
    <t>Deer Park</t>
  </si>
  <si>
    <t>Riverside</t>
  </si>
  <si>
    <t>Onion Creek</t>
  </si>
  <si>
    <t>Chewelah</t>
  </si>
  <si>
    <t>Wellpinit</t>
  </si>
  <si>
    <t>Valley</t>
  </si>
  <si>
    <t>Colville</t>
  </si>
  <si>
    <t>Loon Lake</t>
  </si>
  <si>
    <t>Summit Valley</t>
  </si>
  <si>
    <t>Mary Walker</t>
  </si>
  <si>
    <t>Northport</t>
  </si>
  <si>
    <t>Kettle Falls</t>
  </si>
  <si>
    <t>Yelm</t>
  </si>
  <si>
    <t>North Thurston</t>
  </si>
  <si>
    <t>Tumwater</t>
  </si>
  <si>
    <t>Olympia</t>
  </si>
  <si>
    <t>Rainier</t>
  </si>
  <si>
    <t>Griffin</t>
  </si>
  <si>
    <t>Rochester</t>
  </si>
  <si>
    <t>Tenino</t>
  </si>
  <si>
    <t>Wahkiakum</t>
  </si>
  <si>
    <t>Dixie</t>
  </si>
  <si>
    <t>Walla Walla</t>
  </si>
  <si>
    <t>College Place</t>
  </si>
  <si>
    <t>Touchet</t>
  </si>
  <si>
    <t>Waitsburg</t>
  </si>
  <si>
    <t>Prescott</t>
  </si>
  <si>
    <t>Bellingham</t>
  </si>
  <si>
    <t>Ferndale</t>
  </si>
  <si>
    <t>Blaine</t>
  </si>
  <si>
    <t>Lynden</t>
  </si>
  <si>
    <t>Meridian</t>
  </si>
  <si>
    <t>Nooksack Valley</t>
  </si>
  <si>
    <t>Lamont</t>
  </si>
  <si>
    <t>Tekoa</t>
  </si>
  <si>
    <t>Pullman</t>
  </si>
  <si>
    <t>Colfax</t>
  </si>
  <si>
    <t>Palouse</t>
  </si>
  <si>
    <t>Garfield</t>
  </si>
  <si>
    <t>Steptoe</t>
  </si>
  <si>
    <t>Colton</t>
  </si>
  <si>
    <t>Endicott</t>
  </si>
  <si>
    <t>Rosalia</t>
  </si>
  <si>
    <t>Oakesdale</t>
  </si>
  <si>
    <t>Union Gap</t>
  </si>
  <si>
    <t>Naches Valley</t>
  </si>
  <si>
    <t>Yakima</t>
  </si>
  <si>
    <t>Selah</t>
  </si>
  <si>
    <t>Mabton</t>
  </si>
  <si>
    <t>Grandview</t>
  </si>
  <si>
    <t>Sunnyside</t>
  </si>
  <si>
    <t>Toppenish</t>
  </si>
  <si>
    <t>Highland</t>
  </si>
  <si>
    <t>Granger</t>
  </si>
  <si>
    <t>Zillah</t>
  </si>
  <si>
    <t>Wapato</t>
  </si>
  <si>
    <t>Mount Adams</t>
  </si>
  <si>
    <t>FieldTrip</t>
  </si>
  <si>
    <t>EXTRAcurricular</t>
  </si>
  <si>
    <t>InterGov</t>
  </si>
  <si>
    <t>Other</t>
  </si>
  <si>
    <t>Program 99, All Activity 29</t>
  </si>
  <si>
    <t>Act 29 Total</t>
  </si>
  <si>
    <t>3. Run Time*
(hours)</t>
  </si>
  <si>
    <t>18902</t>
  </si>
  <si>
    <t>37903</t>
  </si>
  <si>
    <t>TotalMiles</t>
  </si>
  <si>
    <t>05903</t>
  </si>
  <si>
    <t>17903</t>
  </si>
  <si>
    <t>32907</t>
  </si>
  <si>
    <t>17908</t>
  </si>
  <si>
    <t>32901</t>
  </si>
  <si>
    <t>27905</t>
  </si>
  <si>
    <t>17902</t>
  </si>
  <si>
    <t>06701</t>
  </si>
  <si>
    <t>17910</t>
  </si>
  <si>
    <t>17905</t>
  </si>
  <si>
    <t>17911</t>
  </si>
  <si>
    <t>34901</t>
  </si>
  <si>
    <t>36901</t>
  </si>
  <si>
    <t>ESY Transportation Cost Calculator</t>
  </si>
  <si>
    <t>1. Enter # of students on route.</t>
  </si>
  <si>
    <t>2. Program Costs for All Other Routes</t>
  </si>
  <si>
    <t>3. Total Miles for All Other Routes</t>
  </si>
  <si>
    <t>Miles per Day</t>
  </si>
  <si>
    <t># of Days Student is Transported</t>
  </si>
  <si>
    <t xml:space="preserve">4. ESY Route </t>
  </si>
  <si>
    <t>Total Other</t>
  </si>
  <si>
    <t>27901</t>
  </si>
  <si>
    <t>17916</t>
  </si>
  <si>
    <t>17917</t>
  </si>
  <si>
    <t>18901</t>
  </si>
  <si>
    <t>32903</t>
  </si>
  <si>
    <t>37902</t>
  </si>
  <si>
    <t>* Based on actual invoices received to date from outside contractor. Only complete green cells for months that have invoices.</t>
  </si>
  <si>
    <t>Transportation must be identified as a service in the student's IEP.</t>
  </si>
  <si>
    <t xml:space="preserve">Use this form to calculate ESY Special Education transportation costs only (in and out of district transportation OK here). </t>
  </si>
  <si>
    <t>ESD</t>
  </si>
  <si>
    <t>113</t>
  </si>
  <si>
    <t>101</t>
  </si>
  <si>
    <t>189</t>
  </si>
  <si>
    <t>123</t>
  </si>
  <si>
    <t>121</t>
  </si>
  <si>
    <t>Bainbridge Island</t>
  </si>
  <si>
    <t>112</t>
  </si>
  <si>
    <t>105</t>
  </si>
  <si>
    <t>114</t>
  </si>
  <si>
    <t>171</t>
  </si>
  <si>
    <t xml:space="preserve">Brewster </t>
  </si>
  <si>
    <t>Burlington-Edison</t>
  </si>
  <si>
    <t>Catalyst Charter</t>
  </si>
  <si>
    <t>Cle Elum - Rosyln</t>
  </si>
  <si>
    <t xml:space="preserve">Clover Park </t>
  </si>
  <si>
    <t>Columbia No. 206 (Stevens)</t>
  </si>
  <si>
    <t>Columbia No. 400 (Walla Walla)</t>
  </si>
  <si>
    <t>Coulee-Hartline</t>
  </si>
  <si>
    <t>East Valley No. 361 (Spokane)</t>
  </si>
  <si>
    <t>East Valley No. 90 (Yakima)</t>
  </si>
  <si>
    <t>Evergreen No. 114 (Clark)</t>
  </si>
  <si>
    <t>Evergreen No. 205 (Stevens)</t>
  </si>
  <si>
    <t>27902</t>
  </si>
  <si>
    <t>Impact Commencement Bay Charter</t>
  </si>
  <si>
    <t>Impact Puget Sound Elem Charter</t>
  </si>
  <si>
    <t>Impact Salish Sea Charter</t>
  </si>
  <si>
    <t>Innovation Charter School (Willow)</t>
  </si>
  <si>
    <t>Kiona-Benton</t>
  </si>
  <si>
    <t>La Center</t>
  </si>
  <si>
    <t>LaCrosse</t>
  </si>
  <si>
    <t>Lopez Island</t>
  </si>
  <si>
    <t>Lumen Charter</t>
  </si>
  <si>
    <t>McCleary</t>
  </si>
  <si>
    <t xml:space="preserve">Mount Baker </t>
  </si>
  <si>
    <t>Naselle-Grays River</t>
  </si>
  <si>
    <t>Orcas Island</t>
  </si>
  <si>
    <t>04901</t>
  </si>
  <si>
    <t>Pinnacles Prep Charter</t>
  </si>
  <si>
    <t>Pride Prep Charter</t>
  </si>
  <si>
    <t>38901</t>
  </si>
  <si>
    <t>Pullman Community Montessori Charter</t>
  </si>
  <si>
    <t>Rainier Prep Charter</t>
  </si>
  <si>
    <t>Rainier Valley Leadership Acad Charter</t>
  </si>
  <si>
    <t>Reardan-Edwall</t>
  </si>
  <si>
    <t>Saint John</t>
  </si>
  <si>
    <t>San Juan Island</t>
  </si>
  <si>
    <t>Sedro-Woolley</t>
  </si>
  <si>
    <t>Shaw Island</t>
  </si>
  <si>
    <t>Spokane International Academy Charter</t>
  </si>
  <si>
    <t>Stanwood-Camano</t>
  </si>
  <si>
    <t>Steilacoom Historical</t>
  </si>
  <si>
    <t>Summit Atlas Charter</t>
  </si>
  <si>
    <t>Summit Olympus Charter</t>
  </si>
  <si>
    <t>Summit Sierra Charter</t>
  </si>
  <si>
    <t>Sumner-Bonney Lake</t>
  </si>
  <si>
    <t>900</t>
  </si>
  <si>
    <t>Suquamish Tribal Education Department</t>
  </si>
  <si>
    <t>WA State School for the Blind</t>
  </si>
  <si>
    <t>WA State School for the Deaf (CDHY)</t>
  </si>
  <si>
    <t>West Valley No. 208 (Yakima)</t>
  </si>
  <si>
    <t>West Valley No. 363 (Spokane)</t>
  </si>
  <si>
    <t>Whatcom Intergenerational Charter</t>
  </si>
  <si>
    <t>Why Not You Academy Charter</t>
  </si>
  <si>
    <t xml:space="preserve">Source: Transportation Office </t>
  </si>
  <si>
    <t>Yes</t>
  </si>
  <si>
    <t>No</t>
  </si>
  <si>
    <t>Brewster</t>
  </si>
  <si>
    <t>Catalyst</t>
  </si>
  <si>
    <t>Chief Leschi Tribal</t>
  </si>
  <si>
    <t>Cle Elum-Roslyn</t>
  </si>
  <si>
    <t>Clover Park</t>
  </si>
  <si>
    <t>Columbia (Stevens)</t>
  </si>
  <si>
    <t>Columbia (Walla Walla)</t>
  </si>
  <si>
    <t>East Valley (Spokane)</t>
  </si>
  <si>
    <t>East Valley (Yakima)</t>
  </si>
  <si>
    <t>ESD 105</t>
  </si>
  <si>
    <t>ESD 112</t>
  </si>
  <si>
    <t>ESD 113</t>
  </si>
  <si>
    <t>Evergreen (Clark)</t>
  </si>
  <si>
    <t>Evergreen (Stevens)</t>
  </si>
  <si>
    <t>First Place Scholar Charter</t>
  </si>
  <si>
    <t>Green Dot Destiny</t>
  </si>
  <si>
    <t>Green Dot Excel</t>
  </si>
  <si>
    <t>Green Dot Rainier Valley</t>
  </si>
  <si>
    <t>Impact</t>
  </si>
  <si>
    <t>Impact Commencement Bay Elem</t>
  </si>
  <si>
    <t>Impact Salish Sea</t>
  </si>
  <si>
    <t>Innovation Charter</t>
  </si>
  <si>
    <t>Kiona-Benton City</t>
  </si>
  <si>
    <t>LaConner</t>
  </si>
  <si>
    <t>Lopez</t>
  </si>
  <si>
    <t>Lumen High School</t>
  </si>
  <si>
    <t>Lummi Tribal</t>
  </si>
  <si>
    <t>Mount Baker</t>
  </si>
  <si>
    <t>Muckleshoot Tribal</t>
  </si>
  <si>
    <t>Naselle-Grays River Valley</t>
  </si>
  <si>
    <t>Nooksack</t>
  </si>
  <si>
    <t>Pinnacles Prep Wenatchee</t>
  </si>
  <si>
    <t>PRIDE Prep Charter</t>
  </si>
  <si>
    <t>Puget Sound ESD 121</t>
  </si>
  <si>
    <t>Pullman Community Montessori</t>
  </si>
  <si>
    <t>Quileute Tribal</t>
  </si>
  <si>
    <t>SOAR Academy Charter</t>
  </si>
  <si>
    <t>Spokane Intl. Acad</t>
  </si>
  <si>
    <t>St. John</t>
  </si>
  <si>
    <t>Steilacoom Hist.</t>
  </si>
  <si>
    <t>Summit Atlas</t>
  </si>
  <si>
    <t>Summit Olympus</t>
  </si>
  <si>
    <t>Summit Sierra</t>
  </si>
  <si>
    <t>Sumner</t>
  </si>
  <si>
    <t>Suquamish Tribal</t>
  </si>
  <si>
    <t>WA HE Lut</t>
  </si>
  <si>
    <t>West Valley (Spokane)</t>
  </si>
  <si>
    <t>West Valley (Yakima)</t>
  </si>
  <si>
    <t>Whatcom Intergenerational HS</t>
  </si>
  <si>
    <t>White Salmon Valley</t>
  </si>
  <si>
    <t>Why Not You Academy Midway</t>
  </si>
  <si>
    <t>39801</t>
  </si>
  <si>
    <t>06801</t>
  </si>
  <si>
    <t>34801</t>
  </si>
  <si>
    <t>17901</t>
  </si>
  <si>
    <t>27904</t>
  </si>
  <si>
    <t>17906</t>
  </si>
  <si>
    <t>17801</t>
  </si>
  <si>
    <t>27909</t>
  </si>
  <si>
    <t>*For the purposes of individual student applications, run time means only the time the student is actually being transported to and from the out of district educational site.</t>
  </si>
  <si>
    <t xml:space="preserve">12. Excess transportation costs entered in the Worksheet C Student Summary modal window. </t>
  </si>
  <si>
    <t xml:space="preserve">10. Excess transportation costs entered in the Worksheet C Student Summary modal window. </t>
  </si>
  <si>
    <t>Upload completed form to the forms and files tab in the application files section.</t>
  </si>
  <si>
    <t>Use this form to calculate OUT-OF-DISTRICT Special Education transportation costs by OUTSIDE TRANSPORTATION CONTRACTORS for the Extended SCHOOL YEAR.</t>
  </si>
  <si>
    <t>2. Cost per day from contract</t>
  </si>
  <si>
    <t xml:space="preserve">4.  Total Transportation Cost for this Student - per outside contractor. Enter in the Worksheet C Student Summary modal window.  </t>
  </si>
  <si>
    <t xml:space="preserve">5. Excess transportation costs. Enter in the Worksheet C Student Summary modal window. </t>
  </si>
  <si>
    <t>ABERDEEN</t>
  </si>
  <si>
    <t>ADNA</t>
  </si>
  <si>
    <t>ALMIRA</t>
  </si>
  <si>
    <t>ANACORTES</t>
  </si>
  <si>
    <t>ARLINGTON</t>
  </si>
  <si>
    <t>ASOTIN</t>
  </si>
  <si>
    <t>AUBURN</t>
  </si>
  <si>
    <t>BAINBRIDGE</t>
  </si>
  <si>
    <t>BATTLE GROUND</t>
  </si>
  <si>
    <t>BELLEVUE</t>
  </si>
  <si>
    <t>BELLINGHAM</t>
  </si>
  <si>
    <t>BENGE</t>
  </si>
  <si>
    <t>BETHEL</t>
  </si>
  <si>
    <t>BICKLETON</t>
  </si>
  <si>
    <t>BLAINE</t>
  </si>
  <si>
    <t>BOISTFORT</t>
  </si>
  <si>
    <t>BREMERTON</t>
  </si>
  <si>
    <t>BREWSTER</t>
  </si>
  <si>
    <t>BRIDGEPORT</t>
  </si>
  <si>
    <t>BRINNON</t>
  </si>
  <si>
    <t>BURLINGTON EDISON</t>
  </si>
  <si>
    <t>CAMAS</t>
  </si>
  <si>
    <t>CAPE FLATTERY</t>
  </si>
  <si>
    <t>CARBONADO</t>
  </si>
  <si>
    <t>CASCADE</t>
  </si>
  <si>
    <t>CASHMERE</t>
  </si>
  <si>
    <t>CASTLE ROCK</t>
  </si>
  <si>
    <t>CENTERVILLE</t>
  </si>
  <si>
    <t>CENTRAL KITSAP</t>
  </si>
  <si>
    <t>CENTRAL VALLEY</t>
  </si>
  <si>
    <t>CENTRALIA</t>
  </si>
  <si>
    <t>CHEHALIS</t>
  </si>
  <si>
    <t>CHENEY</t>
  </si>
  <si>
    <t>CHEWELAH</t>
  </si>
  <si>
    <t>CHIMACUM</t>
  </si>
  <si>
    <t>CLARKSTON</t>
  </si>
  <si>
    <t>CLE ELUM-ROSLYN</t>
  </si>
  <si>
    <t>CLOVER PARK</t>
  </si>
  <si>
    <t>COLFAX</t>
  </si>
  <si>
    <t>COLLEGE PLACE</t>
  </si>
  <si>
    <t>COLTON</t>
  </si>
  <si>
    <t>COLUMBIA-STEVENS</t>
  </si>
  <si>
    <t>COLUMBIA-WALLA WALLA</t>
  </si>
  <si>
    <t>COLVILLE</t>
  </si>
  <si>
    <t>CONCRETE</t>
  </si>
  <si>
    <t>CONWAY</t>
  </si>
  <si>
    <t>COSMOPOLIS</t>
  </si>
  <si>
    <t>COULEE-HARTLINE</t>
  </si>
  <si>
    <t>COUPEVILLE</t>
  </si>
  <si>
    <t>CRESCENT</t>
  </si>
  <si>
    <t>CRESTON</t>
  </si>
  <si>
    <t>CUSICK</t>
  </si>
  <si>
    <t>DARRINGTON</t>
  </si>
  <si>
    <t>DAVENPORT</t>
  </si>
  <si>
    <t>DAYTON</t>
  </si>
  <si>
    <t>DEER PARK</t>
  </si>
  <si>
    <t>DIERINGER</t>
  </si>
  <si>
    <t>DIXIE</t>
  </si>
  <si>
    <t>EAST VALLEY-SPOKANE</t>
  </si>
  <si>
    <t>EAST VALLEY-YAKIMA</t>
  </si>
  <si>
    <t>EASTMONT</t>
  </si>
  <si>
    <t>EASTON</t>
  </si>
  <si>
    <t>EATONVILLE</t>
  </si>
  <si>
    <t>EDMONDS</t>
  </si>
  <si>
    <t>Educational Service District 105</t>
  </si>
  <si>
    <t>ELLENSBURG</t>
  </si>
  <si>
    <t>ELMA</t>
  </si>
  <si>
    <t>ENDICOTT</t>
  </si>
  <si>
    <t>ENTIAT</t>
  </si>
  <si>
    <t>ENUMCLAW</t>
  </si>
  <si>
    <t>EPHRATA</t>
  </si>
  <si>
    <t>EVALINE</t>
  </si>
  <si>
    <t>EVERETT</t>
  </si>
  <si>
    <t>EVERGREEN-CLARK</t>
  </si>
  <si>
    <t>FEDERAL WAY</t>
  </si>
  <si>
    <t>FERNDALE</t>
  </si>
  <si>
    <t>FIFE</t>
  </si>
  <si>
    <t>FINLEY</t>
  </si>
  <si>
    <t>FRANKLIN PIERCE</t>
  </si>
  <si>
    <t>FREEMAN</t>
  </si>
  <si>
    <t>GARFIELD</t>
  </si>
  <si>
    <t>GLENWOOD</t>
  </si>
  <si>
    <t>GOLDENDALE</t>
  </si>
  <si>
    <t>GRAND COULEE DAM</t>
  </si>
  <si>
    <t>GRANDVIEW</t>
  </si>
  <si>
    <t>GRANGER</t>
  </si>
  <si>
    <t>GRANITE FALLS</t>
  </si>
  <si>
    <t>GRAPEVIEW</t>
  </si>
  <si>
    <t>GREAT NORTHERN</t>
  </si>
  <si>
    <t>GREEN MOUNTAIN</t>
  </si>
  <si>
    <t>GRIFFIN</t>
  </si>
  <si>
    <t>HARRINGTON</t>
  </si>
  <si>
    <t>HIGHLAND</t>
  </si>
  <si>
    <t>HIGHLINE</t>
  </si>
  <si>
    <t>HOCKINSON</t>
  </si>
  <si>
    <t>HOOD CANAL</t>
  </si>
  <si>
    <t>HOQUIAM</t>
  </si>
  <si>
    <t>INDEX</t>
  </si>
  <si>
    <t>ISSAQUAH</t>
  </si>
  <si>
    <t>KAHLOTUS</t>
  </si>
  <si>
    <t>KELLER</t>
  </si>
  <si>
    <t>KELSO</t>
  </si>
  <si>
    <t>KENNEWICK</t>
  </si>
  <si>
    <t>KENT</t>
  </si>
  <si>
    <t>KETTLE FALLS</t>
  </si>
  <si>
    <t>KIONA-BENTON</t>
  </si>
  <si>
    <t>KITTITAS</t>
  </si>
  <si>
    <t>LA CONNER</t>
  </si>
  <si>
    <t>LACROSSE JOINT</t>
  </si>
  <si>
    <t>LAKE CHELAN</t>
  </si>
  <si>
    <t>LAKE STEVENS</t>
  </si>
  <si>
    <t>LAKE WASHINGTON</t>
  </si>
  <si>
    <t>LAKEWOOD</t>
  </si>
  <si>
    <t>LAMONT</t>
  </si>
  <si>
    <t>LIBERTY</t>
  </si>
  <si>
    <t>LIND</t>
  </si>
  <si>
    <t>LONGVIEW</t>
  </si>
  <si>
    <t>LOPEZ</t>
  </si>
  <si>
    <t>LYNDEN</t>
  </si>
  <si>
    <t>MABTON</t>
  </si>
  <si>
    <t>MANSFIELD</t>
  </si>
  <si>
    <t>MANSON</t>
  </si>
  <si>
    <t>MARY M KNIGHT</t>
  </si>
  <si>
    <t>MARY WALKER</t>
  </si>
  <si>
    <t>MARYSVILLE</t>
  </si>
  <si>
    <t>MC CLEARY</t>
  </si>
  <si>
    <t>MEAD</t>
  </si>
  <si>
    <t>MEDICAL LAKE</t>
  </si>
  <si>
    <t>MERCER ISLAND</t>
  </si>
  <si>
    <t>MERIDIAN</t>
  </si>
  <si>
    <t>METHOW VALLEY</t>
  </si>
  <si>
    <t>MILL A</t>
  </si>
  <si>
    <t>MONROE</t>
  </si>
  <si>
    <t>MONTESANO</t>
  </si>
  <si>
    <t>MORTON</t>
  </si>
  <si>
    <t>MOSES LAKE</t>
  </si>
  <si>
    <t>MOSSYROCK</t>
  </si>
  <si>
    <t>MOUNT ADAMS</t>
  </si>
  <si>
    <t>MOUNT BAKER</t>
  </si>
  <si>
    <t>MOUNT PLEASANT</t>
  </si>
  <si>
    <t>MT VERNON</t>
  </si>
  <si>
    <t>MUKILTEO</t>
  </si>
  <si>
    <t>NACHES VALLEY</t>
  </si>
  <si>
    <t>NAPAVINE</t>
  </si>
  <si>
    <t>NASELLE GRAYS RIV</t>
  </si>
  <si>
    <t>NESPELEM</t>
  </si>
  <si>
    <t>NEWPORT</t>
  </si>
  <si>
    <t>NINE MILE FALLS</t>
  </si>
  <si>
    <t>NOOKSACK VALLEY</t>
  </si>
  <si>
    <t>NORTH BEACH</t>
  </si>
  <si>
    <t>NORTH FRANKLIN</t>
  </si>
  <si>
    <t>NORTH KITSAP</t>
  </si>
  <si>
    <t>NORTH MASON</t>
  </si>
  <si>
    <t>NORTH RIVER</t>
  </si>
  <si>
    <t>NORTH THURSTON</t>
  </si>
  <si>
    <t>NORTHPORT</t>
  </si>
  <si>
    <t>NORTHSHORE</t>
  </si>
  <si>
    <t>OAK HARBOR</t>
  </si>
  <si>
    <t>OAKESDALE</t>
  </si>
  <si>
    <t>OAKVILLE</t>
  </si>
  <si>
    <t>OCEAN BEACH</t>
  </si>
  <si>
    <t>OCOSTA</t>
  </si>
  <si>
    <t>ODESSA</t>
  </si>
  <si>
    <t>OKANOGAN</t>
  </si>
  <si>
    <t>OLYMPIA</t>
  </si>
  <si>
    <t>OMAK</t>
  </si>
  <si>
    <t>ONALASKA</t>
  </si>
  <si>
    <t>ONION CREEK</t>
  </si>
  <si>
    <t>ORCAS ISLAND</t>
  </si>
  <si>
    <t>ORCHARD PRAIRIE</t>
  </si>
  <si>
    <t>ORIENT</t>
  </si>
  <si>
    <t>ORONDO</t>
  </si>
  <si>
    <t>OROVILLE</t>
  </si>
  <si>
    <t>ORTING</t>
  </si>
  <si>
    <t>OTHELLO</t>
  </si>
  <si>
    <t>PALISADES</t>
  </si>
  <si>
    <t>PASCO</t>
  </si>
  <si>
    <t>PATEROS</t>
  </si>
  <si>
    <t>PATERSON</t>
  </si>
  <si>
    <t>PE ELL</t>
  </si>
  <si>
    <t>PENINSULA</t>
  </si>
  <si>
    <t>PIONEER</t>
  </si>
  <si>
    <t>POMEROY</t>
  </si>
  <si>
    <t>PORT ANGELES</t>
  </si>
  <si>
    <t>PORT TOWNSEND</t>
  </si>
  <si>
    <t>PRESCOTT</t>
  </si>
  <si>
    <t>PROSSER</t>
  </si>
  <si>
    <t>PUGET SOUNT ESD</t>
  </si>
  <si>
    <t>PULLMAN</t>
  </si>
  <si>
    <t>PUYALLUP</t>
  </si>
  <si>
    <t>QUEETS-CLEARWATER</t>
  </si>
  <si>
    <t>QUILCENE</t>
  </si>
  <si>
    <t>QUILLAYUTE VA</t>
  </si>
  <si>
    <t>QUINAULT</t>
  </si>
  <si>
    <t>QUINCY</t>
  </si>
  <si>
    <t>RAINIER</t>
  </si>
  <si>
    <t>RAYMOND</t>
  </si>
  <si>
    <t>REARDAN</t>
  </si>
  <si>
    <t>RENTON</t>
  </si>
  <si>
    <t>REPUBLIC</t>
  </si>
  <si>
    <t>RICHLAND</t>
  </si>
  <si>
    <t>RIVERSIDE</t>
  </si>
  <si>
    <t>RIVERVIEW</t>
  </si>
  <si>
    <t>ROCHESTER</t>
  </si>
  <si>
    <t>ROOSEVELT</t>
  </si>
  <si>
    <t>ROSALIA</t>
  </si>
  <si>
    <t>ROYAL</t>
  </si>
  <si>
    <t>SAN JUAN</t>
  </si>
  <si>
    <t>SEATTLE</t>
  </si>
  <si>
    <t>SEDRO WOOLLEY</t>
  </si>
  <si>
    <t>SELAH</t>
  </si>
  <si>
    <t>SELKIRK</t>
  </si>
  <si>
    <t>SEQUIM</t>
  </si>
  <si>
    <t>SHELTON</t>
  </si>
  <si>
    <t>SHORELINE</t>
  </si>
  <si>
    <t>SKAMANIA</t>
  </si>
  <si>
    <t>SKYKOMISH</t>
  </si>
  <si>
    <t>SNOHOMISH</t>
  </si>
  <si>
    <t>SNOQUALMIE VALLEY</t>
  </si>
  <si>
    <t>SOAP LAKE</t>
  </si>
  <si>
    <t>SOUTH BEND</t>
  </si>
  <si>
    <t>SOUTH KITSAP</t>
  </si>
  <si>
    <t>SOUTH WHIDBEY</t>
  </si>
  <si>
    <t>SOUTHSIDE</t>
  </si>
  <si>
    <t>SPOKANE</t>
  </si>
  <si>
    <t>SPRAGUE</t>
  </si>
  <si>
    <t>ST JOHN</t>
  </si>
  <si>
    <t>STANWOOD</t>
  </si>
  <si>
    <t>STAR</t>
  </si>
  <si>
    <t>STARBUCK</t>
  </si>
  <si>
    <t>STEILACOOM HIST.</t>
  </si>
  <si>
    <t>STEPTOE</t>
  </si>
  <si>
    <t>STEVENSON-CARSON</t>
  </si>
  <si>
    <t>SULTAN</t>
  </si>
  <si>
    <t>SUMNER</t>
  </si>
  <si>
    <t>SUNNYSIDE</t>
  </si>
  <si>
    <t>TACOMA</t>
  </si>
  <si>
    <t>TAHOLAH</t>
  </si>
  <si>
    <t>TAHOMA</t>
  </si>
  <si>
    <t>TEKOA</t>
  </si>
  <si>
    <t>TENINO</t>
  </si>
  <si>
    <t>THORP</t>
  </si>
  <si>
    <t>TOLEDO</t>
  </si>
  <si>
    <t>TONASKET</t>
  </si>
  <si>
    <t>TOPPENISH</t>
  </si>
  <si>
    <t>TOUCHET</t>
  </si>
  <si>
    <t>TOUTLE LAKE</t>
  </si>
  <si>
    <t>TROUT LAKE</t>
  </si>
  <si>
    <t>TUKWILA</t>
  </si>
  <si>
    <t>TUMWATER</t>
  </si>
  <si>
    <t>UNION GAP</t>
  </si>
  <si>
    <t>UNIVERSITY PLACE</t>
  </si>
  <si>
    <t>VALLEY-LOON LAKE</t>
  </si>
  <si>
    <t>VANCOUVER</t>
  </si>
  <si>
    <t>VASHON ISLAND</t>
  </si>
  <si>
    <t>WAHKIAKUM</t>
  </si>
  <si>
    <t>WAHLUKE</t>
  </si>
  <si>
    <t>WAITSBURG</t>
  </si>
  <si>
    <t>WALLA WALLA</t>
  </si>
  <si>
    <t>WAPATO</t>
  </si>
  <si>
    <t>WARDEN</t>
  </si>
  <si>
    <t>WASHOUGAL</t>
  </si>
  <si>
    <t>WASHTUCNA</t>
  </si>
  <si>
    <t>WATERVILLE</t>
  </si>
  <si>
    <t>WELLPINIT</t>
  </si>
  <si>
    <t>WENATCHEE</t>
  </si>
  <si>
    <t>WEST VALLEY-SPOKANE</t>
  </si>
  <si>
    <t>WEST VALLEY-YAKIMA</t>
  </si>
  <si>
    <t>WHITE PASS</t>
  </si>
  <si>
    <t>WHITE RIVER</t>
  </si>
  <si>
    <t>WHITE SALMON</t>
  </si>
  <si>
    <t>WILLAPA VALLEY</t>
  </si>
  <si>
    <t>WILSON CREEK</t>
  </si>
  <si>
    <t>WINLOCK</t>
  </si>
  <si>
    <t>WISHKAH VALLEY</t>
  </si>
  <si>
    <t>WISHRAM</t>
  </si>
  <si>
    <t>WOODLAND</t>
  </si>
  <si>
    <t>YAKIMA</t>
  </si>
  <si>
    <t>YELM</t>
  </si>
  <si>
    <t>ZILLAH</t>
  </si>
  <si>
    <t>17919</t>
  </si>
  <si>
    <t>https://ospi.k12.wa.us/policy-funding/student-transportation/student-transportation-allocation-reporting-system-stars</t>
  </si>
  <si>
    <t>Annual Non-Funding Reports</t>
  </si>
  <si>
    <t>School Bus Mileage Report</t>
  </si>
  <si>
    <t>Impact Black River</t>
  </si>
  <si>
    <t>Paschal Sherman</t>
  </si>
  <si>
    <t>06901</t>
  </si>
  <si>
    <t>Rooted Vancouver</t>
  </si>
  <si>
    <t>24915</t>
  </si>
  <si>
    <t xml:space="preserve">Percent Funded </t>
  </si>
  <si>
    <t>Feb. 2025-26 SY</t>
  </si>
  <si>
    <t>2025–26</t>
  </si>
  <si>
    <t>3. Number of days student(s) will be transported during 2025–26 ESY.</t>
  </si>
  <si>
    <t>5. Number of days student(s) will be transported during 2025–26 school year.</t>
  </si>
  <si>
    <t>Source: 24-25 F-196 Data</t>
  </si>
  <si>
    <t>https://ospi.k12.wa.us/sites/default/files/2025-12/24-25-actuals-general-fund-expenditures.csv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</si>
</sst>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&quot;$&quot;#,##0.00"/>
    <numFmt numFmtId="168" formatCode="_(* #,##0.0000_);_(* \(#,##0.0000\);_(* &quot;-&quot;??_);_(@_)"/>
  </numFmts>
  <fonts count="40" x14ac:knownFonts="1">
    <font>
      <sz val="10"/>
      <name val="Arial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u/>
      <sz val="10"/>
      <color theme="1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10"/>
      <name val="Segoe UI"/>
      <family val="2"/>
    </font>
    <font>
      <b/>
      <u/>
      <sz val="10"/>
      <name val="Segoe UI"/>
      <family val="2"/>
    </font>
    <font>
      <sz val="11"/>
      <name val="Segoe UI"/>
      <family val="2"/>
    </font>
    <font>
      <sz val="11"/>
      <color theme="1"/>
      <name val="Segoe UI"/>
      <family val="2"/>
    </font>
    <font>
      <b/>
      <sz val="12"/>
      <name val="Segoe UI"/>
      <family val="2"/>
    </font>
    <font>
      <sz val="10"/>
      <color theme="0"/>
      <name val="Segoe UI"/>
      <family val="2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7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18" applyNumberFormat="0" applyAlignment="0" applyProtection="0"/>
    <xf numFmtId="0" fontId="13" fillId="29" borderId="19" applyNumberFormat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20" applyNumberFormat="0" applyFill="0" applyAlignment="0" applyProtection="0"/>
    <xf numFmtId="0" fontId="17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31" borderId="18" applyNumberFormat="0" applyAlignment="0" applyProtection="0"/>
    <xf numFmtId="0" fontId="21" fillId="0" borderId="23" applyNumberFormat="0" applyFill="0" applyAlignment="0" applyProtection="0"/>
    <xf numFmtId="0" fontId="22" fillId="3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3" borderId="24" applyNumberFormat="0" applyFont="0" applyAlignment="0" applyProtection="0"/>
    <xf numFmtId="0" fontId="23" fillId="28" borderId="25" applyNumberForma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6" applyNumberFormat="0" applyFill="0" applyAlignment="0" applyProtection="0"/>
    <xf numFmtId="0" fontId="26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33" borderId="24" applyNumberFormat="0" applyFont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207">
    <xf numFmtId="0" fontId="0" fillId="0" borderId="0" xfId="0"/>
    <xf numFmtId="10" fontId="0" fillId="0" borderId="0" xfId="50" applyNumberFormat="1" applyFont="1"/>
    <xf numFmtId="0" fontId="8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3" fontId="0" fillId="0" borderId="0" xfId="28" applyFont="1" applyFill="1" applyBorder="1" applyProtection="1">
      <protection locked="0"/>
    </xf>
    <xf numFmtId="44" fontId="6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8" fillId="0" borderId="0" xfId="0" applyFont="1"/>
    <xf numFmtId="166" fontId="29" fillId="0" borderId="0" xfId="61" applyNumberFormat="1" applyFont="1"/>
    <xf numFmtId="168" fontId="0" fillId="0" borderId="0" xfId="28" applyNumberFormat="1" applyFont="1" applyFill="1" applyBorder="1" applyProtection="1">
      <protection locked="0"/>
    </xf>
    <xf numFmtId="0" fontId="30" fillId="0" borderId="0" xfId="76"/>
    <xf numFmtId="37" fontId="31" fillId="34" borderId="2" xfId="30" applyNumberFormat="1" applyFont="1" applyFill="1" applyBorder="1" applyProtection="1">
      <protection locked="0"/>
    </xf>
    <xf numFmtId="0" fontId="31" fillId="2" borderId="33" xfId="0" applyFont="1" applyFill="1" applyBorder="1" applyAlignment="1" applyProtection="1">
      <alignment horizontal="center" wrapText="1"/>
      <protection locked="0"/>
    </xf>
    <xf numFmtId="0" fontId="31" fillId="34" borderId="33" xfId="0" applyFont="1" applyFill="1" applyBorder="1" applyAlignment="1" applyProtection="1">
      <alignment horizontal="center"/>
      <protection locked="0"/>
    </xf>
    <xf numFmtId="0" fontId="31" fillId="34" borderId="27" xfId="0" applyFont="1" applyFill="1" applyBorder="1" applyAlignment="1" applyProtection="1">
      <alignment horizontal="center"/>
      <protection locked="0"/>
    </xf>
    <xf numFmtId="166" fontId="31" fillId="2" borderId="33" xfId="0" applyNumberFormat="1" applyFont="1" applyFill="1" applyBorder="1" applyAlignment="1" applyProtection="1">
      <alignment horizontal="center" wrapText="1"/>
      <protection locked="0"/>
    </xf>
    <xf numFmtId="0" fontId="31" fillId="2" borderId="38" xfId="0" applyFont="1" applyFill="1" applyBorder="1" applyProtection="1">
      <protection locked="0"/>
    </xf>
    <xf numFmtId="166" fontId="31" fillId="0" borderId="3" xfId="30" applyNumberFormat="1" applyFont="1" applyFill="1" applyBorder="1" applyAlignment="1" applyProtection="1">
      <alignment horizontal="right" vertical="center"/>
    </xf>
    <xf numFmtId="10" fontId="31" fillId="0" borderId="3" xfId="50" applyNumberFormat="1" applyFont="1" applyFill="1" applyBorder="1" applyAlignment="1" applyProtection="1">
      <alignment horizontal="right" vertical="center"/>
    </xf>
    <xf numFmtId="165" fontId="31" fillId="0" borderId="3" xfId="30" applyNumberFormat="1" applyFont="1" applyFill="1" applyBorder="1" applyAlignment="1" applyProtection="1">
      <alignment horizontal="center" vertical="center"/>
    </xf>
    <xf numFmtId="165" fontId="31" fillId="0" borderId="14" xfId="30" applyNumberFormat="1" applyFont="1" applyFill="1" applyBorder="1" applyAlignment="1" applyProtection="1">
      <alignment horizontal="center"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3" fontId="4" fillId="0" borderId="0" xfId="28" applyFont="1" applyFill="1" applyBorder="1" applyProtection="1">
      <protection locked="0"/>
    </xf>
    <xf numFmtId="43" fontId="4" fillId="0" borderId="0" xfId="0" applyNumberFormat="1" applyFont="1" applyProtection="1">
      <protection locked="0"/>
    </xf>
    <xf numFmtId="43" fontId="4" fillId="0" borderId="0" xfId="28" applyFont="1" applyFill="1" applyBorder="1" applyAlignme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1" fillId="2" borderId="2" xfId="30" applyNumberFormat="1" applyFont="1" applyFill="1" applyBorder="1" applyAlignment="1" applyProtection="1">
      <alignment horizontal="center" vertical="center"/>
      <protection locked="0"/>
    </xf>
    <xf numFmtId="39" fontId="31" fillId="2" borderId="2" xfId="28" applyNumberFormat="1" applyFont="1" applyFill="1" applyBorder="1" applyAlignment="1" applyProtection="1">
      <alignment horizontal="center" vertical="center" wrapText="1"/>
      <protection locked="0"/>
    </xf>
    <xf numFmtId="2" fontId="31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1" fillId="2" borderId="13" xfId="0" applyNumberFormat="1" applyFont="1" applyFill="1" applyBorder="1" applyAlignment="1" applyProtection="1">
      <alignment horizontal="center" vertical="center" wrapText="1"/>
      <protection locked="0"/>
    </xf>
    <xf numFmtId="44" fontId="31" fillId="0" borderId="12" xfId="30" applyFont="1" applyFill="1" applyBorder="1" applyAlignment="1" applyProtection="1">
      <alignment vertical="center"/>
    </xf>
    <xf numFmtId="165" fontId="31" fillId="0" borderId="3" xfId="30" applyNumberFormat="1" applyFont="1" applyFill="1" applyBorder="1" applyAlignment="1" applyProtection="1">
      <alignment vertical="center"/>
    </xf>
    <xf numFmtId="164" fontId="31" fillId="0" borderId="3" xfId="28" applyNumberFormat="1" applyFont="1" applyFill="1" applyBorder="1" applyAlignment="1" applyProtection="1">
      <alignment vertical="center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166" fontId="31" fillId="0" borderId="14" xfId="30" applyNumberFormat="1" applyFont="1" applyFill="1" applyBorder="1" applyAlignment="1" applyProtection="1">
      <alignment horizontal="right" vertical="center"/>
    </xf>
    <xf numFmtId="0" fontId="31" fillId="2" borderId="2" xfId="56" applyNumberFormat="1" applyFont="1" applyFill="1" applyBorder="1" applyAlignment="1" applyProtection="1">
      <alignment vertical="center"/>
      <protection locked="0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165" fontId="31" fillId="0" borderId="3" xfId="56" applyNumberFormat="1" applyFont="1" applyBorder="1" applyAlignment="1" applyProtection="1">
      <alignment vertical="center"/>
    </xf>
    <xf numFmtId="164" fontId="31" fillId="0" borderId="3" xfId="57" applyNumberFormat="1" applyFont="1" applyBorder="1" applyAlignment="1" applyProtection="1">
      <alignment vertical="center"/>
    </xf>
    <xf numFmtId="165" fontId="31" fillId="0" borderId="30" xfId="56" applyNumberFormat="1" applyFont="1" applyBorder="1" applyAlignment="1" applyProtection="1">
      <alignment horizontal="center" vertical="center"/>
    </xf>
    <xf numFmtId="0" fontId="36" fillId="0" borderId="0" xfId="62" applyFont="1"/>
    <xf numFmtId="0" fontId="35" fillId="0" borderId="0" xfId="0" applyFont="1"/>
    <xf numFmtId="0" fontId="29" fillId="37" borderId="33" xfId="0" applyFont="1" applyFill="1" applyBorder="1" applyAlignment="1">
      <alignment horizontal="center" vertical="center" wrapText="1"/>
    </xf>
    <xf numFmtId="0" fontId="29" fillId="37" borderId="33" xfId="0" applyFont="1" applyFill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49" fontId="36" fillId="0" borderId="33" xfId="0" applyNumberFormat="1" applyFont="1" applyBorder="1" applyAlignment="1">
      <alignment horizontal="center" vertical="center"/>
    </xf>
    <xf numFmtId="49" fontId="36" fillId="0" borderId="33" xfId="0" quotePrefix="1" applyNumberFormat="1" applyFont="1" applyBorder="1" applyAlignment="1">
      <alignment horizontal="center" vertical="center"/>
    </xf>
    <xf numFmtId="0" fontId="36" fillId="0" borderId="33" xfId="0" quotePrefix="1" applyFont="1" applyBorder="1" applyAlignment="1">
      <alignment horizontal="center" vertical="center"/>
    </xf>
    <xf numFmtId="0" fontId="36" fillId="0" borderId="33" xfId="43" quotePrefix="1" applyFont="1" applyBorder="1" applyAlignment="1">
      <alignment horizontal="center" vertical="center"/>
    </xf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61" applyFont="1" applyAlignment="1">
      <alignment vertical="top" wrapText="1"/>
    </xf>
    <xf numFmtId="0" fontId="36" fillId="0" borderId="0" xfId="61" applyFont="1" applyAlignment="1">
      <alignment vertical="top" wrapText="1"/>
    </xf>
    <xf numFmtId="0" fontId="29" fillId="37" borderId="33" xfId="0" applyFont="1" applyFill="1" applyBorder="1" applyAlignment="1">
      <alignment horizontal="left" vertical="center" wrapText="1"/>
    </xf>
    <xf numFmtId="0" fontId="36" fillId="0" borderId="33" xfId="0" applyFont="1" applyBorder="1" applyAlignment="1">
      <alignment horizontal="left" vertical="center"/>
    </xf>
    <xf numFmtId="0" fontId="31" fillId="2" borderId="2" xfId="0" applyFont="1" applyFill="1" applyBorder="1" applyProtection="1">
      <protection locked="0"/>
    </xf>
    <xf numFmtId="0" fontId="30" fillId="0" borderId="0" xfId="76" applyAlignment="1">
      <alignment vertical="top"/>
    </xf>
    <xf numFmtId="0" fontId="35" fillId="39" borderId="40" xfId="0" applyFont="1" applyFill="1" applyBorder="1" applyAlignment="1">
      <alignment horizontal="center"/>
    </xf>
    <xf numFmtId="0" fontId="35" fillId="39" borderId="41" xfId="0" applyFont="1" applyFill="1" applyBorder="1"/>
    <xf numFmtId="3" fontId="35" fillId="39" borderId="41" xfId="0" applyNumberFormat="1" applyFont="1" applyFill="1" applyBorder="1"/>
    <xf numFmtId="3" fontId="35" fillId="39" borderId="42" xfId="0" applyNumberFormat="1" applyFont="1" applyFill="1" applyBorder="1"/>
    <xf numFmtId="0" fontId="35" fillId="0" borderId="40" xfId="0" applyFont="1" applyBorder="1" applyAlignment="1">
      <alignment horizontal="center"/>
    </xf>
    <xf numFmtId="0" fontId="35" fillId="0" borderId="41" xfId="0" applyFont="1" applyBorder="1"/>
    <xf numFmtId="3" fontId="35" fillId="0" borderId="41" xfId="0" applyNumberFormat="1" applyFont="1" applyBorder="1"/>
    <xf numFmtId="3" fontId="35" fillId="0" borderId="42" xfId="0" applyNumberFormat="1" applyFont="1" applyBorder="1"/>
    <xf numFmtId="0" fontId="35" fillId="0" borderId="40" xfId="0" quotePrefix="1" applyFont="1" applyBorder="1" applyAlignment="1">
      <alignment horizontal="center"/>
    </xf>
    <xf numFmtId="0" fontId="35" fillId="39" borderId="40" xfId="0" quotePrefix="1" applyFont="1" applyFill="1" applyBorder="1" applyAlignment="1">
      <alignment horizontal="center"/>
    </xf>
    <xf numFmtId="0" fontId="35" fillId="0" borderId="42" xfId="0" applyFont="1" applyBorder="1"/>
    <xf numFmtId="0" fontId="35" fillId="39" borderId="42" xfId="0" applyFont="1" applyFill="1" applyBorder="1"/>
    <xf numFmtId="44" fontId="38" fillId="0" borderId="43" xfId="30" applyFont="1" applyFill="1" applyBorder="1" applyAlignment="1" applyProtection="1">
      <alignment vertical="center"/>
    </xf>
    <xf numFmtId="0" fontId="0" fillId="0" borderId="44" xfId="0" applyBorder="1"/>
    <xf numFmtId="10" fontId="0" fillId="0" borderId="44" xfId="50" applyNumberFormat="1" applyFont="1" applyBorder="1" applyAlignment="1">
      <alignment horizontal="center"/>
    </xf>
    <xf numFmtId="166" fontId="0" fillId="0" borderId="0" xfId="0" applyNumberFormat="1"/>
    <xf numFmtId="166" fontId="0" fillId="38" borderId="0" xfId="0" applyNumberFormat="1" applyFill="1"/>
    <xf numFmtId="49" fontId="31" fillId="2" borderId="13" xfId="0" quotePrefix="1" applyNumberFormat="1" applyFont="1" applyFill="1" applyBorder="1" applyAlignment="1" applyProtection="1">
      <alignment horizontal="center" vertical="center" wrapText="1"/>
      <protection locked="0"/>
    </xf>
    <xf numFmtId="49" fontId="3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3" xfId="0" applyFont="1" applyFill="1" applyBorder="1" applyAlignment="1" applyProtection="1">
      <alignment horizontal="center" vertical="center" wrapText="1"/>
      <protection locked="0"/>
    </xf>
    <xf numFmtId="0" fontId="31" fillId="2" borderId="15" xfId="0" applyFont="1" applyFill="1" applyBorder="1" applyAlignment="1" applyProtection="1">
      <alignment horizontal="center" vertical="center" wrapText="1"/>
      <protection locked="0"/>
    </xf>
    <xf numFmtId="0" fontId="31" fillId="2" borderId="13" xfId="0" applyFont="1" applyFill="1" applyBorder="1" applyAlignment="1" applyProtection="1">
      <alignment horizontal="center" wrapText="1"/>
      <protection locked="0"/>
    </xf>
    <xf numFmtId="0" fontId="31" fillId="2" borderId="1" xfId="0" applyFont="1" applyFill="1" applyBorder="1" applyAlignment="1" applyProtection="1">
      <alignment horizontal="center" wrapText="1"/>
      <protection locked="0"/>
    </xf>
    <xf numFmtId="0" fontId="31" fillId="2" borderId="15" xfId="0" applyFont="1" applyFill="1" applyBorder="1" applyAlignment="1" applyProtection="1">
      <alignment horizontal="center" wrapText="1"/>
      <protection locked="0"/>
    </xf>
    <xf numFmtId="49" fontId="31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3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34" borderId="27" xfId="0" applyFont="1" applyFill="1" applyBorder="1" applyAlignment="1" applyProtection="1">
      <alignment wrapText="1"/>
      <protection locked="0"/>
    </xf>
    <xf numFmtId="0" fontId="31" fillId="34" borderId="28" xfId="0" applyFont="1" applyFill="1" applyBorder="1" applyAlignment="1" applyProtection="1">
      <alignment wrapText="1"/>
      <protection locked="0"/>
    </xf>
    <xf numFmtId="0" fontId="31" fillId="34" borderId="30" xfId="0" applyFont="1" applyFill="1" applyBorder="1" applyAlignment="1" applyProtection="1">
      <alignment wrapText="1"/>
      <protection locked="0"/>
    </xf>
    <xf numFmtId="0" fontId="32" fillId="34" borderId="34" xfId="0" applyFont="1" applyFill="1" applyBorder="1" applyAlignment="1" applyProtection="1">
      <alignment horizontal="left"/>
      <protection locked="0"/>
    </xf>
    <xf numFmtId="0" fontId="32" fillId="34" borderId="28" xfId="0" applyFont="1" applyFill="1" applyBorder="1" applyAlignment="1" applyProtection="1">
      <alignment horizontal="left"/>
      <protection locked="0"/>
    </xf>
    <xf numFmtId="0" fontId="32" fillId="34" borderId="30" xfId="0" applyFont="1" applyFill="1" applyBorder="1" applyAlignment="1" applyProtection="1">
      <alignment horizontal="left"/>
      <protection locked="0"/>
    </xf>
    <xf numFmtId="0" fontId="39" fillId="0" borderId="0" xfId="0" applyFont="1" applyAlignment="1">
      <alignment horizontal="center"/>
    </xf>
    <xf numFmtId="0" fontId="32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31" fillId="0" borderId="5" xfId="0" applyFont="1" applyBorder="1" applyAlignment="1" applyProtection="1">
      <alignment horizontal="right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8" xfId="0" applyFont="1" applyBorder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9" xfId="0" applyFont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vertical="center" wrapText="1"/>
      <protection locked="0"/>
    </xf>
    <xf numFmtId="0" fontId="31" fillId="0" borderId="8" xfId="0" applyFont="1" applyBorder="1" applyAlignment="1" applyProtection="1">
      <alignment vertical="center"/>
      <protection locked="0"/>
    </xf>
    <xf numFmtId="0" fontId="31" fillId="0" borderId="9" xfId="0" applyFont="1" applyBorder="1" applyAlignment="1" applyProtection="1">
      <alignment vertical="center"/>
      <protection locked="0"/>
    </xf>
    <xf numFmtId="165" fontId="31" fillId="0" borderId="9" xfId="30" applyNumberFormat="1" applyFont="1" applyBorder="1" applyAlignment="1" applyProtection="1">
      <alignment vertical="center"/>
      <protection locked="0"/>
    </xf>
    <xf numFmtId="0" fontId="32" fillId="0" borderId="5" xfId="0" applyFont="1" applyBorder="1" applyAlignment="1" applyProtection="1">
      <alignment vertical="center"/>
      <protection locked="0"/>
    </xf>
    <xf numFmtId="0" fontId="31" fillId="0" borderId="6" xfId="0" applyFont="1" applyBorder="1" applyAlignment="1" applyProtection="1">
      <alignment vertical="center"/>
      <protection locked="0"/>
    </xf>
    <xf numFmtId="0" fontId="31" fillId="0" borderId="7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4" fillId="0" borderId="8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 wrapText="1"/>
      <protection locked="0"/>
    </xf>
    <xf numFmtId="43" fontId="31" fillId="0" borderId="6" xfId="28" applyFont="1" applyFill="1" applyBorder="1" applyAlignment="1" applyProtection="1">
      <alignment vertical="center" wrapText="1"/>
      <protection locked="0"/>
    </xf>
    <xf numFmtId="0" fontId="31" fillId="0" borderId="6" xfId="0" applyFont="1" applyBorder="1" applyAlignment="1" applyProtection="1">
      <alignment vertical="center" wrapText="1"/>
      <protection locked="0"/>
    </xf>
    <xf numFmtId="164" fontId="31" fillId="0" borderId="9" xfId="28" applyNumberFormat="1" applyFont="1" applyFill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2" fontId="31" fillId="0" borderId="0" xfId="0" applyNumberFormat="1" applyFont="1" applyAlignment="1" applyProtection="1">
      <alignment vertical="center"/>
      <protection locked="0"/>
    </xf>
    <xf numFmtId="165" fontId="31" fillId="0" borderId="9" xfId="3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Alignment="1" applyProtection="1">
      <alignment horizontal="left" vertical="center"/>
      <protection locked="0"/>
    </xf>
    <xf numFmtId="0" fontId="31" fillId="0" borderId="8" xfId="0" applyFont="1" applyBorder="1" applyAlignment="1" applyProtection="1">
      <alignment vertical="center" wrapText="1"/>
      <protection locked="0"/>
    </xf>
    <xf numFmtId="0" fontId="31" fillId="0" borderId="8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64" fontId="31" fillId="0" borderId="9" xfId="28" applyNumberFormat="1" applyFont="1" applyFill="1" applyBorder="1" applyAlignment="1" applyProtection="1">
      <alignment horizontal="right" vertical="center"/>
      <protection locked="0"/>
    </xf>
    <xf numFmtId="164" fontId="31" fillId="0" borderId="9" xfId="0" applyNumberFormat="1" applyFont="1" applyBorder="1" applyAlignment="1" applyProtection="1">
      <alignment horizontal="center" vertical="center"/>
      <protection locked="0"/>
    </xf>
    <xf numFmtId="164" fontId="31" fillId="0" borderId="9" xfId="0" applyNumberFormat="1" applyFont="1" applyBorder="1" applyAlignment="1" applyProtection="1">
      <alignment horizontal="right" vertical="center"/>
      <protection locked="0"/>
    </xf>
    <xf numFmtId="0" fontId="31" fillId="0" borderId="10" xfId="0" applyFont="1" applyBorder="1" applyAlignment="1" applyProtection="1">
      <alignment horizontal="left" vertical="center"/>
      <protection locked="0"/>
    </xf>
    <xf numFmtId="0" fontId="31" fillId="0" borderId="11" xfId="0" applyFont="1" applyBorder="1" applyAlignment="1" applyProtection="1">
      <alignment horizontal="left" vertical="center"/>
      <protection locked="0"/>
    </xf>
    <xf numFmtId="0" fontId="31" fillId="0" borderId="11" xfId="0" applyFont="1" applyBorder="1" applyAlignment="1" applyProtection="1">
      <alignment vertical="center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2" fontId="31" fillId="0" borderId="16" xfId="0" quotePrefix="1" applyNumberFormat="1" applyFont="1" applyBorder="1" applyAlignment="1" applyProtection="1">
      <alignment horizontal="center" vertical="center" wrapText="1"/>
    </xf>
    <xf numFmtId="2" fontId="31" fillId="0" borderId="17" xfId="0" applyNumberFormat="1" applyFont="1" applyBorder="1" applyAlignment="1" applyProtection="1">
      <alignment horizontal="center" vertical="center" wrapText="1"/>
    </xf>
    <xf numFmtId="2" fontId="31" fillId="0" borderId="3" xfId="0" applyNumberFormat="1" applyFont="1" applyBorder="1" applyAlignment="1" applyProtection="1">
      <alignment horizontal="center" vertical="center"/>
    </xf>
    <xf numFmtId="0" fontId="31" fillId="0" borderId="4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center"/>
      <protection locked="0"/>
    </xf>
    <xf numFmtId="0" fontId="32" fillId="0" borderId="11" xfId="0" applyFont="1" applyBorder="1" applyAlignment="1" applyProtection="1">
      <alignment horizontal="center"/>
      <protection locked="0"/>
    </xf>
    <xf numFmtId="0" fontId="32" fillId="0" borderId="11" xfId="0" applyFont="1" applyBorder="1" applyAlignment="1" applyProtection="1">
      <alignment horizontal="center"/>
      <protection locked="0"/>
    </xf>
    <xf numFmtId="0" fontId="31" fillId="0" borderId="5" xfId="0" applyFont="1" applyBorder="1" applyProtection="1">
      <protection locked="0"/>
    </xf>
    <xf numFmtId="0" fontId="31" fillId="0" borderId="6" xfId="0" applyFont="1" applyBorder="1" applyProtection="1">
      <protection locked="0"/>
    </xf>
    <xf numFmtId="0" fontId="31" fillId="0" borderId="7" xfId="0" applyFont="1" applyBorder="1" applyProtection="1">
      <protection locked="0"/>
    </xf>
    <xf numFmtId="0" fontId="31" fillId="0" borderId="8" xfId="0" applyFont="1" applyBorder="1" applyAlignment="1" applyProtection="1">
      <alignment horizontal="right"/>
      <protection locked="0"/>
    </xf>
    <xf numFmtId="0" fontId="31" fillId="0" borderId="0" xfId="0" applyFont="1" applyAlignment="1" applyProtection="1">
      <alignment wrapText="1"/>
      <protection locked="0"/>
    </xf>
    <xf numFmtId="0" fontId="31" fillId="0" borderId="0" xfId="0" applyFont="1" applyProtection="1">
      <protection locked="0"/>
    </xf>
    <xf numFmtId="0" fontId="31" fillId="0" borderId="27" xfId="0" applyFont="1" applyBorder="1" applyAlignment="1" applyProtection="1">
      <alignment horizontal="center" wrapText="1"/>
      <protection locked="0"/>
    </xf>
    <xf numFmtId="0" fontId="31" fillId="0" borderId="28" xfId="0" applyFont="1" applyBorder="1" applyAlignment="1" applyProtection="1">
      <alignment horizontal="center" wrapText="1"/>
      <protection locked="0"/>
    </xf>
    <xf numFmtId="0" fontId="31" fillId="0" borderId="29" xfId="0" applyFont="1" applyBorder="1" applyAlignment="1" applyProtection="1">
      <alignment horizontal="center" wrapText="1"/>
      <protection locked="0"/>
    </xf>
    <xf numFmtId="0" fontId="31" fillId="0" borderId="0" xfId="0" applyFont="1" applyAlignment="1" applyProtection="1">
      <alignment horizontal="center"/>
      <protection locked="0"/>
    </xf>
    <xf numFmtId="0" fontId="31" fillId="0" borderId="9" xfId="0" applyFont="1" applyBorder="1" applyAlignment="1" applyProtection="1">
      <alignment horizontal="center"/>
      <protection locked="0"/>
    </xf>
    <xf numFmtId="0" fontId="31" fillId="0" borderId="0" xfId="0" quotePrefix="1" applyFont="1" applyAlignment="1" applyProtection="1">
      <alignment wrapText="1"/>
      <protection locked="0"/>
    </xf>
    <xf numFmtId="0" fontId="31" fillId="0" borderId="0" xfId="0" applyFont="1" applyAlignment="1" applyProtection="1">
      <alignment horizontal="center" wrapText="1"/>
      <protection locked="0"/>
    </xf>
    <xf numFmtId="0" fontId="31" fillId="0" borderId="8" xfId="0" applyFont="1" applyBorder="1" applyProtection="1">
      <protection locked="0"/>
    </xf>
    <xf numFmtId="0" fontId="31" fillId="0" borderId="9" xfId="0" applyFont="1" applyBorder="1" applyProtection="1">
      <protection locked="0"/>
    </xf>
    <xf numFmtId="0" fontId="32" fillId="0" borderId="8" xfId="0" applyFont="1" applyBorder="1" applyProtection="1">
      <protection locked="0"/>
    </xf>
    <xf numFmtId="165" fontId="31" fillId="0" borderId="9" xfId="30" applyNumberFormat="1" applyFont="1" applyFill="1" applyBorder="1" applyProtection="1">
      <protection locked="0"/>
    </xf>
    <xf numFmtId="0" fontId="31" fillId="0" borderId="10" xfId="0" applyFont="1" applyBorder="1" applyProtection="1">
      <protection locked="0"/>
    </xf>
    <xf numFmtId="0" fontId="31" fillId="0" borderId="11" xfId="0" applyFont="1" applyBorder="1" applyProtection="1">
      <protection locked="0"/>
    </xf>
    <xf numFmtId="0" fontId="31" fillId="0" borderId="31" xfId="0" applyFont="1" applyBorder="1" applyProtection="1">
      <protection locked="0"/>
    </xf>
    <xf numFmtId="0" fontId="32" fillId="0" borderId="5" xfId="0" applyFont="1" applyBorder="1" applyProtection="1">
      <protection locked="0"/>
    </xf>
    <xf numFmtId="0" fontId="31" fillId="0" borderId="8" xfId="0" applyFont="1" applyBorder="1" applyAlignment="1" applyProtection="1">
      <alignment horizontal="left"/>
      <protection locked="0"/>
    </xf>
    <xf numFmtId="0" fontId="31" fillId="0" borderId="0" xfId="0" applyFont="1" applyAlignment="1" applyProtection="1">
      <alignment horizontal="right"/>
      <protection locked="0"/>
    </xf>
    <xf numFmtId="0" fontId="31" fillId="0" borderId="32" xfId="0" applyFont="1" applyBorder="1" applyAlignment="1" applyProtection="1">
      <alignment horizontal="left"/>
      <protection locked="0"/>
    </xf>
    <xf numFmtId="0" fontId="32" fillId="35" borderId="33" xfId="0" applyFont="1" applyFill="1" applyBorder="1" applyAlignment="1" applyProtection="1">
      <alignment horizontal="center" wrapText="1"/>
      <protection locked="0"/>
    </xf>
    <xf numFmtId="0" fontId="32" fillId="35" borderId="27" xfId="0" applyFont="1" applyFill="1" applyBorder="1" applyAlignment="1" applyProtection="1">
      <alignment horizontal="center" wrapText="1"/>
      <protection locked="0"/>
    </xf>
    <xf numFmtId="0" fontId="32" fillId="35" borderId="3" xfId="0" applyFont="1" applyFill="1" applyBorder="1" applyAlignment="1" applyProtection="1">
      <alignment horizontal="center"/>
      <protection locked="0"/>
    </xf>
    <xf numFmtId="0" fontId="31" fillId="0" borderId="34" xfId="0" applyFont="1" applyBorder="1" applyAlignment="1" applyProtection="1">
      <alignment horizontal="left"/>
      <protection locked="0"/>
    </xf>
    <xf numFmtId="0" fontId="37" fillId="36" borderId="35" xfId="0" applyFont="1" applyFill="1" applyBorder="1" applyAlignment="1" applyProtection="1">
      <alignment horizontal="left" wrapText="1"/>
      <protection locked="0"/>
    </xf>
    <xf numFmtId="0" fontId="37" fillId="36" borderId="36" xfId="0" applyFont="1" applyFill="1" applyBorder="1" applyAlignment="1" applyProtection="1">
      <alignment horizontal="left" wrapText="1"/>
      <protection locked="0"/>
    </xf>
    <xf numFmtId="0" fontId="32" fillId="0" borderId="8" xfId="0" applyFont="1" applyBorder="1" applyAlignment="1" applyProtection="1">
      <alignment horizontal="right"/>
      <protection locked="0"/>
    </xf>
    <xf numFmtId="3" fontId="31" fillId="0" borderId="0" xfId="0" applyNumberFormat="1" applyFont="1" applyAlignment="1" applyProtection="1">
      <alignment horizontal="center" wrapText="1"/>
      <protection locked="0"/>
    </xf>
    <xf numFmtId="166" fontId="31" fillId="0" borderId="0" xfId="0" applyNumberFormat="1" applyFont="1" applyAlignment="1" applyProtection="1">
      <alignment horizontal="center" wrapText="1"/>
      <protection locked="0"/>
    </xf>
    <xf numFmtId="0" fontId="31" fillId="0" borderId="8" xfId="0" applyFont="1" applyBorder="1" applyAlignment="1" applyProtection="1">
      <alignment horizontal="left"/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37" xfId="0" applyFont="1" applyBorder="1" applyAlignment="1" applyProtection="1">
      <alignment horizontal="left"/>
      <protection locked="0"/>
    </xf>
    <xf numFmtId="167" fontId="31" fillId="0" borderId="31" xfId="0" applyNumberFormat="1" applyFont="1" applyBorder="1" applyAlignment="1" applyProtection="1">
      <alignment horizontal="right"/>
      <protection locked="0"/>
    </xf>
    <xf numFmtId="0" fontId="31" fillId="0" borderId="9" xfId="0" applyFont="1" applyBorder="1" applyAlignment="1" applyProtection="1">
      <alignment horizontal="left"/>
      <protection locked="0"/>
    </xf>
    <xf numFmtId="0" fontId="31" fillId="0" borderId="8" xfId="0" applyFont="1" applyBorder="1" applyAlignment="1" applyProtection="1">
      <alignment horizontal="center"/>
      <protection locked="0"/>
    </xf>
    <xf numFmtId="0" fontId="31" fillId="0" borderId="37" xfId="0" applyFont="1" applyBorder="1" applyProtection="1">
      <protection locked="0"/>
    </xf>
    <xf numFmtId="0" fontId="31" fillId="0" borderId="8" xfId="0" applyFont="1" applyBorder="1" applyAlignment="1" applyProtection="1">
      <alignment horizontal="left" wrapText="1"/>
      <protection locked="0"/>
    </xf>
    <xf numFmtId="0" fontId="31" fillId="0" borderId="0" xfId="0" applyFont="1" applyAlignment="1" applyProtection="1">
      <alignment horizontal="left" wrapText="1"/>
      <protection locked="0"/>
    </xf>
    <xf numFmtId="164" fontId="31" fillId="0" borderId="9" xfId="28" applyNumberFormat="1" applyFont="1" applyFill="1" applyBorder="1" applyAlignment="1" applyProtection="1">
      <alignment horizontal="center" vertical="center"/>
      <protection locked="0"/>
    </xf>
    <xf numFmtId="0" fontId="31" fillId="0" borderId="3" xfId="0" applyFont="1" applyBorder="1" applyAlignment="1" applyProtection="1">
      <alignment horizontal="right"/>
    </xf>
    <xf numFmtId="166" fontId="31" fillId="0" borderId="3" xfId="0" applyNumberFormat="1" applyFont="1" applyBorder="1" applyAlignment="1" applyProtection="1">
      <alignment horizontal="right"/>
    </xf>
    <xf numFmtId="167" fontId="31" fillId="0" borderId="3" xfId="0" applyNumberFormat="1" applyFont="1" applyBorder="1" applyAlignment="1" applyProtection="1">
      <alignment horizontal="right"/>
    </xf>
    <xf numFmtId="0" fontId="28" fillId="36" borderId="8" xfId="0" applyFont="1" applyFill="1" applyBorder="1" applyAlignment="1" applyProtection="1">
      <alignment horizontal="center" vertical="center" wrapText="1"/>
      <protection locked="0"/>
    </xf>
    <xf numFmtId="0" fontId="28" fillId="36" borderId="0" xfId="0" applyFont="1" applyFill="1" applyAlignment="1" applyProtection="1">
      <alignment horizontal="center" vertical="center" wrapText="1"/>
      <protection locked="0"/>
    </xf>
    <xf numFmtId="0" fontId="28" fillId="36" borderId="9" xfId="0" applyFont="1" applyFill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 applyProtection="1">
      <alignment vertical="center"/>
      <protection locked="0"/>
    </xf>
    <xf numFmtId="165" fontId="31" fillId="0" borderId="9" xfId="56" applyNumberFormat="1" applyFont="1" applyBorder="1" applyAlignment="1" applyProtection="1">
      <alignment vertical="center"/>
      <protection locked="0"/>
    </xf>
    <xf numFmtId="43" fontId="31" fillId="0" borderId="0" xfId="57" applyFont="1" applyAlignment="1" applyProtection="1">
      <alignment vertical="center"/>
      <protection locked="0"/>
    </xf>
    <xf numFmtId="164" fontId="31" fillId="0" borderId="9" xfId="57" applyNumberFormat="1" applyFont="1" applyBorder="1" applyAlignment="1" applyProtection="1">
      <alignment vertical="center"/>
      <protection locked="0"/>
    </xf>
    <xf numFmtId="165" fontId="31" fillId="0" borderId="14" xfId="0" applyNumberFormat="1" applyFont="1" applyBorder="1" applyAlignment="1" applyProtection="1">
      <alignment vertical="center"/>
    </xf>
    <xf numFmtId="0" fontId="28" fillId="36" borderId="8" xfId="0" applyFont="1" applyFill="1" applyBorder="1" applyAlignment="1" applyProtection="1">
      <alignment horizontal="center" wrapText="1"/>
      <protection locked="0"/>
    </xf>
    <xf numFmtId="0" fontId="28" fillId="36" borderId="0" xfId="0" applyFont="1" applyFill="1" applyAlignment="1" applyProtection="1">
      <alignment horizontal="center" wrapText="1"/>
      <protection locked="0"/>
    </xf>
    <xf numFmtId="0" fontId="28" fillId="36" borderId="9" xfId="0" applyFont="1" applyFill="1" applyBorder="1" applyAlignment="1" applyProtection="1">
      <alignment horizontal="center" wrapText="1"/>
      <protection locked="0"/>
    </xf>
    <xf numFmtId="0" fontId="31" fillId="0" borderId="39" xfId="0" applyFont="1" applyBorder="1" applyProtection="1">
      <protection locked="0"/>
    </xf>
    <xf numFmtId="0" fontId="31" fillId="0" borderId="27" xfId="0" applyFont="1" applyBorder="1" applyAlignment="1" applyProtection="1">
      <alignment horizontal="center" wrapText="1"/>
    </xf>
    <xf numFmtId="0" fontId="31" fillId="0" borderId="28" xfId="0" applyFont="1" applyBorder="1" applyAlignment="1" applyProtection="1">
      <alignment horizontal="center" wrapText="1"/>
    </xf>
    <xf numFmtId="0" fontId="31" fillId="0" borderId="29" xfId="0" applyFont="1" applyBorder="1" applyAlignment="1" applyProtection="1">
      <alignment horizontal="center" wrapText="1"/>
    </xf>
  </cellXfs>
  <cellStyles count="77">
    <cellStyle name="20% - Accent1" xfId="1" builtinId="30" customBuiltin="1"/>
    <cellStyle name="20% - Accent1 2" xfId="64" xr:uid="{00000000-0005-0000-0000-000001000000}"/>
    <cellStyle name="20% - Accent2" xfId="2" builtinId="34" customBuiltin="1"/>
    <cellStyle name="20% - Accent2 2" xfId="66" xr:uid="{00000000-0005-0000-0000-000003000000}"/>
    <cellStyle name="20% - Accent3" xfId="3" builtinId="38" customBuiltin="1"/>
    <cellStyle name="20% - Accent3 2" xfId="68" xr:uid="{00000000-0005-0000-0000-000005000000}"/>
    <cellStyle name="20% - Accent4" xfId="4" builtinId="42" customBuiltin="1"/>
    <cellStyle name="20% - Accent4 2" xfId="70" xr:uid="{00000000-0005-0000-0000-000007000000}"/>
    <cellStyle name="20% - Accent5" xfId="5" builtinId="46" customBuiltin="1"/>
    <cellStyle name="20% - Accent5 2" xfId="72" xr:uid="{00000000-0005-0000-0000-000009000000}"/>
    <cellStyle name="20% - Accent6" xfId="6" builtinId="50" customBuiltin="1"/>
    <cellStyle name="20% - Accent6 2" xfId="74" xr:uid="{00000000-0005-0000-0000-00000B000000}"/>
    <cellStyle name="40% - Accent1" xfId="7" builtinId="31" customBuiltin="1"/>
    <cellStyle name="40% - Accent1 2" xfId="65" xr:uid="{00000000-0005-0000-0000-00000D000000}"/>
    <cellStyle name="40% - Accent2" xfId="8" builtinId="35" customBuiltin="1"/>
    <cellStyle name="40% - Accent2 2" xfId="67" xr:uid="{00000000-0005-0000-0000-00000F000000}"/>
    <cellStyle name="40% - Accent3" xfId="9" builtinId="39" customBuiltin="1"/>
    <cellStyle name="40% - Accent3 2" xfId="69" xr:uid="{00000000-0005-0000-0000-000011000000}"/>
    <cellStyle name="40% - Accent4" xfId="10" builtinId="43" customBuiltin="1"/>
    <cellStyle name="40% - Accent4 2" xfId="71" xr:uid="{00000000-0005-0000-0000-000013000000}"/>
    <cellStyle name="40% - Accent5" xfId="11" builtinId="47" customBuiltin="1"/>
    <cellStyle name="40% - Accent5 2" xfId="73" xr:uid="{00000000-0005-0000-0000-000015000000}"/>
    <cellStyle name="40% - Accent6" xfId="12" builtinId="51" customBuiltin="1"/>
    <cellStyle name="40% - Accent6 2" xfId="75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28000000}"/>
    <cellStyle name="Comma 3" xfId="57" xr:uid="{00000000-0005-0000-0000-000029000000}"/>
    <cellStyle name="Currency" xfId="30" builtinId="4"/>
    <cellStyle name="Currency 2" xfId="31" xr:uid="{00000000-0005-0000-0000-00002B000000}"/>
    <cellStyle name="Currency 3" xfId="32" xr:uid="{00000000-0005-0000-0000-00002C000000}"/>
    <cellStyle name="Currency 3 2" xfId="59" xr:uid="{00000000-0005-0000-0000-00002D000000}"/>
    <cellStyle name="Currency 4" xfId="56" xr:uid="{00000000-0005-0000-0000-00002E000000}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yperlink" xfId="76" builtinId="8"/>
    <cellStyle name="Hyperlink 2" xfId="39" xr:uid="{00000000-0005-0000-0000-000035000000}"/>
    <cellStyle name="Input" xfId="40" builtinId="20" customBuiltin="1"/>
    <cellStyle name="Linked Cell" xfId="41" builtinId="24" customBuiltin="1"/>
    <cellStyle name="Neutral" xfId="42" builtinId="28" customBuiltin="1"/>
    <cellStyle name="Normal" xfId="0" builtinId="0"/>
    <cellStyle name="Normal 2" xfId="43" xr:uid="{00000000-0005-0000-0000-00003A000000}"/>
    <cellStyle name="Normal 3" xfId="44" xr:uid="{00000000-0005-0000-0000-00003B000000}"/>
    <cellStyle name="Normal 4" xfId="45" xr:uid="{00000000-0005-0000-0000-00003C000000}"/>
    <cellStyle name="Normal 5" xfId="46" xr:uid="{00000000-0005-0000-0000-00003D000000}"/>
    <cellStyle name="Normal 6" xfId="47" xr:uid="{00000000-0005-0000-0000-00003E000000}"/>
    <cellStyle name="Normal 7" xfId="61" xr:uid="{00000000-0005-0000-0000-00003F000000}"/>
    <cellStyle name="Normal 8" xfId="62" xr:uid="{00000000-0005-0000-0000-000040000000}"/>
    <cellStyle name="Note 2" xfId="48" xr:uid="{00000000-0005-0000-0000-000041000000}"/>
    <cellStyle name="Note 3" xfId="63" xr:uid="{00000000-0005-0000-0000-000042000000}"/>
    <cellStyle name="Output" xfId="49" builtinId="21" customBuiltin="1"/>
    <cellStyle name="Percent" xfId="50" builtinId="5"/>
    <cellStyle name="Percent 2" xfId="51" xr:uid="{00000000-0005-0000-0000-000045000000}"/>
    <cellStyle name="Percent 3" xfId="52" xr:uid="{00000000-0005-0000-0000-000046000000}"/>
    <cellStyle name="Percent 3 2" xfId="60" xr:uid="{00000000-0005-0000-0000-000047000000}"/>
    <cellStyle name="Percent 4" xfId="58" xr:uid="{00000000-0005-0000-0000-000048000000}"/>
    <cellStyle name="Title" xfId="53" builtinId="15" customBuiltin="1"/>
    <cellStyle name="Total" xfId="54" builtinId="25" customBuiltin="1"/>
    <cellStyle name="Warning Text" xfId="55" builtinId="11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  <name val="Cambria"/>
        <scheme val="none"/>
      </font>
    </dxf>
    <dxf>
      <font>
        <color theme="0"/>
      </font>
    </dxf>
    <dxf>
      <font>
        <color theme="0"/>
        <name val="Cambria"/>
        <scheme val="none"/>
      </font>
    </dxf>
    <dxf>
      <font>
        <color theme="0"/>
        <name val="Cambria"/>
        <scheme val="none"/>
      </font>
    </dxf>
    <dxf>
      <font>
        <color theme="0"/>
        <name val="Cambria"/>
        <scheme val="none"/>
      </font>
    </dxf>
    <dxf>
      <font>
        <color rgb="FFFFFF00"/>
      </font>
    </dxf>
    <dxf>
      <font>
        <color theme="0"/>
        <name val="Cambria"/>
        <scheme val="none"/>
      </font>
    </dxf>
    <dxf>
      <font>
        <color theme="0"/>
        <name val="Cambria"/>
        <scheme val="none"/>
      </font>
    </dxf>
    <dxf>
      <font>
        <color theme="0"/>
        <name val="Cambria"/>
        <scheme val="none"/>
      </font>
    </dxf>
    <dxf>
      <font>
        <color theme="0"/>
        <name val="Cambria"/>
        <scheme val="none"/>
      </font>
    </dxf>
    <dxf>
      <font>
        <color rgb="FFFFFF00"/>
      </font>
    </dxf>
    <dxf>
      <font>
        <color theme="0"/>
        <name val="Cambria"/>
        <scheme val="none"/>
      </font>
    </dxf>
    <dxf>
      <font>
        <color theme="0"/>
        <name val="Cambria"/>
        <scheme val="none"/>
      </font>
    </dxf>
    <dxf>
      <font>
        <color theme="0"/>
        <name val="Cambria"/>
        <scheme val="none"/>
      </font>
    </dxf>
    <dxf>
      <font>
        <color theme="0"/>
        <name val="Cambria"/>
        <scheme val="none"/>
      </font>
    </dxf>
    <dxf>
      <font>
        <color theme="0"/>
        <name val="Cambria"/>
        <scheme val="none"/>
      </font>
    </dxf>
    <dxf>
      <font>
        <color theme="0"/>
        <name val="Cambri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ospi.k12.wa.us/sites/default/files/2023-11/schoolbusmileagereportfall.xlsx" TargetMode="External"/><Relationship Id="rId1" Type="http://schemas.openxmlformats.org/officeDocument/2006/relationships/hyperlink" Target="https://ospi.k12.wa.us/policy-funding/student-transportation/student-transportation-allocation-reporting-system-sta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7"/>
  <sheetViews>
    <sheetView topLeftCell="A297" workbookViewId="0">
      <selection activeCell="G43" sqref="G43"/>
    </sheetView>
  </sheetViews>
  <sheetFormatPr defaultRowHeight="12.75" x14ac:dyDescent="0.2"/>
  <cols>
    <col min="1" max="1" width="8.5703125" bestFit="1" customWidth="1"/>
    <col min="2" max="2" width="10.7109375" customWidth="1"/>
    <col min="3" max="3" width="39.85546875" style="57" customWidth="1"/>
  </cols>
  <sheetData>
    <row r="1" spans="1:3" ht="16.5" x14ac:dyDescent="0.2">
      <c r="A1" s="50" t="s">
        <v>1</v>
      </c>
      <c r="B1" s="51" t="s">
        <v>664</v>
      </c>
      <c r="C1" s="61" t="s">
        <v>14</v>
      </c>
    </row>
    <row r="2" spans="1:3" ht="16.5" x14ac:dyDescent="0.2">
      <c r="A2" s="52" t="s">
        <v>82</v>
      </c>
      <c r="B2" s="53" t="s">
        <v>665</v>
      </c>
      <c r="C2" s="62" t="s">
        <v>423</v>
      </c>
    </row>
    <row r="3" spans="1:3" ht="16.5" x14ac:dyDescent="0.2">
      <c r="A3" s="52" t="s">
        <v>146</v>
      </c>
      <c r="B3" s="53" t="s">
        <v>665</v>
      </c>
      <c r="C3" s="62" t="s">
        <v>485</v>
      </c>
    </row>
    <row r="4" spans="1:3" ht="16.5" x14ac:dyDescent="0.2">
      <c r="A4" s="52" t="s">
        <v>157</v>
      </c>
      <c r="B4" s="54" t="s">
        <v>666</v>
      </c>
      <c r="C4" s="62" t="s">
        <v>495</v>
      </c>
    </row>
    <row r="5" spans="1:3" ht="16.5" x14ac:dyDescent="0.2">
      <c r="A5" s="52" t="s">
        <v>208</v>
      </c>
      <c r="B5" s="53" t="s">
        <v>667</v>
      </c>
      <c r="C5" s="62" t="s">
        <v>536</v>
      </c>
    </row>
    <row r="6" spans="1:3" ht="16.5" x14ac:dyDescent="0.2">
      <c r="A6" s="52" t="s">
        <v>220</v>
      </c>
      <c r="B6" s="53" t="s">
        <v>667</v>
      </c>
      <c r="C6" s="62" t="s">
        <v>548</v>
      </c>
    </row>
    <row r="7" spans="1:3" ht="16.5" x14ac:dyDescent="0.2">
      <c r="A7" s="52" t="s">
        <v>21</v>
      </c>
      <c r="B7" s="53" t="s">
        <v>668</v>
      </c>
      <c r="C7" s="62" t="s">
        <v>365</v>
      </c>
    </row>
    <row r="8" spans="1:3" ht="16.5" x14ac:dyDescent="0.2">
      <c r="A8" s="52" t="s">
        <v>114</v>
      </c>
      <c r="B8" s="53" t="s">
        <v>669</v>
      </c>
      <c r="C8" s="62" t="s">
        <v>454</v>
      </c>
    </row>
    <row r="9" spans="1:3" ht="16.5" x14ac:dyDescent="0.2">
      <c r="A9" s="52" t="s">
        <v>123</v>
      </c>
      <c r="B9" s="53" t="s">
        <v>669</v>
      </c>
      <c r="C9" s="62" t="s">
        <v>670</v>
      </c>
    </row>
    <row r="10" spans="1:3" ht="16.5" x14ac:dyDescent="0.2">
      <c r="A10" s="52" t="s">
        <v>46</v>
      </c>
      <c r="B10" s="53" t="s">
        <v>671</v>
      </c>
      <c r="C10" s="62" t="s">
        <v>388</v>
      </c>
    </row>
    <row r="11" spans="1:3" ht="16.5" x14ac:dyDescent="0.2">
      <c r="A11" s="52" t="s">
        <v>111</v>
      </c>
      <c r="B11" s="53" t="s">
        <v>669</v>
      </c>
      <c r="C11" s="62" t="s">
        <v>451</v>
      </c>
    </row>
    <row r="12" spans="1:3" ht="16.5" x14ac:dyDescent="0.2">
      <c r="A12" s="52" t="s">
        <v>272</v>
      </c>
      <c r="B12" s="53" t="s">
        <v>667</v>
      </c>
      <c r="C12" s="62" t="s">
        <v>594</v>
      </c>
    </row>
    <row r="13" spans="1:3" ht="16.5" x14ac:dyDescent="0.2">
      <c r="A13" s="52" t="s">
        <v>16</v>
      </c>
      <c r="B13" s="53" t="s">
        <v>666</v>
      </c>
      <c r="C13" s="62" t="s">
        <v>360</v>
      </c>
    </row>
    <row r="14" spans="1:3" ht="16.5" x14ac:dyDescent="0.2">
      <c r="A14" s="52" t="s">
        <v>198</v>
      </c>
      <c r="B14" s="53" t="s">
        <v>669</v>
      </c>
      <c r="C14" s="62" t="s">
        <v>531</v>
      </c>
    </row>
    <row r="15" spans="1:3" ht="16.5" x14ac:dyDescent="0.2">
      <c r="A15" s="52" t="s">
        <v>133</v>
      </c>
      <c r="B15" s="53" t="s">
        <v>672</v>
      </c>
      <c r="C15" s="62" t="s">
        <v>472</v>
      </c>
    </row>
    <row r="16" spans="1:3" ht="16.5" x14ac:dyDescent="0.2">
      <c r="A16" s="52" t="s">
        <v>274</v>
      </c>
      <c r="B16" s="53" t="s">
        <v>667</v>
      </c>
      <c r="C16" s="62" t="s">
        <v>596</v>
      </c>
    </row>
    <row r="17" spans="1:3" ht="16.5" x14ac:dyDescent="0.2">
      <c r="A17" s="52" t="s">
        <v>148</v>
      </c>
      <c r="B17" s="53" t="s">
        <v>665</v>
      </c>
      <c r="C17" s="62" t="s">
        <v>487</v>
      </c>
    </row>
    <row r="18" spans="1:3" ht="16.5" x14ac:dyDescent="0.2">
      <c r="A18" s="52" t="s">
        <v>122</v>
      </c>
      <c r="B18" s="53" t="s">
        <v>673</v>
      </c>
      <c r="C18" s="62" t="s">
        <v>462</v>
      </c>
    </row>
    <row r="19" spans="1:3" ht="16.5" x14ac:dyDescent="0.2">
      <c r="A19" s="52" t="s">
        <v>173</v>
      </c>
      <c r="B19" s="54" t="s">
        <v>674</v>
      </c>
      <c r="C19" s="62" t="s">
        <v>675</v>
      </c>
    </row>
    <row r="20" spans="1:3" ht="16.5" x14ac:dyDescent="0.2">
      <c r="A20" s="52" t="s">
        <v>57</v>
      </c>
      <c r="B20" s="53" t="s">
        <v>674</v>
      </c>
      <c r="C20" s="62" t="s">
        <v>399</v>
      </c>
    </row>
    <row r="21" spans="1:3" ht="16.5" x14ac:dyDescent="0.2">
      <c r="A21" s="52" t="s">
        <v>99</v>
      </c>
      <c r="B21" s="53" t="s">
        <v>673</v>
      </c>
      <c r="C21" s="62" t="s">
        <v>439</v>
      </c>
    </row>
    <row r="22" spans="1:3" ht="16.5" x14ac:dyDescent="0.2">
      <c r="A22" s="52" t="s">
        <v>206</v>
      </c>
      <c r="B22" s="53" t="s">
        <v>667</v>
      </c>
      <c r="C22" s="62" t="s">
        <v>676</v>
      </c>
    </row>
    <row r="23" spans="1:3" ht="16.5" x14ac:dyDescent="0.2">
      <c r="A23" s="52" t="s">
        <v>45</v>
      </c>
      <c r="B23" s="53" t="s">
        <v>671</v>
      </c>
      <c r="C23" s="62" t="s">
        <v>387</v>
      </c>
    </row>
    <row r="24" spans="1:3" ht="16.5" x14ac:dyDescent="0.2">
      <c r="A24" s="52" t="s">
        <v>37</v>
      </c>
      <c r="B24" s="53" t="s">
        <v>673</v>
      </c>
      <c r="C24" s="62" t="s">
        <v>381</v>
      </c>
    </row>
    <row r="25" spans="1:3" ht="16.5" x14ac:dyDescent="0.2">
      <c r="A25" s="55" t="s">
        <v>190</v>
      </c>
      <c r="B25" s="53" t="s">
        <v>669</v>
      </c>
      <c r="C25" s="62" t="s">
        <v>525</v>
      </c>
    </row>
    <row r="26" spans="1:3" ht="16.5" x14ac:dyDescent="0.2">
      <c r="A26" s="52" t="s">
        <v>32</v>
      </c>
      <c r="B26" s="53" t="s">
        <v>674</v>
      </c>
      <c r="C26" s="62" t="s">
        <v>376</v>
      </c>
    </row>
    <row r="27" spans="1:3" ht="16.5" x14ac:dyDescent="0.2">
      <c r="A27" s="55" t="s">
        <v>31</v>
      </c>
      <c r="B27" s="53" t="s">
        <v>674</v>
      </c>
      <c r="C27" s="62" t="s">
        <v>375</v>
      </c>
    </row>
    <row r="28" spans="1:3" ht="16.5" x14ac:dyDescent="0.2">
      <c r="A28" s="52" t="s">
        <v>52</v>
      </c>
      <c r="B28" s="53" t="s">
        <v>671</v>
      </c>
      <c r="C28" s="62" t="s">
        <v>394</v>
      </c>
    </row>
    <row r="29" spans="1:3" ht="16.5" x14ac:dyDescent="0.2">
      <c r="A29" s="55" t="s">
        <v>658</v>
      </c>
      <c r="B29" s="53" t="s">
        <v>673</v>
      </c>
      <c r="C29" s="62" t="s">
        <v>677</v>
      </c>
    </row>
    <row r="30" spans="1:3" ht="16.5" x14ac:dyDescent="0.2">
      <c r="A30" s="52" t="s">
        <v>134</v>
      </c>
      <c r="B30" s="53" t="s">
        <v>671</v>
      </c>
      <c r="C30" s="62" t="s">
        <v>473</v>
      </c>
    </row>
    <row r="31" spans="1:3" ht="16.5" x14ac:dyDescent="0.2">
      <c r="A31" s="52" t="s">
        <v>125</v>
      </c>
      <c r="B31" s="53" t="s">
        <v>673</v>
      </c>
      <c r="C31" s="62" t="s">
        <v>464</v>
      </c>
    </row>
    <row r="32" spans="1:3" ht="16.5" x14ac:dyDescent="0.2">
      <c r="A32" s="52" t="s">
        <v>236</v>
      </c>
      <c r="B32" s="53" t="s">
        <v>666</v>
      </c>
      <c r="C32" s="62" t="s">
        <v>563</v>
      </c>
    </row>
    <row r="33" spans="1:3" ht="16.5" x14ac:dyDescent="0.2">
      <c r="A33" s="52" t="s">
        <v>154</v>
      </c>
      <c r="B33" s="54" t="s">
        <v>665</v>
      </c>
      <c r="C33" s="62" t="s">
        <v>493</v>
      </c>
    </row>
    <row r="34" spans="1:3" ht="16.5" x14ac:dyDescent="0.2">
      <c r="A34" s="52" t="s">
        <v>152</v>
      </c>
      <c r="B34" s="54" t="s">
        <v>665</v>
      </c>
      <c r="C34" s="62" t="s">
        <v>491</v>
      </c>
    </row>
    <row r="35" spans="1:3" ht="16.5" x14ac:dyDescent="0.2">
      <c r="A35" s="52" t="s">
        <v>238</v>
      </c>
      <c r="B35" s="53" t="s">
        <v>666</v>
      </c>
      <c r="C35" s="62" t="s">
        <v>565</v>
      </c>
    </row>
    <row r="36" spans="1:3" ht="16.5" x14ac:dyDescent="0.2">
      <c r="A36" s="52" t="s">
        <v>245</v>
      </c>
      <c r="B36" s="53" t="s">
        <v>666</v>
      </c>
      <c r="C36" s="62" t="s">
        <v>570</v>
      </c>
    </row>
    <row r="37" spans="1:3" ht="16.5" x14ac:dyDescent="0.2">
      <c r="A37" s="52" t="s">
        <v>101</v>
      </c>
      <c r="B37" s="53" t="s">
        <v>673</v>
      </c>
      <c r="C37" s="62" t="s">
        <v>441</v>
      </c>
    </row>
    <row r="38" spans="1:3" ht="16.5" x14ac:dyDescent="0.2">
      <c r="A38" s="52" t="s">
        <v>20</v>
      </c>
      <c r="B38" s="53" t="s">
        <v>668</v>
      </c>
      <c r="C38" s="62" t="s">
        <v>364</v>
      </c>
    </row>
    <row r="39" spans="1:3" ht="16.5" x14ac:dyDescent="0.2">
      <c r="A39" s="52" t="s">
        <v>131</v>
      </c>
      <c r="B39" s="53" t="s">
        <v>672</v>
      </c>
      <c r="C39" s="62" t="s">
        <v>678</v>
      </c>
    </row>
    <row r="40" spans="1:3" ht="16.5" x14ac:dyDescent="0.2">
      <c r="A40" s="52" t="s">
        <v>195</v>
      </c>
      <c r="B40" s="53" t="s">
        <v>669</v>
      </c>
      <c r="C40" s="62" t="s">
        <v>679</v>
      </c>
    </row>
    <row r="41" spans="1:3" ht="16.5" x14ac:dyDescent="0.2">
      <c r="A41" s="52" t="s">
        <v>283</v>
      </c>
      <c r="B41" s="54" t="s">
        <v>666</v>
      </c>
      <c r="C41" s="62" t="s">
        <v>603</v>
      </c>
    </row>
    <row r="42" spans="1:3" ht="16.5" x14ac:dyDescent="0.2">
      <c r="A42" s="52" t="s">
        <v>267</v>
      </c>
      <c r="B42" s="53" t="s">
        <v>668</v>
      </c>
      <c r="C42" s="62" t="s">
        <v>590</v>
      </c>
    </row>
    <row r="43" spans="1:3" ht="16.5" x14ac:dyDescent="0.2">
      <c r="A43" s="52" t="s">
        <v>287</v>
      </c>
      <c r="B43" s="53" t="s">
        <v>666</v>
      </c>
      <c r="C43" s="62" t="s">
        <v>607</v>
      </c>
    </row>
    <row r="44" spans="1:3" ht="16.5" x14ac:dyDescent="0.2">
      <c r="A44" s="52" t="s">
        <v>252</v>
      </c>
      <c r="B44" s="53" t="s">
        <v>666</v>
      </c>
      <c r="C44" s="62" t="s">
        <v>680</v>
      </c>
    </row>
    <row r="45" spans="1:3" ht="16.5" x14ac:dyDescent="0.2">
      <c r="A45" s="52" t="s">
        <v>269</v>
      </c>
      <c r="B45" s="53" t="s">
        <v>668</v>
      </c>
      <c r="C45" s="62" t="s">
        <v>681</v>
      </c>
    </row>
    <row r="46" spans="1:3" ht="16.5" x14ac:dyDescent="0.2">
      <c r="A46" s="52" t="s">
        <v>248</v>
      </c>
      <c r="B46" s="53" t="s">
        <v>666</v>
      </c>
      <c r="C46" s="62" t="s">
        <v>573</v>
      </c>
    </row>
    <row r="47" spans="1:3" ht="16.5" x14ac:dyDescent="0.2">
      <c r="A47" s="52" t="s">
        <v>205</v>
      </c>
      <c r="B47" s="53" t="s">
        <v>667</v>
      </c>
      <c r="C47" s="62" t="s">
        <v>535</v>
      </c>
    </row>
    <row r="48" spans="1:3" ht="16.5" x14ac:dyDescent="0.2">
      <c r="A48" s="52" t="s">
        <v>210</v>
      </c>
      <c r="B48" s="53" t="s">
        <v>667</v>
      </c>
      <c r="C48" s="62" t="s">
        <v>538</v>
      </c>
    </row>
    <row r="49" spans="1:3" ht="16.5" x14ac:dyDescent="0.2">
      <c r="A49" s="52" t="s">
        <v>90</v>
      </c>
      <c r="B49" s="53" t="s">
        <v>665</v>
      </c>
      <c r="C49" s="62" t="s">
        <v>430</v>
      </c>
    </row>
    <row r="50" spans="1:3" ht="16.5" x14ac:dyDescent="0.2">
      <c r="A50" s="52" t="s">
        <v>75</v>
      </c>
      <c r="B50" s="53" t="s">
        <v>674</v>
      </c>
      <c r="C50" s="62" t="s">
        <v>682</v>
      </c>
    </row>
    <row r="51" spans="1:3" ht="16.5" x14ac:dyDescent="0.2">
      <c r="A51" s="52" t="s">
        <v>96</v>
      </c>
      <c r="B51" s="53" t="s">
        <v>667</v>
      </c>
      <c r="C51" s="62" t="s">
        <v>436</v>
      </c>
    </row>
    <row r="52" spans="1:3" ht="16.5" x14ac:dyDescent="0.2">
      <c r="A52" s="52" t="s">
        <v>35</v>
      </c>
      <c r="B52" s="54" t="s">
        <v>673</v>
      </c>
      <c r="C52" s="62" t="s">
        <v>379</v>
      </c>
    </row>
    <row r="53" spans="1:3" ht="16.5" x14ac:dyDescent="0.2">
      <c r="A53" s="52" t="s">
        <v>158</v>
      </c>
      <c r="B53" s="54" t="s">
        <v>666</v>
      </c>
      <c r="C53" s="62" t="s">
        <v>496</v>
      </c>
    </row>
    <row r="54" spans="1:3" ht="16.5" x14ac:dyDescent="0.2">
      <c r="A54" s="52" t="s">
        <v>63</v>
      </c>
      <c r="B54" s="53" t="s">
        <v>666</v>
      </c>
      <c r="C54" s="62" t="s">
        <v>405</v>
      </c>
    </row>
    <row r="55" spans="1:3" ht="16.5" x14ac:dyDescent="0.2">
      <c r="A55" s="52" t="s">
        <v>185</v>
      </c>
      <c r="B55" s="53" t="s">
        <v>666</v>
      </c>
      <c r="C55" s="62" t="s">
        <v>521</v>
      </c>
    </row>
    <row r="56" spans="1:3" ht="16.5" x14ac:dyDescent="0.2">
      <c r="A56" s="52" t="s">
        <v>357</v>
      </c>
      <c r="B56" s="54" t="s">
        <v>672</v>
      </c>
      <c r="C56" s="62" t="s">
        <v>466</v>
      </c>
    </row>
    <row r="57" spans="1:3" ht="16.5" x14ac:dyDescent="0.2">
      <c r="A57" s="52" t="s">
        <v>227</v>
      </c>
      <c r="B57" s="53" t="s">
        <v>667</v>
      </c>
      <c r="C57" s="62" t="s">
        <v>555</v>
      </c>
    </row>
    <row r="58" spans="1:3" ht="16.5" x14ac:dyDescent="0.2">
      <c r="A58" s="52" t="s">
        <v>162</v>
      </c>
      <c r="B58" s="53" t="s">
        <v>666</v>
      </c>
      <c r="C58" s="62" t="s">
        <v>500</v>
      </c>
    </row>
    <row r="59" spans="1:3" ht="16.5" x14ac:dyDescent="0.2">
      <c r="A59" s="52" t="s">
        <v>48</v>
      </c>
      <c r="B59" s="53" t="s">
        <v>668</v>
      </c>
      <c r="C59" s="62" t="s">
        <v>390</v>
      </c>
    </row>
    <row r="60" spans="1:3" ht="16.5" x14ac:dyDescent="0.2">
      <c r="A60" s="52" t="s">
        <v>242</v>
      </c>
      <c r="B60" s="53" t="s">
        <v>666</v>
      </c>
      <c r="C60" s="62" t="s">
        <v>567</v>
      </c>
    </row>
    <row r="61" spans="1:3" ht="16.5" x14ac:dyDescent="0.2">
      <c r="A61" s="52" t="s">
        <v>193</v>
      </c>
      <c r="B61" s="54" t="s">
        <v>669</v>
      </c>
      <c r="C61" s="62" t="s">
        <v>527</v>
      </c>
    </row>
    <row r="62" spans="1:3" ht="16.5" x14ac:dyDescent="0.2">
      <c r="A62" s="52" t="s">
        <v>265</v>
      </c>
      <c r="B62" s="53" t="s">
        <v>668</v>
      </c>
      <c r="C62" s="62" t="s">
        <v>588</v>
      </c>
    </row>
    <row r="63" spans="1:3" ht="16.5" x14ac:dyDescent="0.2">
      <c r="A63" s="52" t="s">
        <v>239</v>
      </c>
      <c r="B63" s="53" t="s">
        <v>666</v>
      </c>
      <c r="C63" s="62" t="s">
        <v>683</v>
      </c>
    </row>
    <row r="64" spans="1:3" ht="16.5" x14ac:dyDescent="0.2">
      <c r="A64" s="52" t="s">
        <v>295</v>
      </c>
      <c r="B64" s="53" t="s">
        <v>672</v>
      </c>
      <c r="C64" s="62" t="s">
        <v>684</v>
      </c>
    </row>
    <row r="65" spans="1:3" ht="16.5" x14ac:dyDescent="0.2">
      <c r="A65" s="52" t="s">
        <v>59</v>
      </c>
      <c r="B65" s="53" t="s">
        <v>674</v>
      </c>
      <c r="C65" s="62" t="s">
        <v>401</v>
      </c>
    </row>
    <row r="66" spans="1:3" ht="16.5" x14ac:dyDescent="0.2">
      <c r="A66" s="52" t="s">
        <v>127</v>
      </c>
      <c r="B66" s="53" t="s">
        <v>672</v>
      </c>
      <c r="C66" s="62" t="s">
        <v>467</v>
      </c>
    </row>
    <row r="67" spans="1:3" ht="16.5" x14ac:dyDescent="0.2">
      <c r="A67" s="52" t="s">
        <v>199</v>
      </c>
      <c r="B67" s="53" t="s">
        <v>669</v>
      </c>
      <c r="C67" s="62" t="s">
        <v>532</v>
      </c>
    </row>
    <row r="68" spans="1:3" ht="16.5" x14ac:dyDescent="0.2">
      <c r="A68" s="52" t="s">
        <v>219</v>
      </c>
      <c r="B68" s="53" t="s">
        <v>667</v>
      </c>
      <c r="C68" s="62" t="s">
        <v>547</v>
      </c>
    </row>
    <row r="69" spans="1:3" ht="16.5" x14ac:dyDescent="0.2">
      <c r="A69" s="52" t="s">
        <v>129</v>
      </c>
      <c r="B69" s="53" t="s">
        <v>672</v>
      </c>
      <c r="C69" s="62" t="s">
        <v>469</v>
      </c>
    </row>
    <row r="70" spans="1:3" ht="16.5" x14ac:dyDescent="0.2">
      <c r="A70" s="52" t="s">
        <v>87</v>
      </c>
      <c r="B70" s="53" t="s">
        <v>665</v>
      </c>
      <c r="C70" s="62" t="s">
        <v>427</v>
      </c>
    </row>
    <row r="71" spans="1:3" ht="16.5" x14ac:dyDescent="0.2">
      <c r="A71" s="52" t="s">
        <v>288</v>
      </c>
      <c r="B71" s="53" t="s">
        <v>666</v>
      </c>
      <c r="C71" s="62" t="s">
        <v>608</v>
      </c>
    </row>
    <row r="72" spans="1:3" ht="16.5" x14ac:dyDescent="0.2">
      <c r="A72" s="52" t="s">
        <v>29</v>
      </c>
      <c r="B72" s="53" t="s">
        <v>674</v>
      </c>
      <c r="C72" s="62" t="s">
        <v>373</v>
      </c>
    </row>
    <row r="73" spans="1:3" ht="16.5" x14ac:dyDescent="0.2">
      <c r="A73" s="52" t="s">
        <v>105</v>
      </c>
      <c r="B73" s="53" t="s">
        <v>669</v>
      </c>
      <c r="C73" s="62" t="s">
        <v>445</v>
      </c>
    </row>
    <row r="74" spans="1:3" ht="16.5" x14ac:dyDescent="0.2">
      <c r="A74" s="52" t="s">
        <v>79</v>
      </c>
      <c r="B74" s="53" t="s">
        <v>674</v>
      </c>
      <c r="C74" s="62" t="s">
        <v>420</v>
      </c>
    </row>
    <row r="75" spans="1:3" ht="16.5" x14ac:dyDescent="0.2">
      <c r="A75" s="54" t="s">
        <v>641</v>
      </c>
      <c r="B75" s="53" t="s">
        <v>671</v>
      </c>
      <c r="C75" s="62" t="s">
        <v>356</v>
      </c>
    </row>
    <row r="76" spans="1:3" ht="16.5" x14ac:dyDescent="0.2">
      <c r="A76" s="52" t="s">
        <v>143</v>
      </c>
      <c r="B76" s="53" t="s">
        <v>665</v>
      </c>
      <c r="C76" s="62" t="s">
        <v>482</v>
      </c>
    </row>
    <row r="77" spans="1:3" ht="16.5" x14ac:dyDescent="0.2">
      <c r="A77" s="52" t="s">
        <v>216</v>
      </c>
      <c r="B77" s="53" t="s">
        <v>667</v>
      </c>
      <c r="C77" s="62" t="s">
        <v>544</v>
      </c>
    </row>
    <row r="78" spans="1:3" ht="16.5" x14ac:dyDescent="0.2">
      <c r="A78" s="52" t="s">
        <v>44</v>
      </c>
      <c r="B78" s="53" t="s">
        <v>671</v>
      </c>
      <c r="C78" s="62" t="s">
        <v>685</v>
      </c>
    </row>
    <row r="79" spans="1:3" ht="16.5" x14ac:dyDescent="0.2">
      <c r="A79" s="52" t="s">
        <v>251</v>
      </c>
      <c r="B79" s="53" t="s">
        <v>666</v>
      </c>
      <c r="C79" s="62" t="s">
        <v>686</v>
      </c>
    </row>
    <row r="80" spans="1:3" ht="16.5" x14ac:dyDescent="0.2">
      <c r="A80" s="52" t="s">
        <v>104</v>
      </c>
      <c r="B80" s="53" t="s">
        <v>669</v>
      </c>
      <c r="C80" s="62" t="s">
        <v>444</v>
      </c>
    </row>
    <row r="81" spans="1:3" ht="16.5" x14ac:dyDescent="0.2">
      <c r="A81" s="52" t="s">
        <v>273</v>
      </c>
      <c r="B81" s="53" t="s">
        <v>667</v>
      </c>
      <c r="C81" s="62" t="s">
        <v>595</v>
      </c>
    </row>
    <row r="82" spans="1:3" ht="16.5" x14ac:dyDescent="0.2">
      <c r="A82" s="52" t="s">
        <v>201</v>
      </c>
      <c r="B82" s="53" t="s">
        <v>669</v>
      </c>
      <c r="C82" s="62" t="s">
        <v>534</v>
      </c>
    </row>
    <row r="83" spans="1:3" ht="16.5" x14ac:dyDescent="0.2">
      <c r="A83" s="52" t="s">
        <v>25</v>
      </c>
      <c r="B83" s="53" t="s">
        <v>668</v>
      </c>
      <c r="C83" s="62" t="s">
        <v>368</v>
      </c>
    </row>
    <row r="84" spans="1:3" ht="16.5" x14ac:dyDescent="0.2">
      <c r="A84" s="52" t="s">
        <v>197</v>
      </c>
      <c r="B84" s="53" t="s">
        <v>669</v>
      </c>
      <c r="C84" s="62" t="s">
        <v>530</v>
      </c>
    </row>
    <row r="85" spans="1:3" ht="16.5" x14ac:dyDescent="0.2">
      <c r="A85" s="52" t="s">
        <v>237</v>
      </c>
      <c r="B85" s="53" t="s">
        <v>666</v>
      </c>
      <c r="C85" s="62" t="s">
        <v>564</v>
      </c>
    </row>
    <row r="86" spans="1:3" ht="16.5" x14ac:dyDescent="0.2">
      <c r="A86" s="52" t="s">
        <v>285</v>
      </c>
      <c r="B86" s="53" t="s">
        <v>666</v>
      </c>
      <c r="C86" s="62" t="s">
        <v>605</v>
      </c>
    </row>
    <row r="87" spans="1:3" ht="16.5" x14ac:dyDescent="0.2">
      <c r="A87" s="52" t="s">
        <v>136</v>
      </c>
      <c r="B87" s="53" t="s">
        <v>671</v>
      </c>
      <c r="C87" s="62" t="s">
        <v>475</v>
      </c>
    </row>
    <row r="88" spans="1:3" ht="16.5" x14ac:dyDescent="0.2">
      <c r="A88" s="52" t="s">
        <v>139</v>
      </c>
      <c r="B88" s="53" t="s">
        <v>672</v>
      </c>
      <c r="C88" s="62" t="s">
        <v>478</v>
      </c>
    </row>
    <row r="89" spans="1:3" ht="16.5" x14ac:dyDescent="0.2">
      <c r="A89" s="52" t="s">
        <v>81</v>
      </c>
      <c r="B89" s="53" t="s">
        <v>674</v>
      </c>
      <c r="C89" s="62" t="s">
        <v>422</v>
      </c>
    </row>
    <row r="90" spans="1:3" ht="16.5" x14ac:dyDescent="0.2">
      <c r="A90" s="52" t="s">
        <v>298</v>
      </c>
      <c r="B90" s="53" t="s">
        <v>672</v>
      </c>
      <c r="C90" s="62" t="s">
        <v>616</v>
      </c>
    </row>
    <row r="91" spans="1:3" ht="16.5" x14ac:dyDescent="0.2">
      <c r="A91" s="52" t="s">
        <v>302</v>
      </c>
      <c r="B91" s="53" t="s">
        <v>672</v>
      </c>
      <c r="C91" s="62" t="s">
        <v>620</v>
      </c>
    </row>
    <row r="92" spans="1:3" ht="16.5" x14ac:dyDescent="0.2">
      <c r="A92" s="52" t="s">
        <v>228</v>
      </c>
      <c r="B92" s="53" t="s">
        <v>667</v>
      </c>
      <c r="C92" s="62" t="s">
        <v>556</v>
      </c>
    </row>
    <row r="93" spans="1:3" ht="16.5" x14ac:dyDescent="0.2">
      <c r="A93" s="52" t="s">
        <v>164</v>
      </c>
      <c r="B93" s="53" t="s">
        <v>665</v>
      </c>
      <c r="C93" s="62" t="s">
        <v>502</v>
      </c>
    </row>
    <row r="94" spans="1:3" ht="16.5" x14ac:dyDescent="0.2">
      <c r="A94" s="52" t="s">
        <v>232</v>
      </c>
      <c r="B94" s="54" t="s">
        <v>666</v>
      </c>
      <c r="C94" s="62" t="s">
        <v>559</v>
      </c>
    </row>
    <row r="95" spans="1:3" ht="16.5" x14ac:dyDescent="0.2">
      <c r="A95" s="52" t="s">
        <v>42</v>
      </c>
      <c r="B95" s="53" t="s">
        <v>671</v>
      </c>
      <c r="C95" s="62" t="s">
        <v>385</v>
      </c>
    </row>
    <row r="96" spans="1:3" ht="16.5" x14ac:dyDescent="0.2">
      <c r="A96" s="52" t="s">
        <v>261</v>
      </c>
      <c r="B96" s="53" t="s">
        <v>665</v>
      </c>
      <c r="C96" s="62" t="s">
        <v>584</v>
      </c>
    </row>
    <row r="97" spans="1:3" ht="16.5" x14ac:dyDescent="0.2">
      <c r="A97" s="56" t="s">
        <v>161</v>
      </c>
      <c r="B97" s="54" t="s">
        <v>666</v>
      </c>
      <c r="C97" s="62" t="s">
        <v>499</v>
      </c>
    </row>
    <row r="98" spans="1:3" ht="16.5" x14ac:dyDescent="0.2">
      <c r="A98" s="52" t="s">
        <v>301</v>
      </c>
      <c r="B98" s="53" t="s">
        <v>672</v>
      </c>
      <c r="C98" s="62" t="s">
        <v>619</v>
      </c>
    </row>
    <row r="99" spans="1:3" ht="16.5" x14ac:dyDescent="0.2">
      <c r="A99" s="52" t="s">
        <v>107</v>
      </c>
      <c r="B99" s="53" t="s">
        <v>669</v>
      </c>
      <c r="C99" s="62" t="s">
        <v>447</v>
      </c>
    </row>
    <row r="100" spans="1:3" ht="16.5" x14ac:dyDescent="0.2">
      <c r="A100" s="52" t="s">
        <v>40</v>
      </c>
      <c r="B100" s="53" t="s">
        <v>671</v>
      </c>
      <c r="C100" s="62" t="s">
        <v>384</v>
      </c>
    </row>
    <row r="101" spans="1:3" ht="16.5" x14ac:dyDescent="0.2">
      <c r="A101" s="52" t="s">
        <v>169</v>
      </c>
      <c r="B101" s="53" t="s">
        <v>665</v>
      </c>
      <c r="C101" s="62" t="s">
        <v>507</v>
      </c>
    </row>
    <row r="102" spans="1:3" ht="16.5" x14ac:dyDescent="0.2">
      <c r="A102" s="52" t="s">
        <v>83</v>
      </c>
      <c r="B102" s="53" t="s">
        <v>665</v>
      </c>
      <c r="C102" s="62" t="s">
        <v>424</v>
      </c>
    </row>
    <row r="103" spans="1:3" ht="16.5" x14ac:dyDescent="0.2">
      <c r="A103" s="55" t="s">
        <v>687</v>
      </c>
      <c r="B103" s="53" t="s">
        <v>669</v>
      </c>
      <c r="C103" s="62" t="s">
        <v>688</v>
      </c>
    </row>
    <row r="104" spans="1:3" ht="16.5" x14ac:dyDescent="0.2">
      <c r="A104" s="55" t="s">
        <v>644</v>
      </c>
      <c r="B104" s="53" t="s">
        <v>669</v>
      </c>
      <c r="C104" s="62" t="s">
        <v>689</v>
      </c>
    </row>
    <row r="105" spans="1:3" ht="16.5" x14ac:dyDescent="0.2">
      <c r="A105" s="55" t="s">
        <v>656</v>
      </c>
      <c r="B105" s="53" t="s">
        <v>669</v>
      </c>
      <c r="C105" s="62" t="s">
        <v>690</v>
      </c>
    </row>
    <row r="106" spans="1:3" ht="16.5" x14ac:dyDescent="0.2">
      <c r="A106" s="52" t="s">
        <v>65</v>
      </c>
      <c r="B106" s="53" t="s">
        <v>666</v>
      </c>
      <c r="C106" s="62" t="s">
        <v>407</v>
      </c>
    </row>
    <row r="107" spans="1:3" ht="16.5" x14ac:dyDescent="0.2">
      <c r="A107" s="52" t="s">
        <v>222</v>
      </c>
      <c r="B107" s="54" t="s">
        <v>667</v>
      </c>
      <c r="C107" s="62" t="s">
        <v>550</v>
      </c>
    </row>
    <row r="108" spans="1:3" ht="16.5" x14ac:dyDescent="0.2">
      <c r="A108" s="55" t="s">
        <v>646</v>
      </c>
      <c r="B108" s="53" t="s">
        <v>668</v>
      </c>
      <c r="C108" s="62" t="s">
        <v>691</v>
      </c>
    </row>
    <row r="109" spans="1:3" ht="16.5" x14ac:dyDescent="0.2">
      <c r="A109" s="52" t="s">
        <v>117</v>
      </c>
      <c r="B109" s="53" t="s">
        <v>669</v>
      </c>
      <c r="C109" s="62" t="s">
        <v>457</v>
      </c>
    </row>
    <row r="110" spans="1:3" ht="16.5" x14ac:dyDescent="0.2">
      <c r="A110" s="52" t="s">
        <v>70</v>
      </c>
      <c r="B110" s="53" t="s">
        <v>668</v>
      </c>
      <c r="C110" s="62" t="s">
        <v>412</v>
      </c>
    </row>
    <row r="111" spans="1:3" ht="16.5" x14ac:dyDescent="0.2">
      <c r="A111" s="52" t="s">
        <v>53</v>
      </c>
      <c r="B111" s="53" t="s">
        <v>671</v>
      </c>
      <c r="C111" s="62" t="s">
        <v>395</v>
      </c>
    </row>
    <row r="112" spans="1:3" ht="16.5" x14ac:dyDescent="0.2">
      <c r="A112" s="52" t="s">
        <v>62</v>
      </c>
      <c r="B112" s="54" t="s">
        <v>666</v>
      </c>
      <c r="C112" s="62" t="s">
        <v>404</v>
      </c>
    </row>
    <row r="113" spans="1:3" ht="16.5" x14ac:dyDescent="0.2">
      <c r="A113" s="52" t="s">
        <v>55</v>
      </c>
      <c r="B113" s="53" t="s">
        <v>671</v>
      </c>
      <c r="C113" s="62" t="s">
        <v>397</v>
      </c>
    </row>
    <row r="114" spans="1:3" ht="16.5" x14ac:dyDescent="0.2">
      <c r="A114" s="52" t="s">
        <v>22</v>
      </c>
      <c r="B114" s="53" t="s">
        <v>668</v>
      </c>
      <c r="C114" s="62" t="s">
        <v>366</v>
      </c>
    </row>
    <row r="115" spans="1:3" ht="16.5" x14ac:dyDescent="0.2">
      <c r="A115" s="52" t="s">
        <v>120</v>
      </c>
      <c r="B115" s="53" t="s">
        <v>669</v>
      </c>
      <c r="C115" s="62" t="s">
        <v>460</v>
      </c>
    </row>
    <row r="116" spans="1:3" ht="16.5" x14ac:dyDescent="0.2">
      <c r="A116" s="55" t="s">
        <v>255</v>
      </c>
      <c r="B116" s="53" t="s">
        <v>666</v>
      </c>
      <c r="C116" s="62" t="s">
        <v>578</v>
      </c>
    </row>
    <row r="117" spans="1:3" ht="16.5" x14ac:dyDescent="0.2">
      <c r="A117" s="52" t="s">
        <v>24</v>
      </c>
      <c r="B117" s="53" t="s">
        <v>668</v>
      </c>
      <c r="C117" s="62" t="s">
        <v>692</v>
      </c>
    </row>
    <row r="118" spans="1:3" ht="16.5" x14ac:dyDescent="0.2">
      <c r="A118" s="52" t="s">
        <v>130</v>
      </c>
      <c r="B118" s="53" t="s">
        <v>672</v>
      </c>
      <c r="C118" s="62" t="s">
        <v>470</v>
      </c>
    </row>
    <row r="119" spans="1:3" ht="16.5" x14ac:dyDescent="0.2">
      <c r="A119" s="52" t="s">
        <v>137</v>
      </c>
      <c r="B119" s="53" t="s">
        <v>671</v>
      </c>
      <c r="C119" s="62" t="s">
        <v>476</v>
      </c>
    </row>
    <row r="120" spans="1:3" ht="16.5" x14ac:dyDescent="0.2">
      <c r="A120" s="52" t="s">
        <v>41</v>
      </c>
      <c r="B120" s="53" t="s">
        <v>671</v>
      </c>
      <c r="C120" s="62" t="s">
        <v>693</v>
      </c>
    </row>
    <row r="121" spans="1:3" ht="16.5" x14ac:dyDescent="0.2">
      <c r="A121" s="52" t="s">
        <v>209</v>
      </c>
      <c r="B121" s="53" t="s">
        <v>667</v>
      </c>
      <c r="C121" s="62" t="s">
        <v>537</v>
      </c>
    </row>
    <row r="122" spans="1:3" ht="16.5" x14ac:dyDescent="0.2">
      <c r="A122" s="52" t="s">
        <v>279</v>
      </c>
      <c r="B122" s="54" t="s">
        <v>666</v>
      </c>
      <c r="C122" s="62" t="s">
        <v>694</v>
      </c>
    </row>
    <row r="123" spans="1:3" ht="16.5" x14ac:dyDescent="0.2">
      <c r="A123" s="52" t="s">
        <v>30</v>
      </c>
      <c r="B123" s="53" t="s">
        <v>674</v>
      </c>
      <c r="C123" s="62" t="s">
        <v>374</v>
      </c>
    </row>
    <row r="124" spans="1:3" ht="16.5" x14ac:dyDescent="0.2">
      <c r="A124" s="52" t="s">
        <v>89</v>
      </c>
      <c r="B124" s="53" t="s">
        <v>665</v>
      </c>
      <c r="C124" s="62" t="s">
        <v>429</v>
      </c>
    </row>
    <row r="125" spans="1:3" ht="16.5" x14ac:dyDescent="0.2">
      <c r="A125" s="52" t="s">
        <v>217</v>
      </c>
      <c r="B125" s="53" t="s">
        <v>667</v>
      </c>
      <c r="C125" s="62" t="s">
        <v>545</v>
      </c>
    </row>
    <row r="126" spans="1:3" ht="16.5" x14ac:dyDescent="0.2">
      <c r="A126" s="52" t="s">
        <v>119</v>
      </c>
      <c r="B126" s="53" t="s">
        <v>669</v>
      </c>
      <c r="C126" s="62" t="s">
        <v>459</v>
      </c>
    </row>
    <row r="127" spans="1:3" ht="16.5" x14ac:dyDescent="0.2">
      <c r="A127" s="52" t="s">
        <v>225</v>
      </c>
      <c r="B127" s="53" t="s">
        <v>667</v>
      </c>
      <c r="C127" s="62" t="s">
        <v>553</v>
      </c>
    </row>
    <row r="128" spans="1:3" ht="16.5" x14ac:dyDescent="0.2">
      <c r="A128" s="52" t="s">
        <v>280</v>
      </c>
      <c r="B128" s="53" t="s">
        <v>666</v>
      </c>
      <c r="C128" s="62" t="s">
        <v>600</v>
      </c>
    </row>
    <row r="129" spans="1:3" ht="16.5" x14ac:dyDescent="0.2">
      <c r="A129" s="52" t="s">
        <v>240</v>
      </c>
      <c r="B129" s="53" t="s">
        <v>666</v>
      </c>
      <c r="C129" s="62" t="s">
        <v>566</v>
      </c>
    </row>
    <row r="130" spans="1:3" ht="16.5" x14ac:dyDescent="0.2">
      <c r="A130" s="52" t="s">
        <v>18</v>
      </c>
      <c r="B130" s="53" t="s">
        <v>666</v>
      </c>
      <c r="C130" s="62" t="s">
        <v>362</v>
      </c>
    </row>
    <row r="131" spans="1:3" ht="16.5" x14ac:dyDescent="0.2">
      <c r="A131" s="52" t="s">
        <v>50</v>
      </c>
      <c r="B131" s="53" t="s">
        <v>671</v>
      </c>
      <c r="C131" s="62" t="s">
        <v>392</v>
      </c>
    </row>
    <row r="132" spans="1:3" ht="16.5" x14ac:dyDescent="0.2">
      <c r="A132" s="52" t="s">
        <v>249</v>
      </c>
      <c r="B132" s="54" t="s">
        <v>666</v>
      </c>
      <c r="C132" s="62" t="s">
        <v>574</v>
      </c>
    </row>
    <row r="133" spans="1:3" ht="16.5" x14ac:dyDescent="0.2">
      <c r="A133" s="52" t="s">
        <v>203</v>
      </c>
      <c r="B133" s="53" t="s">
        <v>667</v>
      </c>
      <c r="C133" s="62" t="s">
        <v>695</v>
      </c>
    </row>
    <row r="134" spans="1:3" ht="16.5" x14ac:dyDescent="0.2">
      <c r="A134" s="55" t="s">
        <v>659</v>
      </c>
      <c r="B134" s="53" t="s">
        <v>666</v>
      </c>
      <c r="C134" s="62" t="s">
        <v>696</v>
      </c>
    </row>
    <row r="135" spans="1:3" ht="16.5" x14ac:dyDescent="0.2">
      <c r="A135" s="52" t="s">
        <v>141</v>
      </c>
      <c r="B135" s="53" t="s">
        <v>671</v>
      </c>
      <c r="C135" s="62" t="s">
        <v>480</v>
      </c>
    </row>
    <row r="136" spans="1:3" ht="16.5" x14ac:dyDescent="0.2">
      <c r="A136" s="52" t="s">
        <v>275</v>
      </c>
      <c r="B136" s="53" t="s">
        <v>667</v>
      </c>
      <c r="C136" s="62" t="s">
        <v>597</v>
      </c>
    </row>
    <row r="137" spans="1:3" ht="16.5" x14ac:dyDescent="0.2">
      <c r="A137" s="52" t="s">
        <v>297</v>
      </c>
      <c r="B137" s="53" t="s">
        <v>672</v>
      </c>
      <c r="C137" s="62" t="s">
        <v>615</v>
      </c>
    </row>
    <row r="138" spans="1:3" ht="16.5" x14ac:dyDescent="0.2">
      <c r="A138" s="52" t="s">
        <v>60</v>
      </c>
      <c r="B138" s="53" t="s">
        <v>674</v>
      </c>
      <c r="C138" s="62" t="s">
        <v>402</v>
      </c>
    </row>
    <row r="139" spans="1:3" ht="16.5" x14ac:dyDescent="0.2">
      <c r="A139" s="52" t="s">
        <v>28</v>
      </c>
      <c r="B139" s="53" t="s">
        <v>674</v>
      </c>
      <c r="C139" s="62" t="s">
        <v>371</v>
      </c>
    </row>
    <row r="140" spans="1:3" ht="16.5" x14ac:dyDescent="0.2">
      <c r="A140" s="52" t="s">
        <v>166</v>
      </c>
      <c r="B140" s="53" t="s">
        <v>665</v>
      </c>
      <c r="C140" s="62" t="s">
        <v>504</v>
      </c>
    </row>
    <row r="141" spans="1:3" ht="16.5" x14ac:dyDescent="0.2">
      <c r="A141" s="52" t="s">
        <v>253</v>
      </c>
      <c r="B141" s="53" t="s">
        <v>666</v>
      </c>
      <c r="C141" s="62" t="s">
        <v>576</v>
      </c>
    </row>
    <row r="142" spans="1:3" ht="16.5" x14ac:dyDescent="0.2">
      <c r="A142" s="52" t="s">
        <v>221</v>
      </c>
      <c r="B142" s="53" t="s">
        <v>667</v>
      </c>
      <c r="C142" s="62" t="s">
        <v>549</v>
      </c>
    </row>
    <row r="143" spans="1:3" ht="16.5" x14ac:dyDescent="0.2">
      <c r="A143" s="52" t="s">
        <v>85</v>
      </c>
      <c r="B143" s="53" t="s">
        <v>665</v>
      </c>
      <c r="C143" s="62" t="s">
        <v>697</v>
      </c>
    </row>
    <row r="144" spans="1:3" ht="16.5" x14ac:dyDescent="0.2">
      <c r="A144" s="52" t="s">
        <v>235</v>
      </c>
      <c r="B144" s="53" t="s">
        <v>666</v>
      </c>
      <c r="C144" s="62" t="s">
        <v>562</v>
      </c>
    </row>
    <row r="145" spans="1:3" ht="16.5" x14ac:dyDescent="0.2">
      <c r="A145" s="52" t="s">
        <v>234</v>
      </c>
      <c r="B145" s="53" t="s">
        <v>666</v>
      </c>
      <c r="C145" s="62" t="s">
        <v>561</v>
      </c>
    </row>
    <row r="146" spans="1:3" ht="16.5" x14ac:dyDescent="0.2">
      <c r="A146" s="52" t="s">
        <v>106</v>
      </c>
      <c r="B146" s="53" t="s">
        <v>669</v>
      </c>
      <c r="C146" s="62" t="s">
        <v>446</v>
      </c>
    </row>
    <row r="147" spans="1:3" ht="16.5" x14ac:dyDescent="0.2">
      <c r="A147" s="52" t="s">
        <v>276</v>
      </c>
      <c r="B147" s="53" t="s">
        <v>667</v>
      </c>
      <c r="C147" s="62" t="s">
        <v>598</v>
      </c>
    </row>
    <row r="148" spans="1:3" ht="16.5" x14ac:dyDescent="0.2">
      <c r="A148" s="52" t="s">
        <v>175</v>
      </c>
      <c r="B148" s="53" t="s">
        <v>674</v>
      </c>
      <c r="C148" s="62" t="s">
        <v>512</v>
      </c>
    </row>
    <row r="149" spans="1:3" ht="16.5" x14ac:dyDescent="0.2">
      <c r="A149" s="52" t="s">
        <v>214</v>
      </c>
      <c r="B149" s="53" t="s">
        <v>671</v>
      </c>
      <c r="C149" s="62" t="s">
        <v>542</v>
      </c>
    </row>
    <row r="150" spans="1:3" ht="16.5" x14ac:dyDescent="0.2">
      <c r="A150" s="52" t="s">
        <v>223</v>
      </c>
      <c r="B150" s="53" t="s">
        <v>667</v>
      </c>
      <c r="C150" s="62" t="s">
        <v>551</v>
      </c>
    </row>
    <row r="151" spans="1:3" ht="16.5" x14ac:dyDescent="0.2">
      <c r="A151" s="52" t="s">
        <v>86</v>
      </c>
      <c r="B151" s="53" t="s">
        <v>665</v>
      </c>
      <c r="C151" s="62" t="s">
        <v>426</v>
      </c>
    </row>
    <row r="152" spans="1:3" ht="16.5" x14ac:dyDescent="0.2">
      <c r="A152" s="52" t="s">
        <v>145</v>
      </c>
      <c r="B152" s="53" t="s">
        <v>665</v>
      </c>
      <c r="C152" s="62" t="s">
        <v>484</v>
      </c>
    </row>
    <row r="153" spans="1:3" ht="16.5" x14ac:dyDescent="0.2">
      <c r="A153" s="52" t="s">
        <v>78</v>
      </c>
      <c r="B153" s="53" t="s">
        <v>674</v>
      </c>
      <c r="C153" s="62" t="s">
        <v>419</v>
      </c>
    </row>
    <row r="154" spans="1:3" ht="16.5" x14ac:dyDescent="0.2">
      <c r="A154" s="52" t="s">
        <v>144</v>
      </c>
      <c r="B154" s="53" t="s">
        <v>665</v>
      </c>
      <c r="C154" s="62" t="s">
        <v>483</v>
      </c>
    </row>
    <row r="155" spans="1:3" ht="16.5" x14ac:dyDescent="0.2">
      <c r="A155" s="52" t="s">
        <v>306</v>
      </c>
      <c r="B155" s="53" t="s">
        <v>672</v>
      </c>
      <c r="C155" s="62" t="s">
        <v>623</v>
      </c>
    </row>
    <row r="156" spans="1:3" ht="16.5" x14ac:dyDescent="0.2">
      <c r="A156" s="52" t="s">
        <v>278</v>
      </c>
      <c r="B156" s="53" t="s">
        <v>667</v>
      </c>
      <c r="C156" s="62" t="s">
        <v>698</v>
      </c>
    </row>
    <row r="157" spans="1:3" ht="16.5" x14ac:dyDescent="0.2">
      <c r="A157" s="52" t="s">
        <v>213</v>
      </c>
      <c r="B157" s="53" t="s">
        <v>671</v>
      </c>
      <c r="C157" s="62" t="s">
        <v>541</v>
      </c>
    </row>
    <row r="158" spans="1:3" ht="16.5" x14ac:dyDescent="0.2">
      <c r="A158" s="52" t="s">
        <v>211</v>
      </c>
      <c r="B158" s="53" t="s">
        <v>667</v>
      </c>
      <c r="C158" s="62" t="s">
        <v>539</v>
      </c>
    </row>
    <row r="159" spans="1:3" ht="16.5" x14ac:dyDescent="0.2">
      <c r="A159" s="55" t="s">
        <v>218</v>
      </c>
      <c r="B159" s="53" t="s">
        <v>667</v>
      </c>
      <c r="C159" s="62" t="s">
        <v>546</v>
      </c>
    </row>
    <row r="160" spans="1:3" ht="16.5" x14ac:dyDescent="0.2">
      <c r="A160" s="52" t="s">
        <v>293</v>
      </c>
      <c r="B160" s="53" t="s">
        <v>672</v>
      </c>
      <c r="C160" s="62" t="s">
        <v>612</v>
      </c>
    </row>
    <row r="161" spans="1:3" ht="16.5" x14ac:dyDescent="0.2">
      <c r="A161" s="52" t="s">
        <v>142</v>
      </c>
      <c r="B161" s="53" t="s">
        <v>665</v>
      </c>
      <c r="C161" s="62" t="s">
        <v>481</v>
      </c>
    </row>
    <row r="162" spans="1:3" ht="16.5" x14ac:dyDescent="0.2">
      <c r="A162" s="52" t="s">
        <v>181</v>
      </c>
      <c r="B162" s="53" t="s">
        <v>671</v>
      </c>
      <c r="C162" s="62" t="s">
        <v>699</v>
      </c>
    </row>
    <row r="163" spans="1:3" ht="16.5" x14ac:dyDescent="0.2">
      <c r="A163" s="52" t="s">
        <v>170</v>
      </c>
      <c r="B163" s="53" t="s">
        <v>674</v>
      </c>
      <c r="C163" s="62" t="s">
        <v>508</v>
      </c>
    </row>
    <row r="164" spans="1:3" ht="16.5" x14ac:dyDescent="0.2">
      <c r="A164" s="52" t="s">
        <v>184</v>
      </c>
      <c r="B164" s="53" t="s">
        <v>666</v>
      </c>
      <c r="C164" s="62" t="s">
        <v>520</v>
      </c>
    </row>
    <row r="165" spans="1:3" ht="16.5" x14ac:dyDescent="0.2">
      <c r="A165" s="52" t="s">
        <v>233</v>
      </c>
      <c r="B165" s="53" t="s">
        <v>666</v>
      </c>
      <c r="C165" s="62" t="s">
        <v>560</v>
      </c>
    </row>
    <row r="166" spans="1:3" ht="16.5" x14ac:dyDescent="0.2">
      <c r="A166" s="52" t="s">
        <v>277</v>
      </c>
      <c r="B166" s="53" t="s">
        <v>667</v>
      </c>
      <c r="C166" s="62" t="s">
        <v>599</v>
      </c>
    </row>
    <row r="167" spans="1:3" ht="16.5" x14ac:dyDescent="0.2">
      <c r="A167" s="52" t="s">
        <v>84</v>
      </c>
      <c r="B167" s="53" t="s">
        <v>665</v>
      </c>
      <c r="C167" s="62" t="s">
        <v>425</v>
      </c>
    </row>
    <row r="168" spans="1:3" ht="16.5" x14ac:dyDescent="0.2">
      <c r="A168" s="52" t="s">
        <v>68</v>
      </c>
      <c r="B168" s="53" t="s">
        <v>668</v>
      </c>
      <c r="C168" s="62" t="s">
        <v>410</v>
      </c>
    </row>
    <row r="169" spans="1:3" ht="16.5" x14ac:dyDescent="0.2">
      <c r="A169" s="52" t="s">
        <v>124</v>
      </c>
      <c r="B169" s="53" t="s">
        <v>673</v>
      </c>
      <c r="C169" s="62" t="s">
        <v>463</v>
      </c>
    </row>
    <row r="170" spans="1:3" ht="16.5" x14ac:dyDescent="0.2">
      <c r="A170" s="52" t="s">
        <v>168</v>
      </c>
      <c r="B170" s="53" t="s">
        <v>673</v>
      </c>
      <c r="C170" s="62" t="s">
        <v>506</v>
      </c>
    </row>
    <row r="171" spans="1:3" ht="16.5" x14ac:dyDescent="0.2">
      <c r="A171" s="52" t="s">
        <v>183</v>
      </c>
      <c r="B171" s="54" t="s">
        <v>665</v>
      </c>
      <c r="C171" s="62" t="s">
        <v>519</v>
      </c>
    </row>
    <row r="172" spans="1:3" ht="16.5" x14ac:dyDescent="0.2">
      <c r="A172" s="52" t="s">
        <v>257</v>
      </c>
      <c r="B172" s="53" t="s">
        <v>665</v>
      </c>
      <c r="C172" s="62" t="s">
        <v>580</v>
      </c>
    </row>
    <row r="173" spans="1:3" ht="16.5" x14ac:dyDescent="0.2">
      <c r="A173" s="52" t="s">
        <v>254</v>
      </c>
      <c r="B173" s="54" t="s">
        <v>666</v>
      </c>
      <c r="C173" s="62" t="s">
        <v>577</v>
      </c>
    </row>
    <row r="174" spans="1:3" ht="16.5" x14ac:dyDescent="0.2">
      <c r="A174" s="52" t="s">
        <v>121</v>
      </c>
      <c r="B174" s="53" t="s">
        <v>669</v>
      </c>
      <c r="C174" s="62" t="s">
        <v>461</v>
      </c>
    </row>
    <row r="175" spans="1:3" ht="16.5" x14ac:dyDescent="0.2">
      <c r="A175" s="52" t="s">
        <v>95</v>
      </c>
      <c r="B175" s="53" t="s">
        <v>667</v>
      </c>
      <c r="C175" s="62" t="s">
        <v>435</v>
      </c>
    </row>
    <row r="176" spans="1:3" ht="16.5" x14ac:dyDescent="0.2">
      <c r="A176" s="52" t="s">
        <v>291</v>
      </c>
      <c r="B176" s="53" t="s">
        <v>666</v>
      </c>
      <c r="C176" s="62" t="s">
        <v>610</v>
      </c>
    </row>
    <row r="177" spans="1:3" ht="16.5" x14ac:dyDescent="0.2">
      <c r="A177" s="52" t="s">
        <v>94</v>
      </c>
      <c r="B177" s="53" t="s">
        <v>665</v>
      </c>
      <c r="C177" s="62" t="s">
        <v>434</v>
      </c>
    </row>
    <row r="178" spans="1:3" ht="16.5" x14ac:dyDescent="0.2">
      <c r="A178" s="52" t="s">
        <v>178</v>
      </c>
      <c r="B178" s="53" t="s">
        <v>671</v>
      </c>
      <c r="C178" s="62" t="s">
        <v>515</v>
      </c>
    </row>
    <row r="179" spans="1:3" ht="16.5" x14ac:dyDescent="0.2">
      <c r="A179" s="52" t="s">
        <v>93</v>
      </c>
      <c r="B179" s="53" t="s">
        <v>665</v>
      </c>
      <c r="C179" s="62" t="s">
        <v>433</v>
      </c>
    </row>
    <row r="180" spans="1:3" ht="16.5" x14ac:dyDescent="0.2">
      <c r="A180" s="52" t="s">
        <v>159</v>
      </c>
      <c r="B180" s="53" t="s">
        <v>666</v>
      </c>
      <c r="C180" s="62" t="s">
        <v>497</v>
      </c>
    </row>
    <row r="181" spans="1:3" ht="16.5" x14ac:dyDescent="0.2">
      <c r="A181" s="52" t="s">
        <v>172</v>
      </c>
      <c r="B181" s="53" t="s">
        <v>674</v>
      </c>
      <c r="C181" s="62" t="s">
        <v>510</v>
      </c>
    </row>
    <row r="182" spans="1:3" ht="16.5" x14ac:dyDescent="0.2">
      <c r="A182" s="52" t="s">
        <v>259</v>
      </c>
      <c r="B182" s="53" t="s">
        <v>665</v>
      </c>
      <c r="C182" s="62" t="s">
        <v>582</v>
      </c>
    </row>
    <row r="183" spans="1:3" ht="16.5" x14ac:dyDescent="0.2">
      <c r="A183" s="52" t="s">
        <v>171</v>
      </c>
      <c r="B183" s="53" t="s">
        <v>674</v>
      </c>
      <c r="C183" s="62" t="s">
        <v>509</v>
      </c>
    </row>
    <row r="184" spans="1:3" ht="16.5" x14ac:dyDescent="0.2">
      <c r="A184" s="52" t="s">
        <v>150</v>
      </c>
      <c r="B184" s="53" t="s">
        <v>665</v>
      </c>
      <c r="C184" s="62" t="s">
        <v>489</v>
      </c>
    </row>
    <row r="185" spans="1:3" ht="16.5" x14ac:dyDescent="0.2">
      <c r="A185" s="52" t="s">
        <v>244</v>
      </c>
      <c r="B185" s="53" t="s">
        <v>666</v>
      </c>
      <c r="C185" s="62" t="s">
        <v>569</v>
      </c>
    </row>
    <row r="186" spans="1:3" ht="16.5" x14ac:dyDescent="0.2">
      <c r="A186" s="52" t="s">
        <v>202</v>
      </c>
      <c r="B186" s="54" t="s">
        <v>667</v>
      </c>
      <c r="C186" s="62" t="s">
        <v>700</v>
      </c>
    </row>
    <row r="187" spans="1:3" ht="16.5" x14ac:dyDescent="0.2">
      <c r="A187" s="52" t="s">
        <v>231</v>
      </c>
      <c r="B187" s="53" t="s">
        <v>666</v>
      </c>
      <c r="C187" s="62" t="s">
        <v>558</v>
      </c>
    </row>
    <row r="188" spans="1:3" ht="16.5" x14ac:dyDescent="0.2">
      <c r="A188" s="52" t="s">
        <v>64</v>
      </c>
      <c r="B188" s="53" t="s">
        <v>666</v>
      </c>
      <c r="C188" s="62" t="s">
        <v>406</v>
      </c>
    </row>
    <row r="189" spans="1:3" ht="16.5" x14ac:dyDescent="0.2">
      <c r="A189" s="52" t="s">
        <v>56</v>
      </c>
      <c r="B189" s="53" t="s">
        <v>674</v>
      </c>
      <c r="C189" s="62" t="s">
        <v>398</v>
      </c>
    </row>
    <row r="190" spans="1:3" ht="16.5" x14ac:dyDescent="0.2">
      <c r="A190" s="52" t="s">
        <v>177</v>
      </c>
      <c r="B190" s="53" t="s">
        <v>674</v>
      </c>
      <c r="C190" s="62" t="s">
        <v>514</v>
      </c>
    </row>
    <row r="191" spans="1:3" ht="16.5" x14ac:dyDescent="0.2">
      <c r="A191" s="55" t="s">
        <v>194</v>
      </c>
      <c r="B191" s="53" t="s">
        <v>669</v>
      </c>
      <c r="C191" s="62" t="s">
        <v>528</v>
      </c>
    </row>
    <row r="192" spans="1:3" ht="16.5" x14ac:dyDescent="0.2">
      <c r="A192" s="52" t="s">
        <v>17</v>
      </c>
      <c r="B192" s="53" t="s">
        <v>668</v>
      </c>
      <c r="C192" s="62" t="s">
        <v>361</v>
      </c>
    </row>
    <row r="193" spans="1:3" ht="16.5" x14ac:dyDescent="0.2">
      <c r="A193" s="52" t="s">
        <v>58</v>
      </c>
      <c r="B193" s="53" t="s">
        <v>674</v>
      </c>
      <c r="C193" s="62" t="s">
        <v>400</v>
      </c>
    </row>
    <row r="194" spans="1:3" ht="16.5" x14ac:dyDescent="0.2">
      <c r="A194" s="52" t="s">
        <v>284</v>
      </c>
      <c r="B194" s="53" t="s">
        <v>666</v>
      </c>
      <c r="C194" s="62" t="s">
        <v>604</v>
      </c>
    </row>
    <row r="195" spans="1:3" ht="16.5" x14ac:dyDescent="0.2">
      <c r="A195" s="52" t="s">
        <v>67</v>
      </c>
      <c r="B195" s="53" t="s">
        <v>668</v>
      </c>
      <c r="C195" s="62" t="s">
        <v>409</v>
      </c>
    </row>
    <row r="196" spans="1:3" ht="16.5" x14ac:dyDescent="0.2">
      <c r="A196" s="52" t="s">
        <v>174</v>
      </c>
      <c r="B196" s="54" t="s">
        <v>674</v>
      </c>
      <c r="C196" s="62" t="s">
        <v>511</v>
      </c>
    </row>
    <row r="197" spans="1:3" ht="16.5" x14ac:dyDescent="0.2">
      <c r="A197" s="52" t="s">
        <v>23</v>
      </c>
      <c r="B197" s="54" t="s">
        <v>668</v>
      </c>
      <c r="C197" s="62" t="s">
        <v>367</v>
      </c>
    </row>
    <row r="198" spans="1:3" ht="16.5" x14ac:dyDescent="0.2">
      <c r="A198" s="52" t="s">
        <v>151</v>
      </c>
      <c r="B198" s="53" t="s">
        <v>665</v>
      </c>
      <c r="C198" s="62" t="s">
        <v>490</v>
      </c>
    </row>
    <row r="199" spans="1:3" ht="16.5" x14ac:dyDescent="0.2">
      <c r="A199" s="52" t="s">
        <v>196</v>
      </c>
      <c r="B199" s="53" t="s">
        <v>669</v>
      </c>
      <c r="C199" s="62" t="s">
        <v>529</v>
      </c>
    </row>
    <row r="200" spans="1:3" ht="16.5" x14ac:dyDescent="0.2">
      <c r="A200" s="55" t="s">
        <v>701</v>
      </c>
      <c r="B200" s="53" t="s">
        <v>674</v>
      </c>
      <c r="C200" s="62" t="s">
        <v>702</v>
      </c>
    </row>
    <row r="201" spans="1:3" ht="16.5" x14ac:dyDescent="0.2">
      <c r="A201" s="52" t="s">
        <v>167</v>
      </c>
      <c r="B201" s="53" t="s">
        <v>665</v>
      </c>
      <c r="C201" s="62" t="s">
        <v>505</v>
      </c>
    </row>
    <row r="202" spans="1:3" ht="16.5" x14ac:dyDescent="0.2">
      <c r="A202" s="52" t="s">
        <v>71</v>
      </c>
      <c r="B202" s="53" t="s">
        <v>668</v>
      </c>
      <c r="C202" s="62" t="s">
        <v>413</v>
      </c>
    </row>
    <row r="203" spans="1:3" ht="16.5" x14ac:dyDescent="0.2">
      <c r="A203" s="52" t="s">
        <v>34</v>
      </c>
      <c r="B203" s="53" t="s">
        <v>673</v>
      </c>
      <c r="C203" s="62" t="s">
        <v>378</v>
      </c>
    </row>
    <row r="204" spans="1:3" ht="16.5" x14ac:dyDescent="0.2">
      <c r="A204" s="52" t="s">
        <v>102</v>
      </c>
      <c r="B204" s="53" t="s">
        <v>673</v>
      </c>
      <c r="C204" s="62" t="s">
        <v>442</v>
      </c>
    </row>
    <row r="205" spans="1:3" ht="16.5" x14ac:dyDescent="0.2">
      <c r="A205" s="52" t="s">
        <v>271</v>
      </c>
      <c r="B205" s="53" t="s">
        <v>668</v>
      </c>
      <c r="C205" s="62" t="s">
        <v>593</v>
      </c>
    </row>
    <row r="206" spans="1:3" ht="16.5" x14ac:dyDescent="0.2">
      <c r="A206" s="55" t="s">
        <v>636</v>
      </c>
      <c r="B206" s="53" t="s">
        <v>666</v>
      </c>
      <c r="C206" s="62" t="s">
        <v>703</v>
      </c>
    </row>
    <row r="207" spans="1:3" ht="16.5" x14ac:dyDescent="0.2">
      <c r="A207" s="52" t="s">
        <v>26</v>
      </c>
      <c r="B207" s="53" t="s">
        <v>668</v>
      </c>
      <c r="C207" s="62" t="s">
        <v>369</v>
      </c>
    </row>
    <row r="208" spans="1:3" ht="16.5" x14ac:dyDescent="0.2">
      <c r="A208" s="52" t="s">
        <v>282</v>
      </c>
      <c r="B208" s="53" t="s">
        <v>666</v>
      </c>
      <c r="C208" s="62" t="s">
        <v>602</v>
      </c>
    </row>
    <row r="209" spans="1:3" ht="16.5" x14ac:dyDescent="0.2">
      <c r="A209" s="55" t="s">
        <v>704</v>
      </c>
      <c r="B209" s="53" t="s">
        <v>666</v>
      </c>
      <c r="C209" s="62" t="s">
        <v>705</v>
      </c>
    </row>
    <row r="210" spans="1:3" ht="16.5" x14ac:dyDescent="0.2">
      <c r="A210" s="52" t="s">
        <v>188</v>
      </c>
      <c r="B210" s="53" t="s">
        <v>669</v>
      </c>
      <c r="C210" s="62" t="s">
        <v>523</v>
      </c>
    </row>
    <row r="211" spans="1:3" ht="16.5" x14ac:dyDescent="0.2">
      <c r="A211" s="52" t="s">
        <v>98</v>
      </c>
      <c r="B211" s="54" t="s">
        <v>673</v>
      </c>
      <c r="C211" s="62" t="s">
        <v>438</v>
      </c>
    </row>
    <row r="212" spans="1:3" ht="16.5" x14ac:dyDescent="0.2">
      <c r="A212" s="52" t="s">
        <v>100</v>
      </c>
      <c r="B212" s="53" t="s">
        <v>673</v>
      </c>
      <c r="C212" s="62" t="s">
        <v>440</v>
      </c>
    </row>
    <row r="213" spans="1:3" ht="16.5" x14ac:dyDescent="0.2">
      <c r="A213" s="52" t="s">
        <v>38</v>
      </c>
      <c r="B213" s="53" t="s">
        <v>673</v>
      </c>
      <c r="C213" s="62" t="s">
        <v>382</v>
      </c>
    </row>
    <row r="214" spans="1:3" ht="16.5" x14ac:dyDescent="0.2">
      <c r="A214" s="52" t="s">
        <v>73</v>
      </c>
      <c r="B214" s="53" t="s">
        <v>674</v>
      </c>
      <c r="C214" s="62" t="s">
        <v>415</v>
      </c>
    </row>
    <row r="215" spans="1:3" ht="16.5" x14ac:dyDescent="0.2">
      <c r="A215" s="52" t="s">
        <v>260</v>
      </c>
      <c r="B215" s="53" t="s">
        <v>665</v>
      </c>
      <c r="C215" s="62" t="s">
        <v>583</v>
      </c>
    </row>
    <row r="216" spans="1:3" ht="16.5" x14ac:dyDescent="0.2">
      <c r="A216" s="55" t="s">
        <v>637</v>
      </c>
      <c r="B216" s="53" t="s">
        <v>669</v>
      </c>
      <c r="C216" s="62" t="s">
        <v>706</v>
      </c>
    </row>
    <row r="217" spans="1:3" ht="16.5" x14ac:dyDescent="0.2">
      <c r="A217" s="55" t="s">
        <v>642</v>
      </c>
      <c r="B217" s="54" t="s">
        <v>669</v>
      </c>
      <c r="C217" s="62" t="s">
        <v>707</v>
      </c>
    </row>
    <row r="218" spans="1:3" ht="16.5" x14ac:dyDescent="0.2">
      <c r="A218" s="52" t="s">
        <v>179</v>
      </c>
      <c r="B218" s="53" t="s">
        <v>665</v>
      </c>
      <c r="C218" s="62" t="s">
        <v>516</v>
      </c>
    </row>
    <row r="219" spans="1:3" ht="16.5" x14ac:dyDescent="0.2">
      <c r="A219" s="52" t="s">
        <v>156</v>
      </c>
      <c r="B219" s="53" t="s">
        <v>666</v>
      </c>
      <c r="C219" s="62" t="s">
        <v>708</v>
      </c>
    </row>
    <row r="220" spans="1:3" ht="16.5" x14ac:dyDescent="0.2">
      <c r="A220" s="52" t="s">
        <v>109</v>
      </c>
      <c r="B220" s="53" t="s">
        <v>669</v>
      </c>
      <c r="C220" s="62" t="s">
        <v>449</v>
      </c>
    </row>
    <row r="221" spans="1:3" ht="16.5" x14ac:dyDescent="0.2">
      <c r="A221" s="52" t="s">
        <v>66</v>
      </c>
      <c r="B221" s="53" t="s">
        <v>666</v>
      </c>
      <c r="C221" s="62" t="s">
        <v>408</v>
      </c>
    </row>
    <row r="222" spans="1:3" ht="16.5" x14ac:dyDescent="0.2">
      <c r="A222" s="52" t="s">
        <v>27</v>
      </c>
      <c r="B222" s="53" t="s">
        <v>668</v>
      </c>
      <c r="C222" s="62" t="s">
        <v>370</v>
      </c>
    </row>
    <row r="223" spans="1:3" ht="16.5" x14ac:dyDescent="0.2">
      <c r="A223" s="52" t="s">
        <v>47</v>
      </c>
      <c r="B223" s="53" t="s">
        <v>671</v>
      </c>
      <c r="C223" s="62" t="s">
        <v>389</v>
      </c>
    </row>
    <row r="224" spans="1:3" ht="16.5" x14ac:dyDescent="0.2">
      <c r="A224" s="52" t="s">
        <v>19</v>
      </c>
      <c r="B224" s="53" t="s">
        <v>666</v>
      </c>
      <c r="C224" s="62" t="s">
        <v>363</v>
      </c>
    </row>
    <row r="225" spans="1:3" ht="16.5" x14ac:dyDescent="0.2">
      <c r="A225" s="52" t="s">
        <v>243</v>
      </c>
      <c r="B225" s="53" t="s">
        <v>666</v>
      </c>
      <c r="C225" s="62" t="s">
        <v>568</v>
      </c>
    </row>
    <row r="226" spans="1:3" ht="16.5" x14ac:dyDescent="0.2">
      <c r="A226" s="52" t="s">
        <v>113</v>
      </c>
      <c r="B226" s="53" t="s">
        <v>669</v>
      </c>
      <c r="C226" s="62" t="s">
        <v>453</v>
      </c>
    </row>
    <row r="227" spans="1:3" ht="16.5" x14ac:dyDescent="0.2">
      <c r="A227" s="52" t="s">
        <v>262</v>
      </c>
      <c r="B227" s="53" t="s">
        <v>665</v>
      </c>
      <c r="C227" s="62" t="s">
        <v>585</v>
      </c>
    </row>
    <row r="228" spans="1:3" ht="16.5" x14ac:dyDescent="0.2">
      <c r="A228" s="52" t="s">
        <v>138</v>
      </c>
      <c r="B228" s="53" t="s">
        <v>671</v>
      </c>
      <c r="C228" s="62" t="s">
        <v>477</v>
      </c>
    </row>
    <row r="229" spans="1:3" ht="16.5" x14ac:dyDescent="0.2">
      <c r="A229" s="52" t="s">
        <v>289</v>
      </c>
      <c r="B229" s="53" t="s">
        <v>666</v>
      </c>
      <c r="C229" s="62" t="s">
        <v>609</v>
      </c>
    </row>
    <row r="230" spans="1:3" ht="16.5" x14ac:dyDescent="0.2">
      <c r="A230" s="52" t="s">
        <v>77</v>
      </c>
      <c r="B230" s="53" t="s">
        <v>672</v>
      </c>
      <c r="C230" s="62" t="s">
        <v>418</v>
      </c>
    </row>
    <row r="231" spans="1:3" ht="16.5" x14ac:dyDescent="0.2">
      <c r="A231" s="52" t="s">
        <v>290</v>
      </c>
      <c r="B231" s="53" t="s">
        <v>666</v>
      </c>
      <c r="C231" s="62" t="s">
        <v>709</v>
      </c>
    </row>
    <row r="232" spans="1:3" ht="16.5" x14ac:dyDescent="0.2">
      <c r="A232" s="52" t="s">
        <v>204</v>
      </c>
      <c r="B232" s="53" t="s">
        <v>667</v>
      </c>
      <c r="C232" s="62" t="s">
        <v>710</v>
      </c>
    </row>
    <row r="233" spans="1:3" ht="16.5" x14ac:dyDescent="0.2">
      <c r="A233" s="52" t="s">
        <v>91</v>
      </c>
      <c r="B233" s="53" t="s">
        <v>665</v>
      </c>
      <c r="C233" s="62" t="s">
        <v>431</v>
      </c>
    </row>
    <row r="234" spans="1:3" ht="16.5" x14ac:dyDescent="0.2">
      <c r="A234" s="52" t="s">
        <v>103</v>
      </c>
      <c r="B234" s="53" t="s">
        <v>669</v>
      </c>
      <c r="C234" s="62" t="s">
        <v>443</v>
      </c>
    </row>
    <row r="235" spans="1:3" ht="16.5" x14ac:dyDescent="0.2">
      <c r="A235" s="52" t="s">
        <v>207</v>
      </c>
      <c r="B235" s="53" t="s">
        <v>667</v>
      </c>
      <c r="C235" s="62" t="s">
        <v>711</v>
      </c>
    </row>
    <row r="236" spans="1:3" ht="16.5" x14ac:dyDescent="0.2">
      <c r="A236" s="52" t="s">
        <v>296</v>
      </c>
      <c r="B236" s="53" t="s">
        <v>672</v>
      </c>
      <c r="C236" s="62" t="s">
        <v>614</v>
      </c>
    </row>
    <row r="237" spans="1:3" ht="16.5" x14ac:dyDescent="0.2">
      <c r="A237" s="52" t="s">
        <v>186</v>
      </c>
      <c r="B237" s="53" t="s">
        <v>666</v>
      </c>
      <c r="C237" s="62" t="s">
        <v>522</v>
      </c>
    </row>
    <row r="238" spans="1:3" ht="16.5" x14ac:dyDescent="0.2">
      <c r="A238" s="52" t="s">
        <v>36</v>
      </c>
      <c r="B238" s="53" t="s">
        <v>673</v>
      </c>
      <c r="C238" s="62" t="s">
        <v>380</v>
      </c>
    </row>
    <row r="239" spans="1:3" ht="16.5" x14ac:dyDescent="0.2">
      <c r="A239" s="52" t="s">
        <v>358</v>
      </c>
      <c r="B239" s="54" t="s">
        <v>667</v>
      </c>
      <c r="C239" s="62" t="s">
        <v>712</v>
      </c>
    </row>
    <row r="240" spans="1:3" ht="16.5" x14ac:dyDescent="0.2">
      <c r="A240" s="52" t="s">
        <v>165</v>
      </c>
      <c r="B240" s="53" t="s">
        <v>665</v>
      </c>
      <c r="C240" s="62" t="s">
        <v>503</v>
      </c>
    </row>
    <row r="241" spans="1:3" ht="16.5" x14ac:dyDescent="0.2">
      <c r="A241" s="52" t="s">
        <v>118</v>
      </c>
      <c r="B241" s="53" t="s">
        <v>669</v>
      </c>
      <c r="C241" s="62" t="s">
        <v>458</v>
      </c>
    </row>
    <row r="242" spans="1:3" ht="16.5" x14ac:dyDescent="0.2">
      <c r="A242" s="52" t="s">
        <v>212</v>
      </c>
      <c r="B242" s="53" t="s">
        <v>671</v>
      </c>
      <c r="C242" s="62" t="s">
        <v>540</v>
      </c>
    </row>
    <row r="243" spans="1:3" ht="16.5" x14ac:dyDescent="0.2">
      <c r="A243" s="52" t="s">
        <v>110</v>
      </c>
      <c r="B243" s="54" t="s">
        <v>669</v>
      </c>
      <c r="C243" s="62" t="s">
        <v>450</v>
      </c>
    </row>
    <row r="244" spans="1:3" ht="16.5" x14ac:dyDescent="0.2">
      <c r="A244" s="52" t="s">
        <v>224</v>
      </c>
      <c r="B244" s="53" t="s">
        <v>667</v>
      </c>
      <c r="C244" s="62" t="s">
        <v>552</v>
      </c>
    </row>
    <row r="245" spans="1:3" ht="16.5" x14ac:dyDescent="0.2">
      <c r="A245" s="52" t="s">
        <v>116</v>
      </c>
      <c r="B245" s="53" t="s">
        <v>669</v>
      </c>
      <c r="C245" s="62" t="s">
        <v>456</v>
      </c>
    </row>
    <row r="246" spans="1:3" ht="16.5" x14ac:dyDescent="0.2">
      <c r="A246" s="52" t="s">
        <v>76</v>
      </c>
      <c r="B246" s="53" t="s">
        <v>674</v>
      </c>
      <c r="C246" s="62" t="s">
        <v>417</v>
      </c>
    </row>
    <row r="247" spans="1:3" ht="16.5" x14ac:dyDescent="0.2">
      <c r="A247" s="52" t="s">
        <v>180</v>
      </c>
      <c r="B247" s="53" t="s">
        <v>665</v>
      </c>
      <c r="C247" s="62" t="s">
        <v>517</v>
      </c>
    </row>
    <row r="248" spans="1:3" ht="16.5" x14ac:dyDescent="0.2">
      <c r="A248" s="52" t="s">
        <v>126</v>
      </c>
      <c r="B248" s="53" t="s">
        <v>673</v>
      </c>
      <c r="C248" s="62" t="s">
        <v>465</v>
      </c>
    </row>
    <row r="249" spans="1:3" ht="16.5" x14ac:dyDescent="0.2">
      <c r="A249" s="52" t="s">
        <v>97</v>
      </c>
      <c r="B249" s="53" t="s">
        <v>667</v>
      </c>
      <c r="C249" s="62" t="s">
        <v>437</v>
      </c>
    </row>
    <row r="250" spans="1:3" ht="16.5" x14ac:dyDescent="0.2">
      <c r="A250" s="52" t="s">
        <v>163</v>
      </c>
      <c r="B250" s="53" t="s">
        <v>665</v>
      </c>
      <c r="C250" s="62" t="s">
        <v>501</v>
      </c>
    </row>
    <row r="251" spans="1:3" ht="16.5" x14ac:dyDescent="0.2">
      <c r="A251" s="52" t="s">
        <v>230</v>
      </c>
      <c r="B251" s="53" t="s">
        <v>666</v>
      </c>
      <c r="C251" s="62" t="s">
        <v>557</v>
      </c>
    </row>
    <row r="252" spans="1:3" ht="16.5" x14ac:dyDescent="0.2">
      <c r="A252" s="55" t="s">
        <v>638</v>
      </c>
      <c r="B252" s="53" t="s">
        <v>666</v>
      </c>
      <c r="C252" s="62" t="s">
        <v>713</v>
      </c>
    </row>
    <row r="253" spans="1:3" ht="16.5" x14ac:dyDescent="0.2">
      <c r="A253" s="52" t="s">
        <v>155</v>
      </c>
      <c r="B253" s="53" t="s">
        <v>666</v>
      </c>
      <c r="C253" s="62" t="s">
        <v>494</v>
      </c>
    </row>
    <row r="254" spans="1:3" ht="16.5" x14ac:dyDescent="0.2">
      <c r="A254" s="52" t="s">
        <v>229</v>
      </c>
      <c r="B254" s="53" t="s">
        <v>667</v>
      </c>
      <c r="C254" s="62" t="s">
        <v>714</v>
      </c>
    </row>
    <row r="255" spans="1:3" ht="16.5" x14ac:dyDescent="0.2">
      <c r="A255" s="52" t="s">
        <v>69</v>
      </c>
      <c r="B255" s="53" t="s">
        <v>668</v>
      </c>
      <c r="C255" s="62" t="s">
        <v>411</v>
      </c>
    </row>
    <row r="256" spans="1:3" ht="16.5" x14ac:dyDescent="0.2">
      <c r="A256" s="52" t="s">
        <v>49</v>
      </c>
      <c r="B256" s="53" t="s">
        <v>668</v>
      </c>
      <c r="C256" s="62" t="s">
        <v>391</v>
      </c>
    </row>
    <row r="257" spans="1:3" ht="16.5" x14ac:dyDescent="0.2">
      <c r="A257" s="52" t="s">
        <v>322</v>
      </c>
      <c r="B257" s="53" t="s">
        <v>674</v>
      </c>
      <c r="C257" s="62" t="s">
        <v>372</v>
      </c>
    </row>
    <row r="258" spans="1:3" ht="16.5" x14ac:dyDescent="0.2">
      <c r="A258" s="52" t="s">
        <v>187</v>
      </c>
      <c r="B258" s="53" t="s">
        <v>669</v>
      </c>
      <c r="C258" s="62" t="s">
        <v>715</v>
      </c>
    </row>
    <row r="259" spans="1:3" ht="16.5" x14ac:dyDescent="0.2">
      <c r="A259" s="52" t="s">
        <v>286</v>
      </c>
      <c r="B259" s="54" t="s">
        <v>666</v>
      </c>
      <c r="C259" s="62" t="s">
        <v>606</v>
      </c>
    </row>
    <row r="260" spans="1:3" ht="16.5" x14ac:dyDescent="0.2">
      <c r="A260" s="52" t="s">
        <v>215</v>
      </c>
      <c r="B260" s="53" t="s">
        <v>671</v>
      </c>
      <c r="C260" s="62" t="s">
        <v>543</v>
      </c>
    </row>
    <row r="261" spans="1:3" ht="16.5" x14ac:dyDescent="0.2">
      <c r="A261" s="52" t="s">
        <v>226</v>
      </c>
      <c r="B261" s="53" t="s">
        <v>667</v>
      </c>
      <c r="C261" s="62" t="s">
        <v>554</v>
      </c>
    </row>
    <row r="262" spans="1:3" ht="16.5" x14ac:dyDescent="0.2">
      <c r="A262" s="55" t="s">
        <v>643</v>
      </c>
      <c r="B262" s="53" t="s">
        <v>669</v>
      </c>
      <c r="C262" s="62" t="s">
        <v>716</v>
      </c>
    </row>
    <row r="263" spans="1:3" ht="16.5" x14ac:dyDescent="0.2">
      <c r="A263" s="55" t="s">
        <v>639</v>
      </c>
      <c r="B263" s="53" t="s">
        <v>669</v>
      </c>
      <c r="C263" s="62" t="s">
        <v>717</v>
      </c>
    </row>
    <row r="264" spans="1:3" ht="16.5" x14ac:dyDescent="0.2">
      <c r="A264" s="55" t="s">
        <v>640</v>
      </c>
      <c r="B264" s="53" t="s">
        <v>669</v>
      </c>
      <c r="C264" s="62" t="s">
        <v>718</v>
      </c>
    </row>
    <row r="265" spans="1:3" ht="16.5" x14ac:dyDescent="0.2">
      <c r="A265" s="52" t="s">
        <v>250</v>
      </c>
      <c r="B265" s="54" t="s">
        <v>666</v>
      </c>
      <c r="C265" s="62" t="s">
        <v>575</v>
      </c>
    </row>
    <row r="266" spans="1:3" ht="16.5" x14ac:dyDescent="0.2">
      <c r="A266" s="52" t="s">
        <v>192</v>
      </c>
      <c r="B266" s="53" t="s">
        <v>669</v>
      </c>
      <c r="C266" s="62" t="s">
        <v>719</v>
      </c>
    </row>
    <row r="267" spans="1:3" ht="16.5" x14ac:dyDescent="0.2">
      <c r="A267" s="52" t="s">
        <v>299</v>
      </c>
      <c r="B267" s="53" t="s">
        <v>672</v>
      </c>
      <c r="C267" s="62" t="s">
        <v>617</v>
      </c>
    </row>
    <row r="268" spans="1:3" ht="16.5" x14ac:dyDescent="0.2">
      <c r="A268" s="52">
        <v>18902</v>
      </c>
      <c r="B268" s="53" t="s">
        <v>720</v>
      </c>
      <c r="C268" s="62" t="s">
        <v>721</v>
      </c>
    </row>
    <row r="269" spans="1:3" ht="16.5" x14ac:dyDescent="0.2">
      <c r="A269" s="52" t="s">
        <v>189</v>
      </c>
      <c r="B269" s="53" t="s">
        <v>669</v>
      </c>
      <c r="C269" s="62" t="s">
        <v>524</v>
      </c>
    </row>
    <row r="270" spans="1:3" ht="16.5" x14ac:dyDescent="0.2">
      <c r="A270" s="52" t="s">
        <v>88</v>
      </c>
      <c r="B270" s="53" t="s">
        <v>665</v>
      </c>
      <c r="C270" s="62" t="s">
        <v>428</v>
      </c>
    </row>
    <row r="271" spans="1:3" ht="16.5" x14ac:dyDescent="0.2">
      <c r="A271" s="52" t="s">
        <v>115</v>
      </c>
      <c r="B271" s="53" t="s">
        <v>669</v>
      </c>
      <c r="C271" s="62" t="s">
        <v>455</v>
      </c>
    </row>
    <row r="272" spans="1:3" ht="16.5" x14ac:dyDescent="0.2">
      <c r="A272" s="52" t="s">
        <v>281</v>
      </c>
      <c r="B272" s="53" t="s">
        <v>666</v>
      </c>
      <c r="C272" s="62" t="s">
        <v>601</v>
      </c>
    </row>
    <row r="273" spans="1:3" ht="16.5" x14ac:dyDescent="0.2">
      <c r="A273" s="52" t="s">
        <v>263</v>
      </c>
      <c r="B273" s="53" t="s">
        <v>665</v>
      </c>
      <c r="C273" s="62" t="s">
        <v>586</v>
      </c>
    </row>
    <row r="274" spans="1:3" ht="16.5" x14ac:dyDescent="0.2">
      <c r="A274" s="52" t="s">
        <v>128</v>
      </c>
      <c r="B274" s="53" t="s">
        <v>672</v>
      </c>
      <c r="C274" s="62" t="s">
        <v>468</v>
      </c>
    </row>
    <row r="275" spans="1:3" ht="16.5" x14ac:dyDescent="0.2">
      <c r="A275" s="52" t="s">
        <v>149</v>
      </c>
      <c r="B275" s="53" t="s">
        <v>665</v>
      </c>
      <c r="C275" s="62" t="s">
        <v>488</v>
      </c>
    </row>
    <row r="276" spans="1:3" ht="16.5" x14ac:dyDescent="0.2">
      <c r="A276" s="52" t="s">
        <v>176</v>
      </c>
      <c r="B276" s="53" t="s">
        <v>674</v>
      </c>
      <c r="C276" s="62" t="s">
        <v>513</v>
      </c>
    </row>
    <row r="277" spans="1:3" ht="16.5" x14ac:dyDescent="0.2">
      <c r="A277" s="52" t="s">
        <v>300</v>
      </c>
      <c r="B277" s="53" t="s">
        <v>672</v>
      </c>
      <c r="C277" s="62" t="s">
        <v>618</v>
      </c>
    </row>
    <row r="278" spans="1:3" ht="16.5" x14ac:dyDescent="0.2">
      <c r="A278" s="52" t="s">
        <v>268</v>
      </c>
      <c r="B278" s="53" t="s">
        <v>668</v>
      </c>
      <c r="C278" s="62" t="s">
        <v>591</v>
      </c>
    </row>
    <row r="279" spans="1:3" ht="16.5" x14ac:dyDescent="0.2">
      <c r="A279" s="52" t="s">
        <v>51</v>
      </c>
      <c r="B279" s="53" t="s">
        <v>671</v>
      </c>
      <c r="C279" s="62" t="s">
        <v>393</v>
      </c>
    </row>
    <row r="280" spans="1:3" ht="16.5" x14ac:dyDescent="0.2">
      <c r="A280" s="52" t="s">
        <v>135</v>
      </c>
      <c r="B280" s="53" t="s">
        <v>671</v>
      </c>
      <c r="C280" s="62" t="s">
        <v>474</v>
      </c>
    </row>
    <row r="281" spans="1:3" ht="16.5" x14ac:dyDescent="0.2">
      <c r="A281" s="52" t="s">
        <v>112</v>
      </c>
      <c r="B281" s="53" t="s">
        <v>669</v>
      </c>
      <c r="C281" s="62" t="s">
        <v>452</v>
      </c>
    </row>
    <row r="282" spans="1:3" ht="16.5" x14ac:dyDescent="0.2">
      <c r="A282" s="52" t="s">
        <v>258</v>
      </c>
      <c r="B282" s="53" t="s">
        <v>665</v>
      </c>
      <c r="C282" s="62" t="s">
        <v>581</v>
      </c>
    </row>
    <row r="283" spans="1:3" ht="16.5" x14ac:dyDescent="0.2">
      <c r="A283" s="52" t="s">
        <v>292</v>
      </c>
      <c r="B283" s="53" t="s">
        <v>672</v>
      </c>
      <c r="C283" s="62" t="s">
        <v>611</v>
      </c>
    </row>
    <row r="284" spans="1:3" ht="16.5" x14ac:dyDescent="0.2">
      <c r="A284" s="52" t="s">
        <v>191</v>
      </c>
      <c r="B284" s="53" t="s">
        <v>669</v>
      </c>
      <c r="C284" s="62" t="s">
        <v>526</v>
      </c>
    </row>
    <row r="285" spans="1:3" ht="16.5" x14ac:dyDescent="0.2">
      <c r="A285" s="52" t="s">
        <v>247</v>
      </c>
      <c r="B285" s="53" t="s">
        <v>666</v>
      </c>
      <c r="C285" s="62" t="s">
        <v>572</v>
      </c>
    </row>
    <row r="286" spans="1:3" ht="16.5" x14ac:dyDescent="0.2">
      <c r="A286" s="52" t="s">
        <v>39</v>
      </c>
      <c r="B286" s="53" t="s">
        <v>671</v>
      </c>
      <c r="C286" s="62" t="s">
        <v>383</v>
      </c>
    </row>
    <row r="287" spans="1:3" ht="16.5" x14ac:dyDescent="0.2">
      <c r="A287" s="52" t="s">
        <v>108</v>
      </c>
      <c r="B287" s="53" t="s">
        <v>669</v>
      </c>
      <c r="C287" s="62" t="s">
        <v>448</v>
      </c>
    </row>
    <row r="288" spans="1:3" ht="16.5" x14ac:dyDescent="0.2">
      <c r="A288" s="52">
        <v>34974</v>
      </c>
      <c r="B288" s="53" t="s">
        <v>720</v>
      </c>
      <c r="C288" s="62" t="s">
        <v>722</v>
      </c>
    </row>
    <row r="289" spans="1:3" ht="16.5" x14ac:dyDescent="0.2">
      <c r="A289" s="52">
        <v>34975</v>
      </c>
      <c r="B289" s="53" t="s">
        <v>720</v>
      </c>
      <c r="C289" s="62" t="s">
        <v>723</v>
      </c>
    </row>
    <row r="290" spans="1:3" ht="16.5" x14ac:dyDescent="0.2">
      <c r="A290" s="52" t="s">
        <v>264</v>
      </c>
      <c r="B290" s="53" t="s">
        <v>671</v>
      </c>
      <c r="C290" s="62" t="s">
        <v>587</v>
      </c>
    </row>
    <row r="291" spans="1:3" ht="16.5" x14ac:dyDescent="0.2">
      <c r="A291" s="52" t="s">
        <v>72</v>
      </c>
      <c r="B291" s="53" t="s">
        <v>672</v>
      </c>
      <c r="C291" s="62" t="s">
        <v>414</v>
      </c>
    </row>
    <row r="292" spans="1:3" ht="16.5" x14ac:dyDescent="0.2">
      <c r="A292" s="52" t="s">
        <v>270</v>
      </c>
      <c r="B292" s="53" t="s">
        <v>668</v>
      </c>
      <c r="C292" s="62" t="s">
        <v>592</v>
      </c>
    </row>
    <row r="293" spans="1:3" ht="16.5" x14ac:dyDescent="0.2">
      <c r="A293" s="52" t="s">
        <v>266</v>
      </c>
      <c r="B293" s="53" t="s">
        <v>668</v>
      </c>
      <c r="C293" s="62" t="s">
        <v>589</v>
      </c>
    </row>
    <row r="294" spans="1:3" ht="16.5" x14ac:dyDescent="0.2">
      <c r="A294" s="52" t="s">
        <v>304</v>
      </c>
      <c r="B294" s="53" t="s">
        <v>672</v>
      </c>
      <c r="C294" s="62" t="s">
        <v>622</v>
      </c>
    </row>
    <row r="295" spans="1:3" ht="16.5" x14ac:dyDescent="0.2">
      <c r="A295" s="52" t="s">
        <v>74</v>
      </c>
      <c r="B295" s="53" t="s">
        <v>674</v>
      </c>
      <c r="C295" s="62" t="s">
        <v>416</v>
      </c>
    </row>
    <row r="296" spans="1:3" ht="16.5" x14ac:dyDescent="0.2">
      <c r="A296" s="52" t="s">
        <v>43</v>
      </c>
      <c r="B296" s="53" t="s">
        <v>671</v>
      </c>
      <c r="C296" s="62" t="s">
        <v>386</v>
      </c>
    </row>
    <row r="297" spans="1:3" ht="16.5" x14ac:dyDescent="0.2">
      <c r="A297" s="52" t="s">
        <v>15</v>
      </c>
      <c r="B297" s="53" t="s">
        <v>666</v>
      </c>
      <c r="C297" s="62" t="s">
        <v>359</v>
      </c>
    </row>
    <row r="298" spans="1:3" ht="16.5" x14ac:dyDescent="0.2">
      <c r="A298" s="52" t="s">
        <v>61</v>
      </c>
      <c r="B298" s="53" t="s">
        <v>674</v>
      </c>
      <c r="C298" s="62" t="s">
        <v>403</v>
      </c>
    </row>
    <row r="299" spans="1:3" ht="16.5" x14ac:dyDescent="0.2">
      <c r="A299" s="52" t="s">
        <v>246</v>
      </c>
      <c r="B299" s="54" t="s">
        <v>666</v>
      </c>
      <c r="C299" s="62" t="s">
        <v>571</v>
      </c>
    </row>
    <row r="300" spans="1:3" ht="16.5" x14ac:dyDescent="0.2">
      <c r="A300" s="52" t="s">
        <v>33</v>
      </c>
      <c r="B300" s="53" t="s">
        <v>674</v>
      </c>
      <c r="C300" s="62" t="s">
        <v>377</v>
      </c>
    </row>
    <row r="301" spans="1:3" ht="16.5" x14ac:dyDescent="0.2">
      <c r="A301" s="52" t="s">
        <v>305</v>
      </c>
      <c r="B301" s="53" t="s">
        <v>672</v>
      </c>
      <c r="C301" s="62" t="s">
        <v>724</v>
      </c>
    </row>
    <row r="302" spans="1:3" ht="16.5" x14ac:dyDescent="0.2">
      <c r="A302" s="52" t="s">
        <v>241</v>
      </c>
      <c r="B302" s="53" t="s">
        <v>666</v>
      </c>
      <c r="C302" s="62" t="s">
        <v>725</v>
      </c>
    </row>
    <row r="303" spans="1:3" ht="16.5" x14ac:dyDescent="0.2">
      <c r="A303" s="55" t="s">
        <v>660</v>
      </c>
      <c r="B303" s="53" t="s">
        <v>667</v>
      </c>
      <c r="C303" s="62" t="s">
        <v>726</v>
      </c>
    </row>
    <row r="304" spans="1:3" ht="16.5" x14ac:dyDescent="0.2">
      <c r="A304" s="52" t="s">
        <v>153</v>
      </c>
      <c r="B304" s="53" t="s">
        <v>665</v>
      </c>
      <c r="C304" s="62" t="s">
        <v>492</v>
      </c>
    </row>
    <row r="305" spans="1:3" ht="16.5" x14ac:dyDescent="0.2">
      <c r="A305" s="52" t="s">
        <v>200</v>
      </c>
      <c r="B305" s="53" t="s">
        <v>669</v>
      </c>
      <c r="C305" s="62" t="s">
        <v>533</v>
      </c>
    </row>
    <row r="306" spans="1:3" ht="16.5" x14ac:dyDescent="0.2">
      <c r="A306" s="52" t="s">
        <v>140</v>
      </c>
      <c r="B306" s="53" t="s">
        <v>671</v>
      </c>
      <c r="C306" s="62" t="s">
        <v>479</v>
      </c>
    </row>
    <row r="307" spans="1:3" ht="16.5" x14ac:dyDescent="0.2">
      <c r="A307" s="55" t="s">
        <v>657</v>
      </c>
      <c r="B307" s="53" t="s">
        <v>669</v>
      </c>
      <c r="C307" s="62" t="s">
        <v>727</v>
      </c>
    </row>
    <row r="308" spans="1:3" ht="16.5" x14ac:dyDescent="0.2">
      <c r="A308" s="55" t="s">
        <v>160</v>
      </c>
      <c r="B308" s="53" t="s">
        <v>666</v>
      </c>
      <c r="C308" s="62" t="s">
        <v>498</v>
      </c>
    </row>
    <row r="309" spans="1:3" ht="16.5" x14ac:dyDescent="0.2">
      <c r="A309" s="52" t="s">
        <v>182</v>
      </c>
      <c r="B309" s="53" t="s">
        <v>665</v>
      </c>
      <c r="C309" s="62" t="s">
        <v>518</v>
      </c>
    </row>
    <row r="310" spans="1:3" ht="16.5" x14ac:dyDescent="0.2">
      <c r="A310" s="52" t="s">
        <v>80</v>
      </c>
      <c r="B310" s="53" t="s">
        <v>674</v>
      </c>
      <c r="C310" s="62" t="s">
        <v>421</v>
      </c>
    </row>
    <row r="311" spans="1:3" ht="16.5" x14ac:dyDescent="0.2">
      <c r="A311" s="52" t="s">
        <v>147</v>
      </c>
      <c r="B311" s="53" t="s">
        <v>665</v>
      </c>
      <c r="C311" s="62" t="s">
        <v>486</v>
      </c>
    </row>
    <row r="312" spans="1:3" ht="16.5" x14ac:dyDescent="0.2">
      <c r="A312" s="52" t="s">
        <v>92</v>
      </c>
      <c r="B312" s="54" t="s">
        <v>665</v>
      </c>
      <c r="C312" s="62" t="s">
        <v>432</v>
      </c>
    </row>
    <row r="313" spans="1:3" ht="16.5" x14ac:dyDescent="0.2">
      <c r="A313" s="52" t="s">
        <v>132</v>
      </c>
      <c r="B313" s="53" t="s">
        <v>671</v>
      </c>
      <c r="C313" s="62" t="s">
        <v>471</v>
      </c>
    </row>
    <row r="314" spans="1:3" ht="16.5" x14ac:dyDescent="0.2">
      <c r="A314" s="52" t="s">
        <v>54</v>
      </c>
      <c r="B314" s="53" t="s">
        <v>671</v>
      </c>
      <c r="C314" s="62" t="s">
        <v>396</v>
      </c>
    </row>
    <row r="315" spans="1:3" ht="16.5" x14ac:dyDescent="0.2">
      <c r="A315" s="52" t="s">
        <v>294</v>
      </c>
      <c r="B315" s="53" t="s">
        <v>672</v>
      </c>
      <c r="C315" s="62" t="s">
        <v>613</v>
      </c>
    </row>
    <row r="316" spans="1:3" ht="16.5" x14ac:dyDescent="0.2">
      <c r="A316" s="52" t="s">
        <v>256</v>
      </c>
      <c r="B316" s="53" t="s">
        <v>665</v>
      </c>
      <c r="C316" s="62" t="s">
        <v>579</v>
      </c>
    </row>
    <row r="317" spans="1:3" ht="16.5" x14ac:dyDescent="0.2">
      <c r="A317" s="52" t="s">
        <v>303</v>
      </c>
      <c r="B317" s="53" t="s">
        <v>672</v>
      </c>
      <c r="C317" s="62" t="s">
        <v>621</v>
      </c>
    </row>
  </sheetData>
  <autoFilter ref="A1:B309" xr:uid="{00000000-0009-0000-0000-000000000000}">
    <sortState xmlns:xlrd2="http://schemas.microsoft.com/office/spreadsheetml/2017/richdata2" ref="A2:B309">
      <sortCondition ref="A2:A309"/>
    </sortState>
  </autoFilter>
  <sortState xmlns:xlrd2="http://schemas.microsoft.com/office/spreadsheetml/2017/richdata2" ref="A2:B299">
    <sortCondition ref="B2:B29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46"/>
  <sheetViews>
    <sheetView tabSelected="1" showWhiteSpace="0" zoomScale="90" zoomScaleNormal="90" zoomScaleSheetLayoutView="100" workbookViewId="0">
      <selection activeCell="B3" sqref="B3:C3"/>
    </sheetView>
  </sheetViews>
  <sheetFormatPr defaultColWidth="9.140625" defaultRowHeight="12.75" x14ac:dyDescent="0.2"/>
  <cols>
    <col min="1" max="1" width="42.28515625" style="3" customWidth="1"/>
    <col min="2" max="2" width="15.85546875" style="3" customWidth="1"/>
    <col min="3" max="3" width="12.5703125" style="3" customWidth="1"/>
    <col min="4" max="4" width="17.85546875" style="3" customWidth="1"/>
    <col min="5" max="5" width="17.140625" style="3" customWidth="1"/>
    <col min="6" max="7" width="7.5703125" style="4" customWidth="1"/>
    <col min="8" max="8" width="15.42578125" style="4" bestFit="1" customWidth="1"/>
    <col min="9" max="9" width="10.28515625" style="4" hidden="1" customWidth="1"/>
    <col min="10" max="16384" width="9.140625" style="4"/>
  </cols>
  <sheetData>
    <row r="1" spans="1:15" s="2" customFormat="1" ht="14.25" x14ac:dyDescent="0.2">
      <c r="A1" s="98" t="s">
        <v>13</v>
      </c>
      <c r="B1" s="98"/>
      <c r="C1" s="98"/>
      <c r="D1" s="98"/>
      <c r="E1" s="98"/>
    </row>
    <row r="2" spans="1:15" ht="15" thickBot="1" x14ac:dyDescent="0.25">
      <c r="A2" s="99"/>
      <c r="B2" s="100" t="s">
        <v>1089</v>
      </c>
      <c r="C2" s="100"/>
      <c r="D2" s="99"/>
      <c r="E2" s="99"/>
      <c r="I2" s="27" t="s">
        <v>729</v>
      </c>
    </row>
    <row r="3" spans="1:15" ht="15" thickBot="1" x14ac:dyDescent="0.25">
      <c r="A3" s="101" t="s">
        <v>1</v>
      </c>
      <c r="B3" s="82"/>
      <c r="C3" s="83"/>
      <c r="D3" s="102"/>
      <c r="E3" s="103"/>
      <c r="F3" s="5"/>
      <c r="G3" s="5"/>
      <c r="H3" s="5"/>
      <c r="I3" s="28" t="s">
        <v>730</v>
      </c>
    </row>
    <row r="4" spans="1:15" ht="14.25" x14ac:dyDescent="0.2">
      <c r="A4" s="104" t="s">
        <v>14</v>
      </c>
      <c r="B4" s="139" t="str">
        <f>IF(ISERROR(VLOOKUP(B3,'District List'!$A$1:$C$317,3,FALSE)=TRUE)," ",(VLOOKUP(B3,'District List'!$A$1:$C$317,3,FALSE)))</f>
        <v xml:space="preserve"> </v>
      </c>
      <c r="C4" s="140"/>
      <c r="D4" s="105"/>
      <c r="E4" s="106"/>
      <c r="F4" s="5"/>
      <c r="G4" s="5"/>
      <c r="H4" s="5"/>
      <c r="I4" s="5"/>
    </row>
    <row r="5" spans="1:15" ht="14.25" x14ac:dyDescent="0.2">
      <c r="A5" s="104"/>
      <c r="B5" s="107"/>
      <c r="C5" s="107"/>
      <c r="D5" s="105"/>
      <c r="E5" s="106"/>
      <c r="F5" s="5"/>
      <c r="G5" s="5"/>
      <c r="H5" s="5"/>
      <c r="I5" s="5"/>
    </row>
    <row r="6" spans="1:15" ht="14.25" x14ac:dyDescent="0.2">
      <c r="A6" s="108"/>
      <c r="B6" s="109"/>
      <c r="C6" s="109"/>
      <c r="D6" s="109"/>
      <c r="E6" s="110"/>
      <c r="F6" s="5"/>
      <c r="G6" s="5"/>
      <c r="H6" s="5"/>
      <c r="I6" s="5"/>
    </row>
    <row r="7" spans="1:15" ht="14.25" x14ac:dyDescent="0.2">
      <c r="A7" s="108" t="s">
        <v>662</v>
      </c>
      <c r="B7" s="109"/>
      <c r="C7" s="109"/>
      <c r="D7" s="109"/>
      <c r="E7" s="110"/>
      <c r="F7" s="5"/>
      <c r="G7" s="5"/>
      <c r="H7" s="5"/>
      <c r="I7" s="5"/>
    </row>
    <row r="8" spans="1:15" ht="14.25" x14ac:dyDescent="0.2">
      <c r="A8" s="108" t="s">
        <v>12</v>
      </c>
      <c r="B8" s="107"/>
      <c r="C8" s="107"/>
      <c r="D8" s="105"/>
      <c r="E8" s="106"/>
      <c r="F8" s="5"/>
      <c r="G8" s="5"/>
      <c r="H8" s="5"/>
      <c r="I8" s="5"/>
    </row>
    <row r="9" spans="1:15" ht="14.25" x14ac:dyDescent="0.2">
      <c r="A9" s="108" t="s">
        <v>793</v>
      </c>
      <c r="B9" s="111"/>
      <c r="C9" s="111"/>
      <c r="D9" s="111"/>
      <c r="E9" s="106"/>
      <c r="F9" s="5"/>
      <c r="G9" s="5"/>
      <c r="H9" s="5"/>
      <c r="I9" s="5"/>
    </row>
    <row r="10" spans="1:15" ht="15" thickBot="1" x14ac:dyDescent="0.25">
      <c r="A10" s="112"/>
      <c r="B10" s="99"/>
      <c r="C10" s="99"/>
      <c r="D10" s="99"/>
      <c r="E10" s="113"/>
    </row>
    <row r="11" spans="1:15" ht="15" thickBot="1" x14ac:dyDescent="0.25">
      <c r="A11" s="112" t="s">
        <v>324</v>
      </c>
      <c r="B11" s="99"/>
      <c r="C11" s="99"/>
      <c r="D11" s="99"/>
      <c r="E11" s="34"/>
    </row>
    <row r="12" spans="1:15" ht="14.25" x14ac:dyDescent="0.2">
      <c r="A12" s="112"/>
      <c r="B12" s="99"/>
      <c r="C12" s="99"/>
      <c r="D12" s="99"/>
      <c r="E12" s="114"/>
      <c r="H12" s="27"/>
    </row>
    <row r="13" spans="1:15" ht="15" thickBot="1" x14ac:dyDescent="0.25">
      <c r="A13" s="112"/>
      <c r="B13" s="99"/>
      <c r="C13" s="99"/>
      <c r="D13" s="99"/>
      <c r="E13" s="113"/>
    </row>
    <row r="14" spans="1:15" ht="15" thickBot="1" x14ac:dyDescent="0.25">
      <c r="A14" s="115" t="s">
        <v>2</v>
      </c>
      <c r="B14" s="116"/>
      <c r="C14" s="116"/>
      <c r="D14" s="116"/>
      <c r="E14" s="117"/>
    </row>
    <row r="15" spans="1:15" ht="15" thickBot="1" x14ac:dyDescent="0.25">
      <c r="A15" s="108" t="s">
        <v>307</v>
      </c>
      <c r="B15" s="84"/>
      <c r="C15" s="85"/>
      <c r="D15" s="118"/>
      <c r="E15" s="113"/>
      <c r="F15" s="6"/>
      <c r="G15" s="7"/>
      <c r="K15" s="7"/>
      <c r="L15" s="8"/>
      <c r="M15" s="8"/>
      <c r="N15" s="8"/>
      <c r="O15" s="7"/>
    </row>
    <row r="16" spans="1:15" ht="14.25" x14ac:dyDescent="0.2">
      <c r="A16" s="119"/>
      <c r="B16" s="105"/>
      <c r="C16" s="105"/>
      <c r="D16" s="105"/>
      <c r="E16" s="106"/>
      <c r="F16" s="5"/>
      <c r="G16" s="5"/>
      <c r="H16" s="5"/>
      <c r="M16" s="7"/>
      <c r="N16" s="7"/>
      <c r="O16" s="7"/>
    </row>
    <row r="17" spans="1:8" ht="43.5" thickBot="1" x14ac:dyDescent="0.25">
      <c r="A17" s="120"/>
      <c r="B17" s="107" t="s">
        <v>11</v>
      </c>
      <c r="C17" s="107" t="s">
        <v>630</v>
      </c>
      <c r="D17" s="107" t="s">
        <v>3</v>
      </c>
      <c r="E17" s="121" t="s">
        <v>10</v>
      </c>
    </row>
    <row r="18" spans="1:8" ht="15" thickBot="1" x14ac:dyDescent="0.25">
      <c r="A18" s="112" t="s">
        <v>4</v>
      </c>
      <c r="B18" s="35"/>
      <c r="C18" s="36"/>
      <c r="D18" s="37"/>
      <c r="E18" s="38">
        <f>(B18*1.5184)*C18*D18</f>
        <v>0</v>
      </c>
      <c r="F18" s="6"/>
      <c r="G18" s="7"/>
      <c r="H18" s="15"/>
    </row>
    <row r="19" spans="1:8" ht="14.25" x14ac:dyDescent="0.2">
      <c r="A19" s="112"/>
      <c r="B19" s="122"/>
      <c r="C19" s="123"/>
      <c r="D19" s="123"/>
      <c r="E19" s="124"/>
      <c r="F19" s="6"/>
      <c r="G19" s="7"/>
      <c r="H19" s="15"/>
    </row>
    <row r="20" spans="1:8" ht="14.25" x14ac:dyDescent="0.2">
      <c r="A20" s="112" t="s">
        <v>9</v>
      </c>
      <c r="B20" s="99" t="s">
        <v>628</v>
      </c>
      <c r="C20" s="125"/>
      <c r="D20" s="125"/>
      <c r="E20" s="39">
        <f>IFERROR(VLOOKUP($B$3,'24-25_F-196_Data'!$A$1:$H$311,3,0),0)</f>
        <v>0</v>
      </c>
      <c r="F20" s="6"/>
      <c r="G20" s="7"/>
      <c r="H20" s="10"/>
    </row>
    <row r="21" spans="1:8" ht="14.25" x14ac:dyDescent="0.2">
      <c r="A21" s="112" t="s">
        <v>308</v>
      </c>
      <c r="B21" s="99" t="s">
        <v>6</v>
      </c>
      <c r="C21" s="99"/>
      <c r="D21" s="99"/>
      <c r="E21" s="39">
        <f>IFERROR(VLOOKUP($B$3,'24-25_F-196_Data'!$A$1:$H$311,4,0),0)</f>
        <v>0</v>
      </c>
      <c r="F21" s="6"/>
      <c r="G21" s="7"/>
      <c r="H21" s="10"/>
    </row>
    <row r="22" spans="1:8" ht="14.25" x14ac:dyDescent="0.2">
      <c r="A22" s="99"/>
      <c r="B22" s="99" t="s">
        <v>7</v>
      </c>
      <c r="C22" s="99"/>
      <c r="D22" s="99"/>
      <c r="E22" s="39">
        <f>IFERROR(VLOOKUP($B$3,'24-25_F-196_Data'!$A$1:$H$311,5,0),0)</f>
        <v>0</v>
      </c>
      <c r="F22" s="6"/>
      <c r="G22" s="7"/>
      <c r="H22" s="10"/>
    </row>
    <row r="23" spans="1:8" ht="14.25" x14ac:dyDescent="0.2">
      <c r="A23" s="112"/>
      <c r="B23" s="99" t="s">
        <v>5</v>
      </c>
      <c r="C23" s="99"/>
      <c r="D23" s="99"/>
      <c r="E23" s="39">
        <f>IFERROR(VLOOKUP($B$3,'24-25_F-196_Data'!$A$1:$H$311,6,0),0)</f>
        <v>0</v>
      </c>
      <c r="F23" s="6"/>
      <c r="G23" s="7"/>
      <c r="H23" s="10"/>
    </row>
    <row r="24" spans="1:8" ht="14.25" x14ac:dyDescent="0.2">
      <c r="A24" s="112"/>
      <c r="B24" s="99" t="s">
        <v>8</v>
      </c>
      <c r="C24" s="99"/>
      <c r="D24" s="99"/>
      <c r="E24" s="39">
        <f>IFERROR(VLOOKUP($B$3,'24-25_F-196_Data'!$A$1:$H$311,7,0),0)</f>
        <v>0</v>
      </c>
      <c r="F24" s="6"/>
      <c r="G24" s="7"/>
      <c r="H24" s="10"/>
    </row>
    <row r="25" spans="1:8" ht="14.25" x14ac:dyDescent="0.2">
      <c r="A25" s="112"/>
      <c r="B25" s="99" t="s">
        <v>316</v>
      </c>
      <c r="C25" s="99"/>
      <c r="D25" s="99"/>
      <c r="E25" s="39">
        <f>IFERROR(VLOOKUP($B$3,'24-25_F-196_Data'!$A$1:$H$311,8,0),0)</f>
        <v>0</v>
      </c>
      <c r="F25" s="6"/>
      <c r="G25" s="7"/>
      <c r="H25" s="10"/>
    </row>
    <row r="26" spans="1:8" ht="14.25" x14ac:dyDescent="0.2">
      <c r="A26" s="112"/>
      <c r="B26" s="99"/>
      <c r="C26" s="99"/>
      <c r="D26" s="99"/>
      <c r="E26" s="39">
        <f>SUM(E20:E25)</f>
        <v>0</v>
      </c>
      <c r="F26" s="6"/>
      <c r="G26" s="7"/>
      <c r="H26" s="10"/>
    </row>
    <row r="27" spans="1:8" ht="14.25" x14ac:dyDescent="0.2">
      <c r="A27" s="112"/>
      <c r="B27" s="99"/>
      <c r="C27" s="99"/>
      <c r="D27" s="99"/>
      <c r="E27" s="124"/>
      <c r="F27" s="6"/>
      <c r="G27" s="7"/>
      <c r="H27" s="10"/>
    </row>
    <row r="28" spans="1:8" ht="14.25" x14ac:dyDescent="0.2">
      <c r="A28" s="112" t="s">
        <v>310</v>
      </c>
      <c r="B28" s="99"/>
      <c r="C28" s="99"/>
      <c r="D28" s="99"/>
      <c r="E28" s="40">
        <f>IFERROR(VLOOKUP($B$3,'24-25_To-From_Mileage'!$A$1:$C$327,3,FALSE),0)</f>
        <v>0</v>
      </c>
      <c r="F28" s="6"/>
      <c r="G28" s="7"/>
      <c r="H28" s="10"/>
    </row>
    <row r="29" spans="1:8" ht="14.25" x14ac:dyDescent="0.2">
      <c r="A29" s="112"/>
      <c r="B29" s="99"/>
      <c r="C29" s="99"/>
      <c r="D29" s="99"/>
      <c r="E29" s="77" t="e">
        <f>E26/E28</f>
        <v>#DIV/0!</v>
      </c>
      <c r="H29" s="10"/>
    </row>
    <row r="30" spans="1:8" ht="43.5" thickBot="1" x14ac:dyDescent="0.25">
      <c r="A30" s="112"/>
      <c r="B30" s="107" t="s">
        <v>0</v>
      </c>
      <c r="C30" s="107" t="s">
        <v>323</v>
      </c>
      <c r="D30" s="107" t="s">
        <v>311</v>
      </c>
      <c r="E30" s="113"/>
      <c r="H30" s="10"/>
    </row>
    <row r="31" spans="1:8" ht="15" thickBot="1" x14ac:dyDescent="0.25">
      <c r="A31" s="112" t="s">
        <v>312</v>
      </c>
      <c r="B31" s="141" t="e">
        <f>$E$29</f>
        <v>#DIV/0!</v>
      </c>
      <c r="C31" s="41"/>
      <c r="D31" s="142">
        <f>D18</f>
        <v>0</v>
      </c>
      <c r="E31" s="25" t="e">
        <f>(B31*C31*D31)</f>
        <v>#DIV/0!</v>
      </c>
      <c r="F31" s="6"/>
      <c r="G31" s="7"/>
      <c r="H31" s="10"/>
    </row>
    <row r="32" spans="1:8" ht="14.25" x14ac:dyDescent="0.2">
      <c r="A32" s="112"/>
      <c r="B32" s="126"/>
      <c r="C32" s="109"/>
      <c r="D32" s="99"/>
      <c r="E32" s="127"/>
      <c r="F32" s="6"/>
      <c r="G32" s="7"/>
      <c r="H32" s="10"/>
    </row>
    <row r="33" spans="1:19" ht="14.25" x14ac:dyDescent="0.2">
      <c r="A33" s="108" t="s">
        <v>313</v>
      </c>
      <c r="B33" s="128"/>
      <c r="C33" s="109"/>
      <c r="D33" s="99"/>
      <c r="E33" s="25" t="e">
        <f>E18+E31</f>
        <v>#DIV/0!</v>
      </c>
      <c r="F33" s="6"/>
      <c r="G33" s="7"/>
      <c r="H33" s="10"/>
    </row>
    <row r="34" spans="1:19" ht="14.25" x14ac:dyDescent="0.2">
      <c r="A34" s="108"/>
      <c r="B34" s="109"/>
      <c r="C34" s="109"/>
      <c r="D34" s="99"/>
      <c r="E34" s="127"/>
      <c r="H34" s="10"/>
    </row>
    <row r="35" spans="1:19" ht="14.25" x14ac:dyDescent="0.2">
      <c r="A35" s="129" t="s">
        <v>314</v>
      </c>
      <c r="B35" s="125"/>
      <c r="C35" s="125"/>
      <c r="D35" s="99"/>
      <c r="E35" s="24">
        <f>IFERROR(VLOOKUP(B3,'Reimbursement %'!$A$1:$C$285,3,FALSE),0)</f>
        <v>0</v>
      </c>
      <c r="F35" s="6"/>
      <c r="G35" s="11"/>
      <c r="H35" s="10"/>
    </row>
    <row r="36" spans="1:19" ht="14.25" x14ac:dyDescent="0.2">
      <c r="A36" s="130"/>
      <c r="B36" s="131"/>
      <c r="C36" s="131"/>
      <c r="D36" s="99"/>
      <c r="E36" s="132"/>
      <c r="F36" s="6"/>
      <c r="G36" s="7"/>
      <c r="H36" s="10"/>
    </row>
    <row r="37" spans="1:19" ht="14.25" x14ac:dyDescent="0.2">
      <c r="A37" s="108" t="s">
        <v>315</v>
      </c>
      <c r="B37" s="109"/>
      <c r="C37" s="109"/>
      <c r="D37" s="99"/>
      <c r="E37" s="25" t="str">
        <f>IF(ISERROR(SUM(E33*E35)=TRUE),"",(SUM(E33*E35)))</f>
        <v/>
      </c>
      <c r="F37" s="6"/>
      <c r="G37" s="7"/>
      <c r="H37" s="10"/>
      <c r="R37" s="7"/>
      <c r="S37" s="7"/>
    </row>
    <row r="38" spans="1:19" ht="14.25" x14ac:dyDescent="0.2">
      <c r="A38" s="108"/>
      <c r="B38" s="109"/>
      <c r="C38" s="109"/>
      <c r="D38" s="99"/>
      <c r="E38" s="133"/>
      <c r="F38" s="6"/>
      <c r="G38" s="7"/>
      <c r="H38" s="10"/>
      <c r="R38" s="7"/>
      <c r="S38" s="7"/>
    </row>
    <row r="39" spans="1:19" ht="14.25" x14ac:dyDescent="0.2">
      <c r="A39" s="108" t="s">
        <v>326</v>
      </c>
      <c r="B39" s="109"/>
      <c r="C39" s="109"/>
      <c r="D39" s="99"/>
      <c r="E39" s="25" t="str">
        <f>IF(ISERROR(SUM(E33-E37)=TRUE),"",(SUM(E33-E37)))</f>
        <v/>
      </c>
      <c r="F39" s="6"/>
      <c r="G39" s="7"/>
      <c r="H39" s="10"/>
      <c r="R39" s="7"/>
      <c r="S39" s="7"/>
    </row>
    <row r="40" spans="1:19" ht="14.25" x14ac:dyDescent="0.2">
      <c r="A40" s="108"/>
      <c r="B40" s="109"/>
      <c r="C40" s="109"/>
      <c r="D40" s="99"/>
      <c r="E40" s="134"/>
      <c r="F40" s="6"/>
      <c r="G40" s="7"/>
      <c r="H40" s="10"/>
      <c r="R40" s="7"/>
      <c r="S40" s="7"/>
    </row>
    <row r="41" spans="1:19" ht="15" thickBot="1" x14ac:dyDescent="0.25">
      <c r="A41" s="135" t="s">
        <v>791</v>
      </c>
      <c r="B41" s="136"/>
      <c r="C41" s="136"/>
      <c r="D41" s="137"/>
      <c r="E41" s="42" t="str">
        <f>IF(ISERROR(IF(E39/$E$11&gt;1,E39/E11,"0")=TRUE),"0",(IF(E39/$E$11&gt;1,E39/E11,"0")))</f>
        <v>0</v>
      </c>
    </row>
    <row r="42" spans="1:19" ht="14.25" x14ac:dyDescent="0.2">
      <c r="A42" s="99"/>
      <c r="B42" s="99"/>
      <c r="C42" s="99"/>
      <c r="D42" s="99"/>
      <c r="E42" s="99"/>
    </row>
    <row r="43" spans="1:19" ht="27.75" customHeight="1" x14ac:dyDescent="0.2">
      <c r="A43" s="138" t="s">
        <v>790</v>
      </c>
      <c r="B43" s="138"/>
      <c r="C43" s="138"/>
      <c r="D43" s="138"/>
      <c r="E43" s="138"/>
    </row>
    <row r="44" spans="1:19" x14ac:dyDescent="0.2">
      <c r="A44" s="12"/>
      <c r="B44" s="9"/>
      <c r="C44" s="9"/>
      <c r="D44" s="9"/>
      <c r="E44" s="9"/>
    </row>
    <row r="45" spans="1:19" x14ac:dyDescent="0.2">
      <c r="A45" s="9"/>
      <c r="B45" s="9"/>
      <c r="C45" s="9"/>
      <c r="D45" s="9"/>
      <c r="E45" s="9"/>
    </row>
    <row r="46" spans="1:19" x14ac:dyDescent="0.2">
      <c r="A46" s="9"/>
      <c r="B46" s="9"/>
      <c r="C46" s="9"/>
      <c r="D46" s="9"/>
      <c r="E46" s="9"/>
    </row>
  </sheetData>
  <sheetProtection algorithmName="SHA-512" hashValue="siK4huOZqcaAD0TvdqnFZuXZMt5knpl5b2u7kf61LyFH6eTQSAgJK4Vc8dklINti1/zNJLr5xfYScPgIFd5fBA==" saltValue="wpJ2++BCISapyA3eUYoHeg==" spinCount="100000" sheet="1" objects="1" scenarios="1" formatCells="0" formatColumns="0" formatRows="0" insertColumns="0" insertRows="0"/>
  <mergeCells count="6">
    <mergeCell ref="A43:E43"/>
    <mergeCell ref="A1:E1"/>
    <mergeCell ref="B3:C3"/>
    <mergeCell ref="B4:C4"/>
    <mergeCell ref="B15:C15"/>
    <mergeCell ref="B2:C2"/>
  </mergeCells>
  <phoneticPr fontId="5" type="noConversion"/>
  <conditionalFormatting sqref="B31">
    <cfRule type="expression" dxfId="18" priority="11" stopIfTrue="1">
      <formula>ISERROR($B$31)</formula>
    </cfRule>
  </conditionalFormatting>
  <conditionalFormatting sqref="E29">
    <cfRule type="expression" dxfId="17" priority="12" stopIfTrue="1">
      <formula>ISERROR($E$29)</formula>
    </cfRule>
  </conditionalFormatting>
  <conditionalFormatting sqref="E31">
    <cfRule type="expression" dxfId="16" priority="10" stopIfTrue="1">
      <formula>ISERROR($E$31)</formula>
    </cfRule>
  </conditionalFormatting>
  <conditionalFormatting sqref="E33">
    <cfRule type="expression" dxfId="15" priority="9" stopIfTrue="1">
      <formula>ISERROR($E$33)</formula>
    </cfRule>
  </conditionalFormatting>
  <conditionalFormatting sqref="E35">
    <cfRule type="expression" dxfId="14" priority="6" stopIfTrue="1">
      <formula>ISERROR($E$35)</formula>
    </cfRule>
  </conditionalFormatting>
  <conditionalFormatting sqref="E37">
    <cfRule type="expression" dxfId="13" priority="4" stopIfTrue="1">
      <formula>ISERROR($E$33)</formula>
    </cfRule>
  </conditionalFormatting>
  <conditionalFormatting sqref="E38 E40">
    <cfRule type="expression" dxfId="12" priority="5" stopIfTrue="1">
      <formula>ISERROR($E$37)</formula>
    </cfRule>
  </conditionalFormatting>
  <conditionalFormatting sqref="E39">
    <cfRule type="expression" dxfId="11" priority="3" stopIfTrue="1">
      <formula>ISERROR($E$33)</formula>
    </cfRule>
  </conditionalFormatting>
  <conditionalFormatting sqref="E41">
    <cfRule type="expression" dxfId="10" priority="2" stopIfTrue="1">
      <formula>ISERROR($E$33)</formula>
    </cfRule>
  </conditionalFormatting>
  <printOptions horizontalCentered="1"/>
  <pageMargins left="0.5" right="0.5" top="1" bottom="1" header="0.5" footer="0.5"/>
  <pageSetup scale="91" orientation="portrait" r:id="rId1"/>
  <headerFooter alignWithMargins="0">
    <oddFooter>&amp;LTransportation Cost Calculator (Rev. 2/2023)</oddFooter>
  </headerFooter>
  <ignoredErrors>
    <ignoredError sqref="E29:E34 E3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8"/>
  <sheetViews>
    <sheetView zoomScaleNormal="100" zoomScaleSheetLayoutView="100" workbookViewId="0">
      <selection activeCell="D3" sqref="D3:G3"/>
    </sheetView>
  </sheetViews>
  <sheetFormatPr defaultColWidth="6.7109375" defaultRowHeight="12.75" x14ac:dyDescent="0.2"/>
  <cols>
    <col min="1" max="1" width="27.85546875" style="27" customWidth="1"/>
    <col min="2" max="11" width="8" style="27" customWidth="1"/>
    <col min="12" max="12" width="15.5703125" style="27" bestFit="1" customWidth="1"/>
    <col min="13" max="14" width="7.5703125" style="27" customWidth="1"/>
    <col min="15" max="15" width="15.42578125" style="27" bestFit="1" customWidth="1"/>
    <col min="16" max="16" width="10.28515625" style="27" hidden="1" customWidth="1"/>
    <col min="17" max="16384" width="6.7109375" style="27"/>
  </cols>
  <sheetData>
    <row r="1" spans="1:16" ht="15" customHeight="1" x14ac:dyDescent="0.25">
      <c r="A1" s="143" t="s">
        <v>327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6" ht="15" customHeight="1" thickBot="1" x14ac:dyDescent="0.3">
      <c r="A2" s="144"/>
      <c r="B2" s="144"/>
      <c r="C2" s="144"/>
      <c r="D2" s="144"/>
      <c r="E2" s="145" t="s">
        <v>1089</v>
      </c>
      <c r="F2" s="145"/>
      <c r="G2" s="144"/>
      <c r="H2" s="144"/>
      <c r="I2" s="144"/>
      <c r="J2" s="144"/>
      <c r="K2" s="144"/>
      <c r="L2" s="144"/>
      <c r="P2" s="27" t="s">
        <v>729</v>
      </c>
    </row>
    <row r="3" spans="1:16" ht="15" thickBot="1" x14ac:dyDescent="0.3">
      <c r="A3" s="146"/>
      <c r="B3" s="147"/>
      <c r="C3" s="147" t="s">
        <v>1</v>
      </c>
      <c r="D3" s="89"/>
      <c r="E3" s="90"/>
      <c r="F3" s="90"/>
      <c r="G3" s="83"/>
      <c r="H3" s="147"/>
      <c r="I3" s="147"/>
      <c r="J3" s="147"/>
      <c r="K3" s="147"/>
      <c r="L3" s="148"/>
      <c r="P3" s="27" t="s">
        <v>730</v>
      </c>
    </row>
    <row r="4" spans="1:16" ht="13.5" customHeight="1" x14ac:dyDescent="0.25">
      <c r="A4" s="149"/>
      <c r="B4" s="150"/>
      <c r="C4" s="151" t="s">
        <v>14</v>
      </c>
      <c r="D4" s="152" t="str">
        <f>IF(ISERROR(VLOOKUP(D3,'District List'!$A$1:$C$317,3,FALSE)=TRUE)," ",(VLOOKUP(D3,'District List'!$A$1:$C$317,3,FALSE)))</f>
        <v xml:space="preserve"> </v>
      </c>
      <c r="E4" s="153"/>
      <c r="F4" s="153"/>
      <c r="G4" s="154"/>
      <c r="H4" s="155"/>
      <c r="I4" s="155"/>
      <c r="J4" s="155"/>
      <c r="K4" s="155"/>
      <c r="L4" s="156"/>
      <c r="M4" s="28"/>
      <c r="N4" s="28"/>
      <c r="O4" s="28"/>
      <c r="P4" s="28"/>
    </row>
    <row r="5" spans="1:16" ht="14.25" x14ac:dyDescent="0.25">
      <c r="A5" s="149"/>
      <c r="B5" s="157"/>
      <c r="C5" s="150"/>
      <c r="D5" s="158"/>
      <c r="E5" s="158"/>
      <c r="F5" s="158"/>
      <c r="G5" s="158"/>
      <c r="H5" s="155"/>
      <c r="I5" s="155"/>
      <c r="J5" s="155"/>
      <c r="K5" s="155"/>
      <c r="L5" s="156"/>
      <c r="M5" s="28"/>
      <c r="N5" s="28"/>
      <c r="O5" s="28"/>
      <c r="P5" s="28"/>
    </row>
    <row r="6" spans="1:16" ht="14.25" x14ac:dyDescent="0.25">
      <c r="A6" s="149"/>
      <c r="B6" s="158"/>
      <c r="C6" s="158"/>
      <c r="D6" s="158"/>
      <c r="E6" s="158"/>
      <c r="F6" s="158"/>
      <c r="G6" s="158"/>
      <c r="H6" s="155"/>
      <c r="I6" s="155"/>
      <c r="J6" s="155"/>
      <c r="K6" s="155"/>
      <c r="L6" s="156"/>
      <c r="M6" s="28"/>
      <c r="N6" s="28"/>
      <c r="O6" s="28"/>
      <c r="P6" s="28"/>
    </row>
    <row r="7" spans="1:16" ht="14.25" x14ac:dyDescent="0.25">
      <c r="A7" s="159" t="s">
        <v>662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60"/>
      <c r="M7" s="28"/>
      <c r="N7" s="28"/>
      <c r="O7" s="28"/>
      <c r="P7" s="28"/>
    </row>
    <row r="8" spans="1:16" ht="14.25" x14ac:dyDescent="0.25">
      <c r="A8" s="159" t="s">
        <v>328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60"/>
      <c r="M8" s="28"/>
      <c r="N8" s="28"/>
      <c r="O8" s="28"/>
      <c r="P8" s="28"/>
    </row>
    <row r="9" spans="1:16" ht="13.5" customHeight="1" x14ac:dyDescent="0.25">
      <c r="A9" s="159" t="s">
        <v>793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60"/>
      <c r="M9" s="28"/>
      <c r="N9" s="28"/>
      <c r="O9" s="28"/>
      <c r="P9" s="28"/>
    </row>
    <row r="10" spans="1:16" ht="14.25" x14ac:dyDescent="0.25">
      <c r="A10" s="159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60"/>
    </row>
    <row r="11" spans="1:16" ht="14.25" x14ac:dyDescent="0.25">
      <c r="A11" s="161" t="s">
        <v>329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60"/>
    </row>
    <row r="12" spans="1:16" ht="14.25" x14ac:dyDescent="0.25">
      <c r="A12" s="159" t="s">
        <v>330</v>
      </c>
      <c r="B12" s="151"/>
      <c r="C12" s="151"/>
      <c r="D12" s="151"/>
      <c r="E12" s="151"/>
      <c r="F12" s="151"/>
      <c r="G12" s="151"/>
      <c r="H12" s="91"/>
      <c r="I12" s="92"/>
      <c r="J12" s="92"/>
      <c r="K12" s="92"/>
      <c r="L12" s="93"/>
    </row>
    <row r="13" spans="1:16" ht="14.25" x14ac:dyDescent="0.25">
      <c r="A13" s="16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60"/>
    </row>
    <row r="14" spans="1:16" ht="14.25" x14ac:dyDescent="0.25">
      <c r="A14" s="159" t="s">
        <v>331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60"/>
    </row>
    <row r="15" spans="1:16" ht="27" customHeight="1" x14ac:dyDescent="0.25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1:16" ht="15" thickBot="1" x14ac:dyDescent="0.3">
      <c r="A16" s="159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62"/>
    </row>
    <row r="17" spans="1:22" ht="15" thickBot="1" x14ac:dyDescent="0.3">
      <c r="A17" s="159" t="s">
        <v>332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7"/>
    </row>
    <row r="18" spans="1:22" ht="14.25" x14ac:dyDescent="0.25">
      <c r="A18" s="159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62"/>
    </row>
    <row r="19" spans="1:22" ht="15" thickBot="1" x14ac:dyDescent="0.3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5"/>
    </row>
    <row r="20" spans="1:22" ht="15" thickBot="1" x14ac:dyDescent="0.3">
      <c r="A20" s="166" t="s">
        <v>2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8"/>
    </row>
    <row r="21" spans="1:22" ht="15" thickBot="1" x14ac:dyDescent="0.3">
      <c r="A21" s="167" t="s">
        <v>333</v>
      </c>
      <c r="B21" s="150" t="s">
        <v>334</v>
      </c>
      <c r="C21" s="150"/>
      <c r="D21" s="86"/>
      <c r="E21" s="87"/>
      <c r="F21" s="88"/>
      <c r="G21" s="158"/>
      <c r="H21" s="168"/>
      <c r="I21" s="168"/>
      <c r="J21" s="168"/>
      <c r="K21" s="168"/>
      <c r="L21" s="160"/>
      <c r="M21" s="6"/>
      <c r="N21" s="7"/>
      <c r="R21" s="7"/>
      <c r="S21" s="8"/>
      <c r="T21" s="8"/>
      <c r="U21" s="8"/>
      <c r="V21" s="7"/>
    </row>
    <row r="22" spans="1:22" ht="14.25" x14ac:dyDescent="0.25">
      <c r="A22" s="167"/>
      <c r="B22" s="158"/>
      <c r="C22" s="158"/>
      <c r="D22" s="158"/>
      <c r="E22" s="158"/>
      <c r="F22" s="158"/>
      <c r="G22" s="158"/>
      <c r="H22" s="168"/>
      <c r="I22" s="168"/>
      <c r="J22" s="168"/>
      <c r="K22" s="168"/>
      <c r="L22" s="160"/>
      <c r="M22" s="6"/>
      <c r="N22" s="7"/>
      <c r="R22" s="7"/>
      <c r="S22" s="8"/>
      <c r="T22" s="8"/>
      <c r="U22" s="8"/>
      <c r="V22" s="7"/>
    </row>
    <row r="23" spans="1:22" ht="14.25" x14ac:dyDescent="0.25">
      <c r="A23" s="167"/>
      <c r="B23" s="158"/>
      <c r="C23" s="158"/>
      <c r="D23" s="158"/>
      <c r="E23" s="158"/>
      <c r="F23" s="158"/>
      <c r="G23" s="158"/>
      <c r="H23" s="168"/>
      <c r="I23" s="168"/>
      <c r="J23" s="168"/>
      <c r="K23" s="168"/>
      <c r="L23" s="160"/>
      <c r="M23" s="6"/>
      <c r="N23" s="7"/>
      <c r="R23" s="7"/>
      <c r="S23" s="8"/>
      <c r="T23" s="8"/>
      <c r="U23" s="8"/>
      <c r="V23" s="7"/>
    </row>
    <row r="24" spans="1:22" ht="14.25" x14ac:dyDescent="0.25">
      <c r="A24" s="169" t="s">
        <v>334</v>
      </c>
      <c r="B24" s="170" t="s">
        <v>335</v>
      </c>
      <c r="C24" s="170" t="s">
        <v>336</v>
      </c>
      <c r="D24" s="170" t="s">
        <v>337</v>
      </c>
      <c r="E24" s="170" t="s">
        <v>338</v>
      </c>
      <c r="F24" s="170" t="s">
        <v>339</v>
      </c>
      <c r="G24" s="170" t="s">
        <v>340</v>
      </c>
      <c r="H24" s="170" t="s">
        <v>341</v>
      </c>
      <c r="I24" s="171" t="s">
        <v>342</v>
      </c>
      <c r="J24" s="171" t="s">
        <v>343</v>
      </c>
      <c r="K24" s="171" t="s">
        <v>344</v>
      </c>
      <c r="L24" s="172" t="s">
        <v>345</v>
      </c>
      <c r="M24" s="6"/>
      <c r="N24" s="7"/>
      <c r="R24" s="7"/>
      <c r="S24" s="8"/>
      <c r="T24" s="8"/>
      <c r="U24" s="8"/>
      <c r="V24" s="7"/>
    </row>
    <row r="25" spans="1:22" ht="14.25" x14ac:dyDescent="0.25">
      <c r="A25" s="173" t="s">
        <v>346</v>
      </c>
      <c r="B25" s="18"/>
      <c r="C25" s="18"/>
      <c r="D25" s="18"/>
      <c r="E25" s="18"/>
      <c r="F25" s="18"/>
      <c r="G25" s="18"/>
      <c r="H25" s="19"/>
      <c r="I25" s="20"/>
      <c r="J25" s="20"/>
      <c r="K25" s="20"/>
      <c r="L25" s="189">
        <f>SUM(B25:K25)</f>
        <v>0</v>
      </c>
      <c r="M25" s="6"/>
      <c r="N25" s="7"/>
      <c r="R25" s="7"/>
      <c r="S25" s="8"/>
      <c r="T25" s="8"/>
      <c r="U25" s="8"/>
      <c r="V25" s="7"/>
    </row>
    <row r="26" spans="1:22" ht="14.25" x14ac:dyDescent="0.25">
      <c r="A26" s="173" t="s">
        <v>347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190">
        <f>SUM(B26:K26)</f>
        <v>0</v>
      </c>
      <c r="M26" s="6"/>
      <c r="N26" s="7"/>
      <c r="R26" s="7"/>
      <c r="S26" s="8"/>
      <c r="T26" s="8"/>
      <c r="U26" s="8"/>
      <c r="V26" s="7"/>
    </row>
    <row r="27" spans="1:22" ht="33" customHeight="1" x14ac:dyDescent="0.3">
      <c r="A27" s="174" t="s">
        <v>661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60"/>
      <c r="M27" s="6"/>
      <c r="N27" s="7"/>
      <c r="R27" s="7"/>
      <c r="S27" s="8"/>
      <c r="T27" s="8"/>
      <c r="U27" s="8"/>
      <c r="V27" s="7"/>
    </row>
    <row r="28" spans="1:22" ht="14.25" x14ac:dyDescent="0.25">
      <c r="A28" s="176"/>
      <c r="B28" s="177"/>
      <c r="C28" s="178"/>
      <c r="D28" s="178"/>
      <c r="E28" s="178"/>
      <c r="F28" s="178"/>
      <c r="G28" s="178"/>
      <c r="H28" s="155"/>
      <c r="I28" s="155"/>
      <c r="J28" s="155"/>
      <c r="K28" s="155"/>
      <c r="L28" s="160"/>
      <c r="M28" s="6"/>
      <c r="N28" s="7"/>
      <c r="R28" s="7"/>
      <c r="S28" s="8"/>
      <c r="T28" s="8"/>
      <c r="U28" s="8"/>
      <c r="V28" s="7"/>
    </row>
    <row r="29" spans="1:22" ht="14.25" x14ac:dyDescent="0.25">
      <c r="A29" s="179" t="s">
        <v>348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1"/>
      <c r="L29" s="191" t="str">
        <f>IF(ISERROR(SUM(L26/L25)=TRUE),"",(L26/L25))</f>
        <v/>
      </c>
      <c r="M29" s="6"/>
      <c r="N29" s="7"/>
      <c r="R29" s="7"/>
      <c r="S29" s="8"/>
      <c r="T29" s="8"/>
      <c r="U29" s="8"/>
      <c r="V29" s="7"/>
    </row>
    <row r="30" spans="1:22" ht="15" thickBot="1" x14ac:dyDescent="0.3">
      <c r="A30" s="167"/>
      <c r="B30" s="158"/>
      <c r="C30" s="158"/>
      <c r="D30" s="158"/>
      <c r="E30" s="158"/>
      <c r="F30" s="158"/>
      <c r="G30" s="158"/>
      <c r="H30" s="155"/>
      <c r="I30" s="155"/>
      <c r="J30" s="155"/>
      <c r="K30" s="155"/>
      <c r="L30" s="182"/>
      <c r="M30" s="6"/>
      <c r="N30" s="7"/>
      <c r="R30" s="7"/>
      <c r="S30" s="8"/>
      <c r="T30" s="8"/>
      <c r="U30" s="8"/>
      <c r="V30" s="7"/>
    </row>
    <row r="31" spans="1:22" ht="15" thickBot="1" x14ac:dyDescent="0.3">
      <c r="A31" s="179" t="s">
        <v>1091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3"/>
      <c r="L31" s="22"/>
      <c r="M31" s="6"/>
      <c r="N31" s="7"/>
      <c r="R31" s="7"/>
      <c r="S31" s="8"/>
      <c r="T31" s="8"/>
      <c r="U31" s="8"/>
      <c r="V31" s="7"/>
    </row>
    <row r="32" spans="1:22" ht="14.25" x14ac:dyDescent="0.25">
      <c r="A32" s="18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6"/>
      <c r="M32" s="28"/>
      <c r="N32" s="28"/>
      <c r="O32" s="28"/>
      <c r="T32" s="7"/>
      <c r="U32" s="7"/>
      <c r="V32" s="7"/>
    </row>
    <row r="33" spans="1:15" ht="14.25" x14ac:dyDescent="0.25">
      <c r="A33" s="159" t="s">
        <v>349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85"/>
      <c r="L33" s="23" t="str">
        <f>IF(ISERROR(SUM(L29*L31/L17)=TRUE),"",(L29*L31/L17))</f>
        <v/>
      </c>
      <c r="M33" s="6"/>
      <c r="N33" s="7"/>
      <c r="O33" s="29"/>
    </row>
    <row r="34" spans="1:15" ht="14.25" x14ac:dyDescent="0.25">
      <c r="A34" s="159" t="s">
        <v>350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27"/>
      <c r="M34" s="6"/>
      <c r="N34" s="7"/>
      <c r="O34" s="29"/>
    </row>
    <row r="35" spans="1:15" ht="14.25" x14ac:dyDescent="0.25">
      <c r="A35" s="159" t="s">
        <v>351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27"/>
      <c r="M35" s="30"/>
      <c r="N35" s="30"/>
      <c r="O35" s="29"/>
    </row>
    <row r="36" spans="1:15" ht="14.25" x14ac:dyDescent="0.25">
      <c r="A36" s="186"/>
      <c r="B36" s="187"/>
      <c r="C36" s="187"/>
      <c r="D36" s="187"/>
      <c r="E36" s="187"/>
      <c r="F36" s="187"/>
      <c r="G36" s="187"/>
      <c r="H36" s="151"/>
      <c r="I36" s="151"/>
      <c r="J36" s="151"/>
      <c r="K36" s="151"/>
      <c r="L36" s="188"/>
      <c r="M36" s="6"/>
      <c r="N36" s="7"/>
      <c r="O36" s="29"/>
    </row>
    <row r="37" spans="1:15" ht="14.25" x14ac:dyDescent="0.25">
      <c r="A37" s="159" t="s">
        <v>352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24">
        <f>IFERROR(VLOOKUP(D3,'Reimbursement %'!$A$1:$C$285,3,FALSE),0)</f>
        <v>0</v>
      </c>
      <c r="M37" s="6"/>
      <c r="N37" s="7"/>
      <c r="O37" s="29"/>
    </row>
    <row r="38" spans="1:15" ht="14.25" x14ac:dyDescent="0.25">
      <c r="A38" s="186"/>
      <c r="B38" s="187"/>
      <c r="C38" s="187"/>
      <c r="D38" s="187"/>
      <c r="E38" s="187"/>
      <c r="F38" s="187"/>
      <c r="G38" s="187"/>
      <c r="H38" s="151"/>
      <c r="I38" s="151"/>
      <c r="J38" s="151"/>
      <c r="K38" s="151"/>
      <c r="L38" s="188"/>
      <c r="M38" s="6"/>
      <c r="N38" s="7"/>
      <c r="O38" s="29"/>
    </row>
    <row r="39" spans="1:15" ht="14.25" x14ac:dyDescent="0.25">
      <c r="A39" s="179" t="s">
        <v>353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25" t="str">
        <f>IF(ISERROR(SUM(L33*L37)=TRUE),"",(SUM(L33*L37)))</f>
        <v/>
      </c>
      <c r="M39" s="6"/>
      <c r="N39" s="7"/>
      <c r="O39" s="29"/>
    </row>
    <row r="40" spans="1:15" ht="14.25" x14ac:dyDescent="0.25">
      <c r="A40" s="186"/>
      <c r="B40" s="187"/>
      <c r="C40" s="187"/>
      <c r="D40" s="187"/>
      <c r="E40" s="187"/>
      <c r="F40" s="187"/>
      <c r="G40" s="187"/>
      <c r="H40" s="151"/>
      <c r="I40" s="151"/>
      <c r="J40" s="151"/>
      <c r="K40" s="151"/>
      <c r="L40" s="133"/>
      <c r="M40" s="6"/>
      <c r="N40" s="7"/>
      <c r="O40" s="29"/>
    </row>
    <row r="41" spans="1:15" ht="14.25" x14ac:dyDescent="0.25">
      <c r="A41" s="179" t="s">
        <v>354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25" t="str">
        <f>IF(ISERROR(SUM(L33-L39)=TRUE),"",(SUM(L33-L39)))</f>
        <v/>
      </c>
      <c r="M41" s="6"/>
      <c r="N41" s="7"/>
      <c r="O41" s="31"/>
    </row>
    <row r="42" spans="1:15" ht="14.25" x14ac:dyDescent="0.25">
      <c r="A42" s="186"/>
      <c r="B42" s="187"/>
      <c r="C42" s="187"/>
      <c r="D42" s="187"/>
      <c r="E42" s="187"/>
      <c r="F42" s="187"/>
      <c r="G42" s="187"/>
      <c r="H42" s="151"/>
      <c r="I42" s="151"/>
      <c r="J42" s="151"/>
      <c r="K42" s="151"/>
      <c r="L42" s="134"/>
      <c r="M42" s="6"/>
      <c r="N42" s="7"/>
      <c r="O42" s="29"/>
    </row>
    <row r="43" spans="1:15" ht="15" thickBot="1" x14ac:dyDescent="0.3">
      <c r="A43" s="163" t="s">
        <v>792</v>
      </c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26" t="str">
        <f>IF(ISERROR(IF(L41/L17&gt;1,L41,"0")=TRUE),"",(IF(L41/L17&gt;1,L41,"0")))</f>
        <v/>
      </c>
      <c r="M43" s="6"/>
      <c r="N43" s="7"/>
      <c r="O43" s="29"/>
    </row>
    <row r="45" spans="1:15" x14ac:dyDescent="0.2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1:1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1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</sheetData>
  <sheetProtection algorithmName="SHA-512" hashValue="1IS0rvsfgCoDM/pWc2QEpbuS3ldem9pibL0gfYMhBLfooVwcHLfyRMvvbyE4VJ6znGtXWp2V4ScEzhSliSFOQQ==" saltValue="K3RC1FsJWqSONWJkRzVgyA==" spinCount="100000" sheet="1" objects="1" scenarios="1" formatCells="0" formatColumns="0" formatRows="0" insertColumns="0" insertRows="0"/>
  <mergeCells count="12">
    <mergeCell ref="A1:L1"/>
    <mergeCell ref="D3:G3"/>
    <mergeCell ref="D4:G4"/>
    <mergeCell ref="H12:L12"/>
    <mergeCell ref="A15:L15"/>
    <mergeCell ref="E2:F2"/>
    <mergeCell ref="A39:K39"/>
    <mergeCell ref="A41:K41"/>
    <mergeCell ref="A29:K29"/>
    <mergeCell ref="A31:K31"/>
    <mergeCell ref="D21:F21"/>
    <mergeCell ref="A27:K27"/>
  </mergeCells>
  <conditionalFormatting sqref="L37">
    <cfRule type="expression" dxfId="9" priority="5" stopIfTrue="1">
      <formula>ISERROR($E$35)</formula>
    </cfRule>
  </conditionalFormatting>
  <conditionalFormatting sqref="L39">
    <cfRule type="expression" dxfId="8" priority="3" stopIfTrue="1">
      <formula>ISERROR($E$33)</formula>
    </cfRule>
  </conditionalFormatting>
  <conditionalFormatting sqref="L40 L42">
    <cfRule type="expression" dxfId="7" priority="4" stopIfTrue="1">
      <formula>ISERROR($E$37)</formula>
    </cfRule>
  </conditionalFormatting>
  <conditionalFormatting sqref="L41">
    <cfRule type="expression" dxfId="6" priority="2" stopIfTrue="1">
      <formula>ISERROR($E$33)</formula>
    </cfRule>
  </conditionalFormatting>
  <conditionalFormatting sqref="L43">
    <cfRule type="expression" dxfId="5" priority="1" stopIfTrue="1">
      <formula>ISERROR($E$33)</formula>
    </cfRule>
  </conditionalFormatting>
  <printOptions horizontalCentered="1"/>
  <pageMargins left="0.25" right="0.25" top="1" bottom="1" header="0.5" footer="0.5"/>
  <pageSetup scale="83" orientation="portrait" r:id="rId1"/>
  <headerFooter alignWithMargins="0">
    <oddHeader xml:space="preserve">&amp;C&amp;12
</oddHeader>
    <oddFooter>&amp;LContracted Transportation Cost Calculator (Rev. 2/2023)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FE816-BE35-4891-9F73-32013226EC85}">
  <dimension ref="A1:N41"/>
  <sheetViews>
    <sheetView showWhiteSpace="0" zoomScaleNormal="100" zoomScaleSheetLayoutView="100" workbookViewId="0">
      <selection activeCell="B3" sqref="B3:C3"/>
    </sheetView>
  </sheetViews>
  <sheetFormatPr defaultColWidth="9.140625" defaultRowHeight="12.75" x14ac:dyDescent="0.2"/>
  <cols>
    <col min="1" max="1" width="38.42578125" style="3" customWidth="1"/>
    <col min="2" max="3" width="10.7109375" style="3" customWidth="1"/>
    <col min="4" max="4" width="18" style="3" bestFit="1" customWidth="1"/>
    <col min="5" max="5" width="17.140625" style="3" customWidth="1"/>
    <col min="6" max="16384" width="9.140625" style="4"/>
  </cols>
  <sheetData>
    <row r="1" spans="1:10" s="2" customFormat="1" ht="14.25" x14ac:dyDescent="0.2">
      <c r="A1" s="98" t="s">
        <v>647</v>
      </c>
      <c r="B1" s="98"/>
      <c r="C1" s="98"/>
      <c r="D1" s="98"/>
      <c r="E1" s="98"/>
    </row>
    <row r="2" spans="1:10" ht="15" customHeight="1" thickBot="1" x14ac:dyDescent="0.25">
      <c r="A2" s="99"/>
      <c r="B2" s="100" t="s">
        <v>1089</v>
      </c>
      <c r="C2" s="100"/>
      <c r="D2" s="99"/>
      <c r="E2" s="99"/>
    </row>
    <row r="3" spans="1:10" ht="15" customHeight="1" thickBot="1" x14ac:dyDescent="0.25">
      <c r="A3" s="101" t="s">
        <v>1</v>
      </c>
      <c r="B3" s="89"/>
      <c r="C3" s="83"/>
      <c r="D3" s="102"/>
      <c r="E3" s="103"/>
    </row>
    <row r="4" spans="1:10" ht="15" customHeight="1" x14ac:dyDescent="0.2">
      <c r="A4" s="104" t="s">
        <v>14</v>
      </c>
      <c r="B4" s="139" t="str">
        <f>IF(ISERROR(VLOOKUP(B3,'District List'!$A$1:$C$317,3,FALSE)=TRUE)," ",(VLOOKUP(B3,'District List'!$A$1:$C$317,3,FALSE)))</f>
        <v xml:space="preserve"> </v>
      </c>
      <c r="C4" s="140"/>
      <c r="D4" s="105"/>
      <c r="E4" s="106"/>
    </row>
    <row r="5" spans="1:10" ht="15" customHeight="1" x14ac:dyDescent="0.2">
      <c r="A5" s="104"/>
      <c r="B5" s="107"/>
      <c r="C5" s="107"/>
      <c r="D5" s="105"/>
      <c r="E5" s="106"/>
    </row>
    <row r="6" spans="1:10" ht="33" customHeight="1" x14ac:dyDescent="0.2">
      <c r="A6" s="192" t="s">
        <v>663</v>
      </c>
      <c r="B6" s="193"/>
      <c r="C6" s="193"/>
      <c r="D6" s="193"/>
      <c r="E6" s="194"/>
    </row>
    <row r="7" spans="1:10" ht="15" customHeight="1" x14ac:dyDescent="0.2">
      <c r="A7" s="108" t="s">
        <v>662</v>
      </c>
      <c r="B7" s="109"/>
      <c r="C7" s="109"/>
      <c r="D7" s="109"/>
      <c r="E7" s="110"/>
    </row>
    <row r="8" spans="1:10" ht="15" customHeight="1" x14ac:dyDescent="0.2">
      <c r="A8" s="108" t="s">
        <v>12</v>
      </c>
      <c r="B8" s="107"/>
      <c r="C8" s="107"/>
      <c r="D8" s="105"/>
      <c r="E8" s="106"/>
    </row>
    <row r="9" spans="1:10" ht="15" customHeight="1" x14ac:dyDescent="0.2">
      <c r="A9" s="108" t="s">
        <v>793</v>
      </c>
      <c r="B9" s="111"/>
      <c r="C9" s="111"/>
      <c r="D9" s="111"/>
      <c r="E9" s="106"/>
    </row>
    <row r="10" spans="1:10" ht="15" customHeight="1" x14ac:dyDescent="0.2">
      <c r="A10" s="112"/>
      <c r="B10" s="99"/>
      <c r="C10" s="99"/>
      <c r="D10" s="99"/>
      <c r="E10" s="113"/>
    </row>
    <row r="11" spans="1:10" ht="15" customHeight="1" thickBot="1" x14ac:dyDescent="0.25">
      <c r="A11" s="195" t="s">
        <v>329</v>
      </c>
      <c r="B11" s="99"/>
      <c r="C11" s="99"/>
      <c r="D11" s="99"/>
      <c r="E11" s="113"/>
    </row>
    <row r="12" spans="1:10" ht="15" customHeight="1" thickBot="1" x14ac:dyDescent="0.25">
      <c r="A12" s="112" t="s">
        <v>648</v>
      </c>
      <c r="B12" s="99"/>
      <c r="C12" s="99"/>
      <c r="D12" s="99"/>
      <c r="E12" s="43"/>
    </row>
    <row r="13" spans="1:10" ht="15" customHeight="1" x14ac:dyDescent="0.2">
      <c r="A13" s="112"/>
      <c r="B13" s="99"/>
      <c r="C13" s="99"/>
      <c r="D13" s="99"/>
      <c r="E13" s="196"/>
    </row>
    <row r="14" spans="1:10" ht="15" customHeight="1" thickBot="1" x14ac:dyDescent="0.25">
      <c r="A14" s="112"/>
      <c r="B14" s="99"/>
      <c r="C14" s="99"/>
      <c r="D14" s="99"/>
      <c r="E14" s="113"/>
    </row>
    <row r="15" spans="1:10" ht="15" customHeight="1" thickBot="1" x14ac:dyDescent="0.25">
      <c r="A15" s="115" t="s">
        <v>2</v>
      </c>
      <c r="B15" s="116"/>
      <c r="C15" s="116"/>
      <c r="D15" s="116"/>
      <c r="E15" s="117"/>
      <c r="F15" s="7"/>
      <c r="G15" s="8"/>
      <c r="H15" s="8"/>
      <c r="I15" s="8"/>
      <c r="J15" s="7"/>
    </row>
    <row r="16" spans="1:10" ht="15" customHeight="1" thickBot="1" x14ac:dyDescent="0.25">
      <c r="A16" s="108" t="s">
        <v>307</v>
      </c>
      <c r="B16" s="84"/>
      <c r="C16" s="85"/>
      <c r="D16" s="118"/>
      <c r="E16" s="113"/>
      <c r="H16" s="7"/>
      <c r="I16" s="7"/>
      <c r="J16" s="7"/>
    </row>
    <row r="17" spans="1:5" ht="45" customHeight="1" x14ac:dyDescent="0.2">
      <c r="A17" s="119"/>
      <c r="B17" s="105"/>
      <c r="C17" s="105"/>
      <c r="D17" s="105"/>
      <c r="E17" s="106"/>
    </row>
    <row r="18" spans="1:5" ht="15" customHeight="1" x14ac:dyDescent="0.2">
      <c r="A18" s="112"/>
      <c r="B18" s="197"/>
      <c r="C18" s="99"/>
      <c r="D18" s="99"/>
      <c r="E18" s="198"/>
    </row>
    <row r="19" spans="1:5" ht="15" customHeight="1" x14ac:dyDescent="0.2">
      <c r="A19" s="112" t="s">
        <v>649</v>
      </c>
      <c r="B19" s="99" t="s">
        <v>316</v>
      </c>
      <c r="C19" s="99"/>
      <c r="D19" s="99"/>
      <c r="E19" s="45">
        <f>IFERROR(VLOOKUP($B$3,'24-25_F-196_Data'!$A$2:$I$311,8,0),0)*-1</f>
        <v>0</v>
      </c>
    </row>
    <row r="20" spans="1:5" ht="15" customHeight="1" x14ac:dyDescent="0.2">
      <c r="A20" s="112" t="s">
        <v>308</v>
      </c>
      <c r="B20" s="99"/>
      <c r="C20" s="99"/>
      <c r="D20" s="99"/>
      <c r="E20" s="196"/>
    </row>
    <row r="21" spans="1:5" ht="15" customHeight="1" x14ac:dyDescent="0.2">
      <c r="A21" s="112"/>
      <c r="B21" s="99"/>
      <c r="C21" s="99"/>
      <c r="D21" s="99"/>
      <c r="E21" s="196"/>
    </row>
    <row r="22" spans="1:5" ht="15" customHeight="1" x14ac:dyDescent="0.2">
      <c r="A22" s="112" t="s">
        <v>650</v>
      </c>
      <c r="B22" s="99"/>
      <c r="C22" s="99"/>
      <c r="D22" s="99"/>
      <c r="E22" s="46">
        <f>IFERROR(VLOOKUP(B3,'24-25_To-From_Mileage'!$A$2:$J$327,8,0),0)</f>
        <v>0</v>
      </c>
    </row>
    <row r="23" spans="1:5" ht="15" customHeight="1" x14ac:dyDescent="0.2">
      <c r="A23" s="112"/>
      <c r="B23" s="99"/>
      <c r="C23" s="99"/>
      <c r="D23" s="99"/>
      <c r="E23" s="196"/>
    </row>
    <row r="24" spans="1:5" ht="29.25" thickBot="1" x14ac:dyDescent="0.25">
      <c r="A24" s="112"/>
      <c r="B24" s="107" t="s">
        <v>0</v>
      </c>
      <c r="C24" s="107" t="s">
        <v>651</v>
      </c>
      <c r="D24" s="107" t="s">
        <v>652</v>
      </c>
      <c r="E24" s="113"/>
    </row>
    <row r="25" spans="1:5" ht="15" customHeight="1" thickBot="1" x14ac:dyDescent="0.25">
      <c r="A25" s="108" t="s">
        <v>653</v>
      </c>
      <c r="B25" s="141" t="e">
        <f>IF(E19/E22&gt;6,6,E19/E22)</f>
        <v>#DIV/0!</v>
      </c>
      <c r="C25" s="41"/>
      <c r="D25" s="44"/>
      <c r="E25" s="47" t="e">
        <f>(B25*C25*D25)</f>
        <v>#DIV/0!</v>
      </c>
    </row>
    <row r="26" spans="1:5" ht="15" customHeight="1" x14ac:dyDescent="0.2">
      <c r="A26" s="112"/>
      <c r="B26" s="105"/>
      <c r="C26" s="105"/>
      <c r="D26" s="105"/>
      <c r="E26" s="106"/>
    </row>
    <row r="27" spans="1:5" ht="15" customHeight="1" thickBot="1" x14ac:dyDescent="0.25">
      <c r="A27" s="135" t="s">
        <v>797</v>
      </c>
      <c r="B27" s="137"/>
      <c r="C27" s="137"/>
      <c r="D27" s="137"/>
      <c r="E27" s="199" t="e">
        <f>E25/E12</f>
        <v>#DIV/0!</v>
      </c>
    </row>
    <row r="28" spans="1:5" ht="46.15" customHeight="1" x14ac:dyDescent="0.2">
      <c r="A28" s="9"/>
    </row>
    <row r="29" spans="1:5" ht="15" customHeight="1" x14ac:dyDescent="0.2">
      <c r="A29" s="9"/>
    </row>
    <row r="30" spans="1:5" ht="15" customHeight="1" x14ac:dyDescent="0.2"/>
    <row r="31" spans="1:5" ht="15" customHeight="1" x14ac:dyDescent="0.2"/>
    <row r="32" spans="1:5" ht="15" customHeight="1" x14ac:dyDescent="0.2"/>
    <row r="33" spans="13:14" ht="15" customHeight="1" x14ac:dyDescent="0.2"/>
    <row r="34" spans="13:14" ht="15" customHeight="1" x14ac:dyDescent="0.2"/>
    <row r="35" spans="13:14" ht="15" customHeight="1" x14ac:dyDescent="0.2">
      <c r="M35" s="7"/>
      <c r="N35" s="7"/>
    </row>
    <row r="36" spans="13:14" ht="15" customHeight="1" x14ac:dyDescent="0.2">
      <c r="M36" s="7"/>
      <c r="N36" s="7"/>
    </row>
    <row r="37" spans="13:14" ht="15" customHeight="1" x14ac:dyDescent="0.2">
      <c r="M37" s="7"/>
      <c r="N37" s="7"/>
    </row>
    <row r="38" spans="13:14" ht="15" customHeight="1" x14ac:dyDescent="0.2">
      <c r="M38" s="7"/>
      <c r="N38" s="7"/>
    </row>
    <row r="39" spans="13:14" ht="15" customHeight="1" x14ac:dyDescent="0.2"/>
    <row r="40" spans="13:14" ht="15" customHeight="1" x14ac:dyDescent="0.2"/>
    <row r="41" spans="13:14" ht="30" customHeight="1" x14ac:dyDescent="0.2"/>
  </sheetData>
  <sheetProtection algorithmName="SHA-512" hashValue="qQnN1LnxLrnjXisJyqQk8NTDXU03Ir4/qrwjBHubenrCzTsu2LiHvdFnfj2xmcgmxm67ban/FrBDGmQWNN4dsw==" saltValue="0EjywpCC6QcFcfuI0NGxig==" spinCount="100000" sheet="1" objects="1" scenarios="1" formatCells="0" formatColumns="0" formatRows="0" insertColumns="0" insertRows="0"/>
  <mergeCells count="6">
    <mergeCell ref="B16:C16"/>
    <mergeCell ref="A1:E1"/>
    <mergeCell ref="B2:C2"/>
    <mergeCell ref="B3:C3"/>
    <mergeCell ref="B4:C4"/>
    <mergeCell ref="A6:E6"/>
  </mergeCells>
  <conditionalFormatting sqref="B25">
    <cfRule type="expression" dxfId="4" priority="6" stopIfTrue="1">
      <formula>ISERROR($B$25)</formula>
    </cfRule>
  </conditionalFormatting>
  <conditionalFormatting sqref="B4:C4 E20:E23">
    <cfRule type="expression" dxfId="3" priority="4" stopIfTrue="1">
      <formula>ISERROR($B$4)</formula>
    </cfRule>
  </conditionalFormatting>
  <conditionalFormatting sqref="E25">
    <cfRule type="expression" dxfId="2" priority="5" stopIfTrue="1">
      <formula>ISERROR($E$25)</formula>
    </cfRule>
  </conditionalFormatting>
  <conditionalFormatting sqref="E27">
    <cfRule type="expression" dxfId="1" priority="3" stopIfTrue="1">
      <formula>ISERROR(E27)</formula>
    </cfRule>
  </conditionalFormatting>
  <printOptions horizontalCentered="1"/>
  <pageMargins left="0.5" right="0.5" top="1" bottom="1" header="0.5" footer="0.5"/>
  <pageSetup scale="91" orientation="portrait" r:id="rId1"/>
  <headerFooter alignWithMargins="0">
    <oddFooter>&amp;LTransportation Cost Calculator (Rev. 2/2023)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7FD57-341D-41C5-91E8-10EE3CB6AE33}">
  <sheetPr>
    <pageSetUpPr fitToPage="1"/>
  </sheetPr>
  <dimension ref="A1:V35"/>
  <sheetViews>
    <sheetView zoomScaleNormal="100" zoomScaleSheetLayoutView="100" workbookViewId="0">
      <selection activeCell="D3" sqref="D3:G3"/>
    </sheetView>
  </sheetViews>
  <sheetFormatPr defaultColWidth="6.7109375" defaultRowHeight="12.75" x14ac:dyDescent="0.2"/>
  <cols>
    <col min="1" max="1" width="27.85546875" style="27" customWidth="1"/>
    <col min="2" max="11" width="8" style="27" customWidth="1"/>
    <col min="12" max="12" width="15.5703125" style="27" bestFit="1" customWidth="1"/>
    <col min="13" max="14" width="7.5703125" style="27" customWidth="1"/>
    <col min="15" max="15" width="15.42578125" style="27" bestFit="1" customWidth="1"/>
    <col min="16" max="16" width="10.28515625" style="27" hidden="1" customWidth="1"/>
    <col min="17" max="16384" width="6.7109375" style="27"/>
  </cols>
  <sheetData>
    <row r="1" spans="1:16" ht="15" customHeight="1" x14ac:dyDescent="0.25">
      <c r="A1" s="143" t="s">
        <v>327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6" ht="15" customHeight="1" thickBot="1" x14ac:dyDescent="0.3">
      <c r="A2" s="144"/>
      <c r="B2" s="144"/>
      <c r="C2" s="144"/>
      <c r="D2" s="144"/>
      <c r="E2" s="145" t="s">
        <v>1089</v>
      </c>
      <c r="F2" s="145"/>
      <c r="G2" s="144"/>
      <c r="H2" s="144"/>
      <c r="I2" s="144"/>
      <c r="J2" s="144"/>
      <c r="K2" s="144"/>
      <c r="L2" s="144"/>
      <c r="P2" s="27" t="s">
        <v>729</v>
      </c>
    </row>
    <row r="3" spans="1:16" ht="15" thickBot="1" x14ac:dyDescent="0.3">
      <c r="A3" s="146"/>
      <c r="B3" s="147"/>
      <c r="C3" s="147" t="s">
        <v>1</v>
      </c>
      <c r="D3" s="89"/>
      <c r="E3" s="90"/>
      <c r="F3" s="90"/>
      <c r="G3" s="83"/>
      <c r="H3" s="147"/>
      <c r="I3" s="147"/>
      <c r="J3" s="147"/>
      <c r="K3" s="147"/>
      <c r="L3" s="148"/>
      <c r="P3" s="27" t="s">
        <v>730</v>
      </c>
    </row>
    <row r="4" spans="1:16" ht="13.5" customHeight="1" x14ac:dyDescent="0.25">
      <c r="A4" s="149"/>
      <c r="B4" s="150"/>
      <c r="C4" s="151" t="s">
        <v>14</v>
      </c>
      <c r="D4" s="204" t="str">
        <f>IF(ISERROR(VLOOKUP(D3,'District List'!$A$1:$C$317,3,FALSE)=TRUE)," ",(VLOOKUP(D3,'District List'!$A$1:$C$317,3,FALSE)))</f>
        <v xml:space="preserve"> </v>
      </c>
      <c r="E4" s="205"/>
      <c r="F4" s="205"/>
      <c r="G4" s="206"/>
      <c r="H4" s="155"/>
      <c r="I4" s="155"/>
      <c r="J4" s="155"/>
      <c r="K4" s="155"/>
      <c r="L4" s="156"/>
      <c r="M4" s="28"/>
      <c r="N4" s="28"/>
      <c r="O4" s="28"/>
      <c r="P4" s="28"/>
    </row>
    <row r="5" spans="1:16" ht="14.25" x14ac:dyDescent="0.25">
      <c r="A5" s="149"/>
      <c r="B5" s="157"/>
      <c r="C5" s="150"/>
      <c r="D5" s="158"/>
      <c r="E5" s="158"/>
      <c r="F5" s="158"/>
      <c r="G5" s="158"/>
      <c r="H5" s="155"/>
      <c r="I5" s="155"/>
      <c r="J5" s="155"/>
      <c r="K5" s="155"/>
      <c r="L5" s="156"/>
      <c r="M5" s="28"/>
      <c r="N5" s="28"/>
      <c r="O5" s="28"/>
      <c r="P5" s="28"/>
    </row>
    <row r="6" spans="1:16" ht="14.25" x14ac:dyDescent="0.25">
      <c r="A6" s="149"/>
      <c r="B6" s="158"/>
      <c r="C6" s="158"/>
      <c r="D6" s="158"/>
      <c r="E6" s="158"/>
      <c r="F6" s="158"/>
      <c r="G6" s="158"/>
      <c r="H6" s="155"/>
      <c r="I6" s="155"/>
      <c r="J6" s="155"/>
      <c r="K6" s="155"/>
      <c r="L6" s="156"/>
      <c r="M6" s="28"/>
      <c r="N6" s="28"/>
      <c r="O6" s="28"/>
      <c r="P6" s="28"/>
    </row>
    <row r="7" spans="1:16" ht="33.75" customHeight="1" x14ac:dyDescent="0.3">
      <c r="A7" s="200" t="s">
        <v>794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2"/>
      <c r="M7" s="28"/>
      <c r="N7" s="28"/>
      <c r="O7" s="28"/>
      <c r="P7" s="28"/>
    </row>
    <row r="8" spans="1:16" ht="14.25" x14ac:dyDescent="0.25">
      <c r="A8" s="159" t="s">
        <v>662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60"/>
      <c r="M8" s="28"/>
      <c r="N8" s="28"/>
      <c r="O8" s="28"/>
      <c r="P8" s="28"/>
    </row>
    <row r="9" spans="1:16" ht="14.25" x14ac:dyDescent="0.25">
      <c r="A9" s="159" t="s">
        <v>328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60"/>
      <c r="M9" s="28"/>
      <c r="N9" s="28"/>
      <c r="O9" s="28"/>
      <c r="P9" s="28"/>
    </row>
    <row r="10" spans="1:16" ht="13.5" customHeight="1" x14ac:dyDescent="0.25">
      <c r="A10" s="159" t="s">
        <v>793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60"/>
      <c r="M10" s="28"/>
      <c r="N10" s="28"/>
      <c r="O10" s="28"/>
      <c r="P10" s="28"/>
    </row>
    <row r="11" spans="1:16" ht="14.25" x14ac:dyDescent="0.25">
      <c r="A11" s="159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60"/>
    </row>
    <row r="12" spans="1:16" ht="14.25" x14ac:dyDescent="0.25">
      <c r="A12" s="161" t="s">
        <v>329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60"/>
    </row>
    <row r="13" spans="1:16" ht="14.25" x14ac:dyDescent="0.25">
      <c r="A13" s="159" t="s">
        <v>330</v>
      </c>
      <c r="B13" s="151"/>
      <c r="C13" s="151"/>
      <c r="D13" s="151"/>
      <c r="E13" s="151"/>
      <c r="F13" s="151"/>
      <c r="G13" s="151"/>
      <c r="H13" s="91"/>
      <c r="I13" s="92"/>
      <c r="J13" s="92"/>
      <c r="K13" s="92"/>
      <c r="L13" s="93"/>
    </row>
    <row r="14" spans="1:16" ht="14.25" x14ac:dyDescent="0.25">
      <c r="A14" s="16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60"/>
    </row>
    <row r="15" spans="1:16" ht="14.25" x14ac:dyDescent="0.25">
      <c r="A15" s="159" t="s">
        <v>331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60"/>
    </row>
    <row r="16" spans="1:16" ht="27" customHeight="1" x14ac:dyDescent="0.25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6"/>
    </row>
    <row r="17" spans="1:22" ht="15" thickBot="1" x14ac:dyDescent="0.3">
      <c r="A17" s="159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62"/>
    </row>
    <row r="18" spans="1:22" ht="15" thickBot="1" x14ac:dyDescent="0.3">
      <c r="A18" s="159" t="s">
        <v>332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7"/>
    </row>
    <row r="19" spans="1:22" ht="14.25" x14ac:dyDescent="0.25">
      <c r="A19" s="159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62"/>
    </row>
    <row r="20" spans="1:22" ht="15" thickBot="1" x14ac:dyDescent="0.3">
      <c r="A20" s="163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5"/>
    </row>
    <row r="21" spans="1:22" ht="15" thickBot="1" x14ac:dyDescent="0.3">
      <c r="A21" s="166" t="s">
        <v>2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8"/>
    </row>
    <row r="22" spans="1:22" ht="15" thickBot="1" x14ac:dyDescent="0.3">
      <c r="A22" s="167" t="s">
        <v>333</v>
      </c>
      <c r="B22" s="150" t="s">
        <v>334</v>
      </c>
      <c r="C22" s="150"/>
      <c r="D22" s="86"/>
      <c r="E22" s="87"/>
      <c r="F22" s="88"/>
      <c r="G22" s="158"/>
      <c r="H22" s="168"/>
      <c r="I22" s="168"/>
      <c r="J22" s="168"/>
      <c r="K22" s="168"/>
      <c r="L22" s="160"/>
      <c r="M22" s="6"/>
      <c r="N22" s="7"/>
      <c r="R22" s="7"/>
      <c r="S22" s="8"/>
      <c r="T22" s="8"/>
      <c r="U22" s="8"/>
      <c r="V22" s="7"/>
    </row>
    <row r="23" spans="1:22" ht="14.25" x14ac:dyDescent="0.25">
      <c r="A23" s="167"/>
      <c r="B23" s="158"/>
      <c r="C23" s="158"/>
      <c r="D23" s="158"/>
      <c r="E23" s="158"/>
      <c r="F23" s="158"/>
      <c r="G23" s="158"/>
      <c r="H23" s="168"/>
      <c r="I23" s="168"/>
      <c r="J23" s="168"/>
      <c r="K23" s="168"/>
      <c r="L23" s="160"/>
      <c r="M23" s="6"/>
      <c r="N23" s="7"/>
      <c r="R23" s="7"/>
      <c r="S23" s="8"/>
      <c r="T23" s="8"/>
      <c r="U23" s="8"/>
      <c r="V23" s="7"/>
    </row>
    <row r="24" spans="1:22" ht="14.25" x14ac:dyDescent="0.25">
      <c r="A24" s="167"/>
      <c r="B24" s="158"/>
      <c r="C24" s="158"/>
      <c r="D24" s="158"/>
      <c r="E24" s="158"/>
      <c r="F24" s="158"/>
      <c r="G24" s="158"/>
      <c r="H24" s="168"/>
      <c r="I24" s="168"/>
      <c r="J24" s="168"/>
      <c r="K24" s="168"/>
      <c r="L24" s="160"/>
      <c r="M24" s="6"/>
      <c r="N24" s="7"/>
      <c r="R24" s="7"/>
      <c r="S24" s="8"/>
      <c r="T24" s="8"/>
      <c r="U24" s="8"/>
      <c r="V24" s="7"/>
    </row>
    <row r="25" spans="1:22" ht="15" thickBot="1" x14ac:dyDescent="0.3">
      <c r="A25" s="176"/>
      <c r="B25" s="177"/>
      <c r="C25" s="178"/>
      <c r="D25" s="178"/>
      <c r="E25" s="178"/>
      <c r="F25" s="178"/>
      <c r="G25" s="178"/>
      <c r="H25" s="155"/>
      <c r="I25" s="155"/>
      <c r="J25" s="155"/>
      <c r="K25" s="155"/>
      <c r="L25" s="160"/>
      <c r="M25" s="6"/>
      <c r="N25" s="7"/>
      <c r="R25" s="7"/>
      <c r="S25" s="8"/>
      <c r="T25" s="8"/>
      <c r="U25" s="8"/>
      <c r="V25" s="7"/>
    </row>
    <row r="26" spans="1:22" ht="15" thickBot="1" x14ac:dyDescent="0.3">
      <c r="A26" s="179" t="s">
        <v>795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1"/>
      <c r="L26" s="63"/>
      <c r="M26" s="6"/>
      <c r="N26" s="7"/>
      <c r="R26" s="7"/>
      <c r="S26" s="8"/>
      <c r="T26" s="8"/>
      <c r="U26" s="8"/>
      <c r="V26" s="7"/>
    </row>
    <row r="27" spans="1:22" ht="15" thickBot="1" x14ac:dyDescent="0.3">
      <c r="A27" s="167"/>
      <c r="B27" s="158"/>
      <c r="C27" s="158"/>
      <c r="D27" s="158"/>
      <c r="E27" s="158"/>
      <c r="F27" s="158"/>
      <c r="G27" s="158"/>
      <c r="H27" s="155"/>
      <c r="I27" s="155"/>
      <c r="J27" s="155"/>
      <c r="K27" s="155"/>
      <c r="L27" s="182"/>
      <c r="M27" s="6"/>
      <c r="N27" s="7"/>
      <c r="R27" s="7"/>
      <c r="S27" s="8"/>
      <c r="T27" s="8"/>
      <c r="U27" s="8"/>
      <c r="V27" s="7"/>
    </row>
    <row r="28" spans="1:22" ht="15" thickBot="1" x14ac:dyDescent="0.3">
      <c r="A28" s="179" t="s">
        <v>1090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3"/>
      <c r="L28" s="22"/>
      <c r="M28" s="6"/>
      <c r="N28" s="7"/>
      <c r="R28" s="7"/>
      <c r="S28" s="8"/>
      <c r="T28" s="8"/>
      <c r="U28" s="8"/>
      <c r="V28" s="7"/>
    </row>
    <row r="29" spans="1:22" ht="14.25" x14ac:dyDescent="0.25">
      <c r="A29" s="18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6"/>
      <c r="M29" s="28"/>
      <c r="N29" s="28"/>
      <c r="O29" s="28"/>
      <c r="T29" s="7"/>
      <c r="U29" s="7"/>
      <c r="V29" s="7"/>
    </row>
    <row r="30" spans="1:22" ht="15" thickBot="1" x14ac:dyDescent="0.3">
      <c r="A30" s="163" t="s">
        <v>796</v>
      </c>
      <c r="B30" s="164"/>
      <c r="C30" s="164"/>
      <c r="D30" s="164"/>
      <c r="E30" s="164"/>
      <c r="F30" s="164"/>
      <c r="G30" s="164"/>
      <c r="H30" s="164"/>
      <c r="I30" s="164"/>
      <c r="J30" s="164"/>
      <c r="K30" s="203"/>
      <c r="L30" s="42" t="str">
        <f>IF(ISERROR(SUM(L26*L28/L18)=TRUE),"",(L26*L28/L18))</f>
        <v/>
      </c>
      <c r="M30" s="6"/>
      <c r="N30" s="7"/>
      <c r="O30" s="29"/>
    </row>
    <row r="32" spans="1:22" x14ac:dyDescent="0.2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1:12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</sheetData>
  <sheetProtection algorithmName="SHA-512" hashValue="RTLgTjliWjN4Zpmz4vyauf9c6nlN3WikLcZe2ijuzfQK2W2X91gM7EtTXyjkArXdR7vL9g/fl8ptJFwMWwq38Q==" saltValue="0WlUkSUg5Yi7HfYw4MwtaA==" spinCount="100000" sheet="1" objects="1" scenarios="1" formatCells="0" formatColumns="0" formatRows="0" insertColumns="0" insertRows="0"/>
  <mergeCells count="10">
    <mergeCell ref="A1:L1"/>
    <mergeCell ref="E2:F2"/>
    <mergeCell ref="D3:G3"/>
    <mergeCell ref="D4:G4"/>
    <mergeCell ref="A7:L7"/>
    <mergeCell ref="H13:L13"/>
    <mergeCell ref="A16:L16"/>
    <mergeCell ref="D22:F22"/>
    <mergeCell ref="A26:K26"/>
    <mergeCell ref="A28:K28"/>
  </mergeCells>
  <printOptions horizontalCentered="1"/>
  <pageMargins left="0.25" right="0.25" top="1" bottom="1" header="0.5" footer="0.5"/>
  <pageSetup scale="83" orientation="portrait" r:id="rId1"/>
  <headerFooter alignWithMargins="0">
    <oddHeader xml:space="preserve">&amp;C&amp;12
</oddHeader>
    <oddFooter>&amp;LContracted Transportation Cost Calculator (Rev. 2/2023)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C285"/>
  <sheetViews>
    <sheetView topLeftCell="A258" workbookViewId="0">
      <selection activeCell="D1" sqref="D1:D1048576"/>
    </sheetView>
  </sheetViews>
  <sheetFormatPr defaultRowHeight="12.75" x14ac:dyDescent="0.2"/>
  <cols>
    <col min="2" max="2" width="27.85546875" bestFit="1" customWidth="1"/>
    <col min="3" max="3" width="16.7109375" style="1" bestFit="1" customWidth="1"/>
  </cols>
  <sheetData>
    <row r="1" spans="1:3" ht="15.75" x14ac:dyDescent="0.25">
      <c r="A1" s="97" t="s">
        <v>1087</v>
      </c>
      <c r="B1" s="97"/>
      <c r="C1" s="97"/>
    </row>
    <row r="2" spans="1:3" x14ac:dyDescent="0.2">
      <c r="A2" s="78" t="s">
        <v>1</v>
      </c>
      <c r="B2" s="78" t="s">
        <v>325</v>
      </c>
      <c r="C2" s="79" t="s">
        <v>1088</v>
      </c>
    </row>
    <row r="3" spans="1:3" x14ac:dyDescent="0.2">
      <c r="A3" t="s">
        <v>82</v>
      </c>
      <c r="B3" t="s">
        <v>798</v>
      </c>
      <c r="C3" s="1">
        <v>1</v>
      </c>
    </row>
    <row r="4" spans="1:3" x14ac:dyDescent="0.2">
      <c r="A4" t="s">
        <v>146</v>
      </c>
      <c r="B4" t="s">
        <v>799</v>
      </c>
      <c r="C4" s="1">
        <v>1</v>
      </c>
    </row>
    <row r="5" spans="1:3" x14ac:dyDescent="0.2">
      <c r="A5" t="s">
        <v>157</v>
      </c>
      <c r="B5" t="s">
        <v>800</v>
      </c>
      <c r="C5" s="1">
        <v>1</v>
      </c>
    </row>
    <row r="6" spans="1:3" x14ac:dyDescent="0.2">
      <c r="A6" t="s">
        <v>208</v>
      </c>
      <c r="B6" t="s">
        <v>801</v>
      </c>
      <c r="C6" s="1">
        <v>0.67672850418673169</v>
      </c>
    </row>
    <row r="7" spans="1:3" x14ac:dyDescent="0.2">
      <c r="A7" t="s">
        <v>220</v>
      </c>
      <c r="B7" t="s">
        <v>802</v>
      </c>
      <c r="C7" s="1">
        <v>0.85234385851635597</v>
      </c>
    </row>
    <row r="8" spans="1:3" x14ac:dyDescent="0.2">
      <c r="A8" t="s">
        <v>21</v>
      </c>
      <c r="B8" t="s">
        <v>803</v>
      </c>
      <c r="C8" s="1">
        <v>1</v>
      </c>
    </row>
    <row r="9" spans="1:3" x14ac:dyDescent="0.2">
      <c r="A9" t="s">
        <v>114</v>
      </c>
      <c r="B9" t="s">
        <v>804</v>
      </c>
      <c r="C9" s="1">
        <v>0.95078931401575018</v>
      </c>
    </row>
    <row r="10" spans="1:3" x14ac:dyDescent="0.2">
      <c r="A10" t="s">
        <v>123</v>
      </c>
      <c r="B10" t="s">
        <v>805</v>
      </c>
      <c r="C10" s="1">
        <v>0.69137114738201522</v>
      </c>
    </row>
    <row r="11" spans="1:3" x14ac:dyDescent="0.2">
      <c r="A11" t="s">
        <v>46</v>
      </c>
      <c r="B11" t="s">
        <v>806</v>
      </c>
      <c r="C11" s="1">
        <v>0.95922538014742598</v>
      </c>
    </row>
    <row r="12" spans="1:3" x14ac:dyDescent="0.2">
      <c r="A12" t="s">
        <v>111</v>
      </c>
      <c r="B12" t="s">
        <v>807</v>
      </c>
      <c r="C12" s="1">
        <v>0.75525095688480193</v>
      </c>
    </row>
    <row r="13" spans="1:3" x14ac:dyDescent="0.2">
      <c r="A13" t="s">
        <v>272</v>
      </c>
      <c r="B13" t="s">
        <v>808</v>
      </c>
      <c r="C13" s="1">
        <v>1</v>
      </c>
    </row>
    <row r="14" spans="1:3" x14ac:dyDescent="0.2">
      <c r="A14" t="s">
        <v>16</v>
      </c>
      <c r="B14" t="s">
        <v>809</v>
      </c>
      <c r="C14" s="1">
        <v>0.86382304570529034</v>
      </c>
    </row>
    <row r="15" spans="1:3" x14ac:dyDescent="0.2">
      <c r="A15" t="s">
        <v>198</v>
      </c>
      <c r="B15" t="s">
        <v>810</v>
      </c>
      <c r="C15" s="1">
        <v>0.87690871167628259</v>
      </c>
    </row>
    <row r="16" spans="1:3" x14ac:dyDescent="0.2">
      <c r="A16" t="s">
        <v>133</v>
      </c>
      <c r="B16" t="s">
        <v>811</v>
      </c>
      <c r="C16" s="1">
        <v>1</v>
      </c>
    </row>
    <row r="17" spans="1:3" x14ac:dyDescent="0.2">
      <c r="A17" t="s">
        <v>274</v>
      </c>
      <c r="B17" t="s">
        <v>812</v>
      </c>
      <c r="C17" s="1">
        <v>0.96123298202668295</v>
      </c>
    </row>
    <row r="18" spans="1:3" x14ac:dyDescent="0.2">
      <c r="A18" t="s">
        <v>148</v>
      </c>
      <c r="B18" t="s">
        <v>813</v>
      </c>
      <c r="C18" s="1">
        <v>1</v>
      </c>
    </row>
    <row r="19" spans="1:3" x14ac:dyDescent="0.2">
      <c r="A19" t="s">
        <v>122</v>
      </c>
      <c r="B19" t="s">
        <v>814</v>
      </c>
      <c r="C19" s="1">
        <v>0.96316611074626302</v>
      </c>
    </row>
    <row r="20" spans="1:3" x14ac:dyDescent="0.2">
      <c r="A20" t="s">
        <v>173</v>
      </c>
      <c r="B20" t="s">
        <v>815</v>
      </c>
      <c r="C20" s="1">
        <v>1</v>
      </c>
    </row>
    <row r="21" spans="1:3" x14ac:dyDescent="0.2">
      <c r="A21" t="s">
        <v>57</v>
      </c>
      <c r="B21" t="s">
        <v>816</v>
      </c>
      <c r="C21" s="1">
        <v>1</v>
      </c>
    </row>
    <row r="22" spans="1:3" x14ac:dyDescent="0.2">
      <c r="A22" t="s">
        <v>99</v>
      </c>
      <c r="B22" t="s">
        <v>817</v>
      </c>
      <c r="C22" s="1">
        <v>1</v>
      </c>
    </row>
    <row r="23" spans="1:3" x14ac:dyDescent="0.2">
      <c r="A23" t="s">
        <v>206</v>
      </c>
      <c r="B23" t="s">
        <v>818</v>
      </c>
      <c r="C23" s="1">
        <v>0.92660729834372213</v>
      </c>
    </row>
    <row r="24" spans="1:3" x14ac:dyDescent="0.2">
      <c r="A24" t="s">
        <v>45</v>
      </c>
      <c r="B24" t="s">
        <v>819</v>
      </c>
      <c r="C24" s="1">
        <v>0.73579755611780828</v>
      </c>
    </row>
    <row r="25" spans="1:3" x14ac:dyDescent="0.2">
      <c r="A25" t="s">
        <v>37</v>
      </c>
      <c r="B25" t="s">
        <v>820</v>
      </c>
      <c r="C25" s="1">
        <v>0.68905831134064166</v>
      </c>
    </row>
    <row r="26" spans="1:3" x14ac:dyDescent="0.2">
      <c r="A26" t="s">
        <v>190</v>
      </c>
      <c r="B26" t="s">
        <v>821</v>
      </c>
      <c r="C26" s="1">
        <v>1</v>
      </c>
    </row>
    <row r="27" spans="1:3" x14ac:dyDescent="0.2">
      <c r="A27" t="s">
        <v>32</v>
      </c>
      <c r="B27" t="s">
        <v>822</v>
      </c>
      <c r="C27" s="1">
        <v>1</v>
      </c>
    </row>
    <row r="28" spans="1:3" x14ac:dyDescent="0.2">
      <c r="A28" t="s">
        <v>31</v>
      </c>
      <c r="B28" t="s">
        <v>823</v>
      </c>
      <c r="C28" s="1">
        <v>1</v>
      </c>
    </row>
    <row r="29" spans="1:3" x14ac:dyDescent="0.2">
      <c r="A29" t="s">
        <v>52</v>
      </c>
      <c r="B29" t="s">
        <v>824</v>
      </c>
      <c r="C29" s="1">
        <v>1</v>
      </c>
    </row>
    <row r="30" spans="1:3" x14ac:dyDescent="0.2">
      <c r="A30" t="s">
        <v>134</v>
      </c>
      <c r="B30" t="s">
        <v>825</v>
      </c>
      <c r="C30" s="1">
        <v>0.91871110740439599</v>
      </c>
    </row>
    <row r="31" spans="1:3" x14ac:dyDescent="0.2">
      <c r="A31" t="s">
        <v>125</v>
      </c>
      <c r="B31" t="s">
        <v>826</v>
      </c>
      <c r="C31" s="1">
        <v>0.89992550917262115</v>
      </c>
    </row>
    <row r="32" spans="1:3" x14ac:dyDescent="0.2">
      <c r="A32" t="s">
        <v>236</v>
      </c>
      <c r="B32" t="s">
        <v>827</v>
      </c>
      <c r="C32" s="1">
        <v>0.90852507867908949</v>
      </c>
    </row>
    <row r="33" spans="1:3" x14ac:dyDescent="0.2">
      <c r="A33" t="s">
        <v>154</v>
      </c>
      <c r="B33" t="s">
        <v>828</v>
      </c>
      <c r="C33" s="1">
        <v>0.96428330121983086</v>
      </c>
    </row>
    <row r="34" spans="1:3" x14ac:dyDescent="0.2">
      <c r="A34" t="s">
        <v>152</v>
      </c>
      <c r="B34" t="s">
        <v>829</v>
      </c>
      <c r="C34" s="1">
        <v>1</v>
      </c>
    </row>
    <row r="35" spans="1:3" x14ac:dyDescent="0.2">
      <c r="A35" t="s">
        <v>238</v>
      </c>
      <c r="B35" t="s">
        <v>830</v>
      </c>
      <c r="C35" s="1">
        <v>1</v>
      </c>
    </row>
    <row r="36" spans="1:3" x14ac:dyDescent="0.2">
      <c r="A36" t="s">
        <v>245</v>
      </c>
      <c r="B36" t="s">
        <v>831</v>
      </c>
      <c r="C36" s="1">
        <v>0.98134156536647332</v>
      </c>
    </row>
    <row r="37" spans="1:3" x14ac:dyDescent="0.2">
      <c r="A37" t="s">
        <v>101</v>
      </c>
      <c r="B37" t="s">
        <v>832</v>
      </c>
      <c r="C37" s="1">
        <v>0.95247156783855536</v>
      </c>
    </row>
    <row r="38" spans="1:3" x14ac:dyDescent="0.2">
      <c r="A38" t="s">
        <v>20</v>
      </c>
      <c r="B38" t="s">
        <v>833</v>
      </c>
      <c r="C38" s="1">
        <v>0.96828251481423067</v>
      </c>
    </row>
    <row r="39" spans="1:3" x14ac:dyDescent="0.2">
      <c r="A39" t="s">
        <v>131</v>
      </c>
      <c r="B39" t="s">
        <v>834</v>
      </c>
      <c r="C39" s="1">
        <v>1</v>
      </c>
    </row>
    <row r="40" spans="1:3" x14ac:dyDescent="0.2">
      <c r="A40" t="s">
        <v>195</v>
      </c>
      <c r="B40" t="s">
        <v>835</v>
      </c>
      <c r="C40" s="1">
        <v>0.83136279483655839</v>
      </c>
    </row>
    <row r="41" spans="1:3" x14ac:dyDescent="0.2">
      <c r="A41" t="s">
        <v>283</v>
      </c>
      <c r="B41" t="s">
        <v>836</v>
      </c>
      <c r="C41" s="1">
        <v>1</v>
      </c>
    </row>
    <row r="42" spans="1:3" x14ac:dyDescent="0.2">
      <c r="A42" t="s">
        <v>267</v>
      </c>
      <c r="B42" t="s">
        <v>837</v>
      </c>
      <c r="C42" s="1">
        <v>1</v>
      </c>
    </row>
    <row r="43" spans="1:3" x14ac:dyDescent="0.2">
      <c r="A43" t="s">
        <v>287</v>
      </c>
      <c r="B43" t="s">
        <v>838</v>
      </c>
      <c r="C43" s="1">
        <v>0.94373327269842588</v>
      </c>
    </row>
    <row r="44" spans="1:3" x14ac:dyDescent="0.2">
      <c r="A44" t="s">
        <v>252</v>
      </c>
      <c r="B44" t="s">
        <v>839</v>
      </c>
      <c r="C44" s="1">
        <v>0.94256230474540192</v>
      </c>
    </row>
    <row r="45" spans="1:3" x14ac:dyDescent="0.2">
      <c r="A45" t="s">
        <v>269</v>
      </c>
      <c r="B45" t="s">
        <v>840</v>
      </c>
      <c r="C45" s="1">
        <v>1</v>
      </c>
    </row>
    <row r="46" spans="1:3" x14ac:dyDescent="0.2">
      <c r="A46" t="s">
        <v>248</v>
      </c>
      <c r="B46" t="s">
        <v>841</v>
      </c>
      <c r="C46" s="1">
        <v>0.77326522237613038</v>
      </c>
    </row>
    <row r="47" spans="1:3" x14ac:dyDescent="0.2">
      <c r="A47" t="s">
        <v>205</v>
      </c>
      <c r="B47" t="s">
        <v>842</v>
      </c>
      <c r="C47" s="1">
        <v>0.89504740029447249</v>
      </c>
    </row>
    <row r="48" spans="1:3" x14ac:dyDescent="0.2">
      <c r="A48" t="s">
        <v>210</v>
      </c>
      <c r="B48" t="s">
        <v>843</v>
      </c>
      <c r="C48" s="1">
        <v>1</v>
      </c>
    </row>
    <row r="49" spans="1:3" x14ac:dyDescent="0.2">
      <c r="A49" t="s">
        <v>90</v>
      </c>
      <c r="B49" t="s">
        <v>844</v>
      </c>
      <c r="C49" s="1">
        <v>1</v>
      </c>
    </row>
    <row r="50" spans="1:3" x14ac:dyDescent="0.2">
      <c r="A50" t="s">
        <v>75</v>
      </c>
      <c r="B50" t="s">
        <v>845</v>
      </c>
      <c r="C50" s="1">
        <v>0.95588280426230687</v>
      </c>
    </row>
    <row r="51" spans="1:3" x14ac:dyDescent="0.2">
      <c r="A51" t="s">
        <v>96</v>
      </c>
      <c r="B51" t="s">
        <v>846</v>
      </c>
      <c r="C51" s="1">
        <v>1</v>
      </c>
    </row>
    <row r="52" spans="1:3" x14ac:dyDescent="0.2">
      <c r="A52" t="s">
        <v>35</v>
      </c>
      <c r="B52" t="s">
        <v>847</v>
      </c>
      <c r="C52" s="1">
        <v>1</v>
      </c>
    </row>
    <row r="53" spans="1:3" x14ac:dyDescent="0.2">
      <c r="A53" t="s">
        <v>158</v>
      </c>
      <c r="B53" t="s">
        <v>848</v>
      </c>
      <c r="C53" s="1">
        <v>0.93171293227904795</v>
      </c>
    </row>
    <row r="54" spans="1:3" x14ac:dyDescent="0.2">
      <c r="A54" t="s">
        <v>63</v>
      </c>
      <c r="B54" t="s">
        <v>405</v>
      </c>
      <c r="C54" s="1">
        <v>0.96156041645062851</v>
      </c>
    </row>
    <row r="55" spans="1:3" x14ac:dyDescent="0.2">
      <c r="A55" t="s">
        <v>185</v>
      </c>
      <c r="B55" t="s">
        <v>849</v>
      </c>
      <c r="C55" s="1">
        <v>0.85106041295593837</v>
      </c>
    </row>
    <row r="56" spans="1:3" x14ac:dyDescent="0.2">
      <c r="A56" t="s">
        <v>227</v>
      </c>
      <c r="B56" t="s">
        <v>850</v>
      </c>
      <c r="C56" s="1">
        <v>0.6940604201754188</v>
      </c>
    </row>
    <row r="57" spans="1:3" x14ac:dyDescent="0.2">
      <c r="A57" t="s">
        <v>162</v>
      </c>
      <c r="B57" t="s">
        <v>851</v>
      </c>
      <c r="C57" s="1">
        <v>1</v>
      </c>
    </row>
    <row r="58" spans="1:3" x14ac:dyDescent="0.2">
      <c r="A58" t="s">
        <v>48</v>
      </c>
      <c r="B58" t="s">
        <v>852</v>
      </c>
      <c r="C58" s="1">
        <v>0.95394371966155866</v>
      </c>
    </row>
    <row r="59" spans="1:3" x14ac:dyDescent="0.2">
      <c r="A59" t="s">
        <v>242</v>
      </c>
      <c r="B59" t="s">
        <v>853</v>
      </c>
      <c r="C59" s="1">
        <v>1</v>
      </c>
    </row>
    <row r="60" spans="1:3" x14ac:dyDescent="0.2">
      <c r="A60" t="s">
        <v>193</v>
      </c>
      <c r="B60" t="s">
        <v>854</v>
      </c>
      <c r="C60" s="1">
        <v>0.91930974758188766</v>
      </c>
    </row>
    <row r="61" spans="1:3" x14ac:dyDescent="0.2">
      <c r="A61" t="s">
        <v>265</v>
      </c>
      <c r="B61" t="s">
        <v>855</v>
      </c>
      <c r="C61" s="1">
        <v>0.84889761672775854</v>
      </c>
    </row>
    <row r="62" spans="1:3" x14ac:dyDescent="0.2">
      <c r="A62" t="s">
        <v>239</v>
      </c>
      <c r="B62" t="s">
        <v>856</v>
      </c>
      <c r="C62" s="1">
        <v>0.81703781575167556</v>
      </c>
    </row>
    <row r="63" spans="1:3" x14ac:dyDescent="0.2">
      <c r="A63" t="s">
        <v>295</v>
      </c>
      <c r="B63" t="s">
        <v>857</v>
      </c>
      <c r="C63" s="1">
        <v>1</v>
      </c>
    </row>
    <row r="64" spans="1:3" x14ac:dyDescent="0.2">
      <c r="A64" t="s">
        <v>59</v>
      </c>
      <c r="B64" t="s">
        <v>858</v>
      </c>
      <c r="C64" s="1">
        <v>1</v>
      </c>
    </row>
    <row r="65" spans="1:3" x14ac:dyDescent="0.2">
      <c r="A65" t="s">
        <v>127</v>
      </c>
      <c r="B65" t="s">
        <v>859</v>
      </c>
      <c r="C65" s="1">
        <v>0.89774774244796096</v>
      </c>
    </row>
    <row r="66" spans="1:3" x14ac:dyDescent="0.2">
      <c r="A66" t="s">
        <v>199</v>
      </c>
      <c r="B66" t="s">
        <v>860</v>
      </c>
      <c r="C66" s="1">
        <v>0.68445149268966765</v>
      </c>
    </row>
    <row r="67" spans="1:3" x14ac:dyDescent="0.2">
      <c r="A67" t="s">
        <v>219</v>
      </c>
      <c r="B67" t="s">
        <v>861</v>
      </c>
      <c r="C67" s="1">
        <v>1</v>
      </c>
    </row>
    <row r="68" spans="1:3" x14ac:dyDescent="0.2">
      <c r="A68" t="s">
        <v>782</v>
      </c>
      <c r="B68" t="s">
        <v>862</v>
      </c>
      <c r="C68" s="1">
        <v>0.92952045402711148</v>
      </c>
    </row>
    <row r="69" spans="1:3" x14ac:dyDescent="0.2">
      <c r="A69" t="s">
        <v>129</v>
      </c>
      <c r="B69" t="s">
        <v>863</v>
      </c>
      <c r="C69" s="1">
        <v>0.94826438391041179</v>
      </c>
    </row>
    <row r="70" spans="1:3" x14ac:dyDescent="0.2">
      <c r="A70" t="s">
        <v>87</v>
      </c>
      <c r="B70" t="s">
        <v>864</v>
      </c>
      <c r="C70" s="1">
        <v>1</v>
      </c>
    </row>
    <row r="71" spans="1:3" x14ac:dyDescent="0.2">
      <c r="A71" t="s">
        <v>288</v>
      </c>
      <c r="B71" t="s">
        <v>865</v>
      </c>
      <c r="C71" s="1">
        <v>0.90689920302227556</v>
      </c>
    </row>
    <row r="72" spans="1:3" x14ac:dyDescent="0.2">
      <c r="A72" t="s">
        <v>29</v>
      </c>
      <c r="B72" t="s">
        <v>866</v>
      </c>
      <c r="C72" s="1">
        <v>1</v>
      </c>
    </row>
    <row r="73" spans="1:3" x14ac:dyDescent="0.2">
      <c r="A73" t="s">
        <v>105</v>
      </c>
      <c r="B73" t="s">
        <v>867</v>
      </c>
      <c r="C73" s="1">
        <v>0.84036919220802087</v>
      </c>
    </row>
    <row r="74" spans="1:3" x14ac:dyDescent="0.2">
      <c r="A74" t="s">
        <v>79</v>
      </c>
      <c r="B74" t="s">
        <v>868</v>
      </c>
      <c r="C74" s="1">
        <v>1</v>
      </c>
    </row>
    <row r="75" spans="1:3" x14ac:dyDescent="0.2">
      <c r="A75" t="s">
        <v>783</v>
      </c>
      <c r="B75" t="s">
        <v>741</v>
      </c>
      <c r="C75" s="1">
        <v>0.92952045311194309</v>
      </c>
    </row>
    <row r="76" spans="1:3" x14ac:dyDescent="0.2">
      <c r="A76" t="s">
        <v>784</v>
      </c>
      <c r="B76" t="s">
        <v>742</v>
      </c>
      <c r="C76" s="1">
        <v>0.92952044893254593</v>
      </c>
    </row>
    <row r="77" spans="1:3" x14ac:dyDescent="0.2">
      <c r="A77" t="s">
        <v>143</v>
      </c>
      <c r="B77" t="s">
        <v>869</v>
      </c>
      <c r="C77" s="1">
        <v>1</v>
      </c>
    </row>
    <row r="78" spans="1:3" x14ac:dyDescent="0.2">
      <c r="A78" t="s">
        <v>216</v>
      </c>
      <c r="B78" t="s">
        <v>870</v>
      </c>
      <c r="C78" s="1">
        <v>1</v>
      </c>
    </row>
    <row r="79" spans="1:3" x14ac:dyDescent="0.2">
      <c r="A79" t="s">
        <v>44</v>
      </c>
      <c r="B79" t="s">
        <v>871</v>
      </c>
      <c r="C79" s="1">
        <v>1</v>
      </c>
    </row>
    <row r="80" spans="1:3" x14ac:dyDescent="0.2">
      <c r="A80" t="s">
        <v>104</v>
      </c>
      <c r="B80" t="s">
        <v>872</v>
      </c>
      <c r="C80" s="1">
        <v>0.8509843651235719</v>
      </c>
    </row>
    <row r="81" spans="1:3" x14ac:dyDescent="0.2">
      <c r="A81" t="s">
        <v>273</v>
      </c>
      <c r="B81" t="s">
        <v>873</v>
      </c>
      <c r="C81" s="1">
        <v>1</v>
      </c>
    </row>
    <row r="82" spans="1:3" x14ac:dyDescent="0.2">
      <c r="A82" t="s">
        <v>201</v>
      </c>
      <c r="B82" t="s">
        <v>874</v>
      </c>
      <c r="C82" s="1">
        <v>0.77825708332331056</v>
      </c>
    </row>
    <row r="83" spans="1:3" x14ac:dyDescent="0.2">
      <c r="A83" t="s">
        <v>25</v>
      </c>
      <c r="B83" t="s">
        <v>875</v>
      </c>
      <c r="C83" s="1">
        <v>0.95073765946456767</v>
      </c>
    </row>
    <row r="84" spans="1:3" x14ac:dyDescent="0.2">
      <c r="A84" t="s">
        <v>197</v>
      </c>
      <c r="B84" t="s">
        <v>876</v>
      </c>
      <c r="C84" s="1">
        <v>0.82134422290433429</v>
      </c>
    </row>
    <row r="85" spans="1:3" x14ac:dyDescent="0.2">
      <c r="A85" t="s">
        <v>237</v>
      </c>
      <c r="B85" t="s">
        <v>877</v>
      </c>
      <c r="C85" s="1">
        <v>1</v>
      </c>
    </row>
    <row r="86" spans="1:3" x14ac:dyDescent="0.2">
      <c r="A86" t="s">
        <v>285</v>
      </c>
      <c r="B86" t="s">
        <v>878</v>
      </c>
      <c r="C86" s="1">
        <v>0.93933467116970271</v>
      </c>
    </row>
    <row r="87" spans="1:3" x14ac:dyDescent="0.2">
      <c r="A87" t="s">
        <v>136</v>
      </c>
      <c r="B87" t="s">
        <v>879</v>
      </c>
      <c r="C87" s="1">
        <v>0.92378158836315227</v>
      </c>
    </row>
    <row r="88" spans="1:3" x14ac:dyDescent="0.2">
      <c r="A88" t="s">
        <v>139</v>
      </c>
      <c r="B88" t="s">
        <v>880</v>
      </c>
      <c r="C88" s="1">
        <v>0.96228078868134392</v>
      </c>
    </row>
    <row r="89" spans="1:3" x14ac:dyDescent="0.2">
      <c r="A89" t="s">
        <v>81</v>
      </c>
      <c r="B89" t="s">
        <v>881</v>
      </c>
      <c r="C89" s="1">
        <v>1</v>
      </c>
    </row>
    <row r="90" spans="1:3" x14ac:dyDescent="0.2">
      <c r="A90" t="s">
        <v>298</v>
      </c>
      <c r="B90" t="s">
        <v>882</v>
      </c>
      <c r="C90" s="1">
        <v>0.91796112361917892</v>
      </c>
    </row>
    <row r="91" spans="1:3" x14ac:dyDescent="0.2">
      <c r="A91" t="s">
        <v>302</v>
      </c>
      <c r="B91" t="s">
        <v>883</v>
      </c>
      <c r="C91" s="1">
        <v>0.97839848381624195</v>
      </c>
    </row>
    <row r="92" spans="1:3" x14ac:dyDescent="0.2">
      <c r="A92" t="s">
        <v>228</v>
      </c>
      <c r="B92" t="s">
        <v>884</v>
      </c>
      <c r="C92" s="1">
        <v>0.94972353552885169</v>
      </c>
    </row>
    <row r="93" spans="1:3" x14ac:dyDescent="0.2">
      <c r="A93" t="s">
        <v>164</v>
      </c>
      <c r="B93" t="s">
        <v>885</v>
      </c>
      <c r="C93" s="1">
        <v>0.93590904829495092</v>
      </c>
    </row>
    <row r="94" spans="1:3" x14ac:dyDescent="0.2">
      <c r="A94" t="s">
        <v>232</v>
      </c>
      <c r="B94" t="s">
        <v>886</v>
      </c>
      <c r="C94" s="1">
        <v>0.84281177536226148</v>
      </c>
    </row>
    <row r="95" spans="1:3" x14ac:dyDescent="0.2">
      <c r="A95" t="s">
        <v>42</v>
      </c>
      <c r="B95" t="s">
        <v>887</v>
      </c>
      <c r="C95" s="1">
        <v>0.91598418766898881</v>
      </c>
    </row>
    <row r="96" spans="1:3" x14ac:dyDescent="0.2">
      <c r="A96" t="s">
        <v>261</v>
      </c>
      <c r="B96" t="s">
        <v>888</v>
      </c>
      <c r="C96" s="1">
        <v>0.95792271072787571</v>
      </c>
    </row>
    <row r="97" spans="1:3" x14ac:dyDescent="0.2">
      <c r="A97" t="s">
        <v>161</v>
      </c>
      <c r="B97" t="s">
        <v>889</v>
      </c>
      <c r="C97" s="1">
        <v>0.93879884633687249</v>
      </c>
    </row>
    <row r="98" spans="1:3" x14ac:dyDescent="0.2">
      <c r="A98" t="s">
        <v>301</v>
      </c>
      <c r="B98" t="s">
        <v>890</v>
      </c>
      <c r="C98" s="1">
        <v>1</v>
      </c>
    </row>
    <row r="99" spans="1:3" x14ac:dyDescent="0.2">
      <c r="A99" t="s">
        <v>107</v>
      </c>
      <c r="B99" t="s">
        <v>891</v>
      </c>
      <c r="C99" s="1">
        <v>0.75035466434562881</v>
      </c>
    </row>
    <row r="100" spans="1:3" x14ac:dyDescent="0.2">
      <c r="A100" t="s">
        <v>40</v>
      </c>
      <c r="B100" t="s">
        <v>892</v>
      </c>
      <c r="C100" s="1">
        <v>1</v>
      </c>
    </row>
    <row r="101" spans="1:3" x14ac:dyDescent="0.2">
      <c r="A101" t="s">
        <v>169</v>
      </c>
      <c r="B101" t="s">
        <v>893</v>
      </c>
      <c r="C101" s="1">
        <v>0.92395447214830939</v>
      </c>
    </row>
    <row r="102" spans="1:3" x14ac:dyDescent="0.2">
      <c r="A102" t="s">
        <v>83</v>
      </c>
      <c r="B102" t="s">
        <v>894</v>
      </c>
      <c r="C102" s="1">
        <v>0.96532016286455791</v>
      </c>
    </row>
    <row r="103" spans="1:3" x14ac:dyDescent="0.2">
      <c r="A103" t="s">
        <v>222</v>
      </c>
      <c r="B103" t="s">
        <v>895</v>
      </c>
      <c r="C103" s="1">
        <v>0.80266809260173388</v>
      </c>
    </row>
    <row r="104" spans="1:3" x14ac:dyDescent="0.2">
      <c r="A104" t="s">
        <v>117</v>
      </c>
      <c r="B104" t="s">
        <v>896</v>
      </c>
      <c r="C104" s="1">
        <v>0.82518504641610591</v>
      </c>
    </row>
    <row r="105" spans="1:3" x14ac:dyDescent="0.2">
      <c r="A105" t="s">
        <v>70</v>
      </c>
      <c r="B105" t="s">
        <v>897</v>
      </c>
      <c r="C105" s="1">
        <v>1</v>
      </c>
    </row>
    <row r="106" spans="1:3" x14ac:dyDescent="0.2">
      <c r="A106" t="s">
        <v>62</v>
      </c>
      <c r="B106" t="s">
        <v>898</v>
      </c>
      <c r="C106" s="1">
        <v>0.91965219924623265</v>
      </c>
    </row>
    <row r="107" spans="1:3" x14ac:dyDescent="0.2">
      <c r="A107" t="s">
        <v>55</v>
      </c>
      <c r="B107" t="s">
        <v>899</v>
      </c>
      <c r="C107" s="1">
        <v>1</v>
      </c>
    </row>
    <row r="108" spans="1:3" x14ac:dyDescent="0.2">
      <c r="A108" t="s">
        <v>22</v>
      </c>
      <c r="B108" t="s">
        <v>900</v>
      </c>
      <c r="C108" s="1">
        <v>1</v>
      </c>
    </row>
    <row r="109" spans="1:3" x14ac:dyDescent="0.2">
      <c r="A109" t="s">
        <v>120</v>
      </c>
      <c r="B109" t="s">
        <v>901</v>
      </c>
      <c r="C109" s="1">
        <v>0.8727002529807788</v>
      </c>
    </row>
    <row r="110" spans="1:3" x14ac:dyDescent="0.2">
      <c r="A110" t="s">
        <v>255</v>
      </c>
      <c r="B110" t="s">
        <v>902</v>
      </c>
      <c r="C110" s="1">
        <v>0.94545000651297562</v>
      </c>
    </row>
    <row r="111" spans="1:3" x14ac:dyDescent="0.2">
      <c r="A111" t="s">
        <v>24</v>
      </c>
      <c r="B111" t="s">
        <v>903</v>
      </c>
      <c r="C111" s="1">
        <v>1</v>
      </c>
    </row>
    <row r="112" spans="1:3" x14ac:dyDescent="0.2">
      <c r="A112" t="s">
        <v>130</v>
      </c>
      <c r="B112" t="s">
        <v>904</v>
      </c>
      <c r="C112" s="1">
        <v>0.95251036482281604</v>
      </c>
    </row>
    <row r="113" spans="1:3" x14ac:dyDescent="0.2">
      <c r="A113" t="s">
        <v>209</v>
      </c>
      <c r="B113" t="s">
        <v>905</v>
      </c>
      <c r="C113" s="1">
        <v>0.79533629080131218</v>
      </c>
    </row>
    <row r="114" spans="1:3" x14ac:dyDescent="0.2">
      <c r="A114" t="s">
        <v>279</v>
      </c>
      <c r="B114" t="s">
        <v>906</v>
      </c>
      <c r="C114" s="1">
        <v>0.95293112853210549</v>
      </c>
    </row>
    <row r="115" spans="1:3" x14ac:dyDescent="0.2">
      <c r="A115" t="s">
        <v>30</v>
      </c>
      <c r="B115" t="s">
        <v>907</v>
      </c>
      <c r="C115" s="1">
        <v>1</v>
      </c>
    </row>
    <row r="116" spans="1:3" x14ac:dyDescent="0.2">
      <c r="A116" t="s">
        <v>217</v>
      </c>
      <c r="B116" t="s">
        <v>908</v>
      </c>
      <c r="C116" s="1">
        <v>1</v>
      </c>
    </row>
    <row r="117" spans="1:3" x14ac:dyDescent="0.2">
      <c r="A117" t="s">
        <v>119</v>
      </c>
      <c r="B117" t="s">
        <v>909</v>
      </c>
      <c r="C117" s="1">
        <v>0.94292661913615528</v>
      </c>
    </row>
    <row r="118" spans="1:3" x14ac:dyDescent="0.2">
      <c r="A118" t="s">
        <v>225</v>
      </c>
      <c r="B118" t="s">
        <v>910</v>
      </c>
      <c r="C118" s="1">
        <v>0.98169190864770628</v>
      </c>
    </row>
    <row r="119" spans="1:3" x14ac:dyDescent="0.2">
      <c r="A119" t="s">
        <v>280</v>
      </c>
      <c r="B119" t="s">
        <v>911</v>
      </c>
      <c r="C119" s="1">
        <v>1</v>
      </c>
    </row>
    <row r="120" spans="1:3" x14ac:dyDescent="0.2">
      <c r="A120" t="s">
        <v>240</v>
      </c>
      <c r="B120" t="s">
        <v>912</v>
      </c>
      <c r="C120" s="1">
        <v>1</v>
      </c>
    </row>
    <row r="121" spans="1:3" x14ac:dyDescent="0.2">
      <c r="A121" t="s">
        <v>18</v>
      </c>
      <c r="B121" t="s">
        <v>913</v>
      </c>
      <c r="C121" s="1">
        <v>0.93862040567592897</v>
      </c>
    </row>
    <row r="122" spans="1:3" x14ac:dyDescent="0.2">
      <c r="A122" t="s">
        <v>50</v>
      </c>
      <c r="B122" t="s">
        <v>914</v>
      </c>
      <c r="C122" s="1">
        <v>0.90050266683649161</v>
      </c>
    </row>
    <row r="123" spans="1:3" x14ac:dyDescent="0.2">
      <c r="A123" t="s">
        <v>203</v>
      </c>
      <c r="B123" t="s">
        <v>915</v>
      </c>
      <c r="C123" s="1">
        <v>0.92042364601126103</v>
      </c>
    </row>
    <row r="124" spans="1:3" x14ac:dyDescent="0.2">
      <c r="A124" t="s">
        <v>275</v>
      </c>
      <c r="B124" t="s">
        <v>916</v>
      </c>
      <c r="C124" s="1">
        <v>1</v>
      </c>
    </row>
    <row r="125" spans="1:3" x14ac:dyDescent="0.2">
      <c r="A125" t="s">
        <v>297</v>
      </c>
      <c r="B125" t="s">
        <v>917</v>
      </c>
      <c r="C125" s="1">
        <v>1</v>
      </c>
    </row>
    <row r="126" spans="1:3" x14ac:dyDescent="0.2">
      <c r="A126" t="s">
        <v>60</v>
      </c>
      <c r="B126" t="s">
        <v>918</v>
      </c>
      <c r="C126" s="1">
        <v>0.98014931723714915</v>
      </c>
    </row>
    <row r="127" spans="1:3" x14ac:dyDescent="0.2">
      <c r="A127" t="s">
        <v>28</v>
      </c>
      <c r="B127" t="s">
        <v>919</v>
      </c>
      <c r="C127" s="1">
        <v>0.92800627217998966</v>
      </c>
    </row>
    <row r="128" spans="1:3" x14ac:dyDescent="0.2">
      <c r="A128" t="s">
        <v>166</v>
      </c>
      <c r="B128" t="s">
        <v>920</v>
      </c>
      <c r="C128" s="1">
        <v>0.96390681225843888</v>
      </c>
    </row>
    <row r="129" spans="1:3" x14ac:dyDescent="0.2">
      <c r="A129" t="s">
        <v>253</v>
      </c>
      <c r="B129" t="s">
        <v>921</v>
      </c>
      <c r="C129" s="1">
        <v>1</v>
      </c>
    </row>
    <row r="130" spans="1:3" x14ac:dyDescent="0.2">
      <c r="A130" t="s">
        <v>221</v>
      </c>
      <c r="B130" t="s">
        <v>922</v>
      </c>
      <c r="C130" s="1">
        <v>1</v>
      </c>
    </row>
    <row r="131" spans="1:3" x14ac:dyDescent="0.2">
      <c r="A131" t="s">
        <v>85</v>
      </c>
      <c r="B131" t="s">
        <v>923</v>
      </c>
      <c r="C131" s="1">
        <v>0.93951339674870482</v>
      </c>
    </row>
    <row r="132" spans="1:3" x14ac:dyDescent="0.2">
      <c r="A132" t="s">
        <v>235</v>
      </c>
      <c r="B132" t="s">
        <v>924</v>
      </c>
      <c r="C132" s="1">
        <v>0.85198671691708971</v>
      </c>
    </row>
    <row r="133" spans="1:3" x14ac:dyDescent="0.2">
      <c r="A133" t="s">
        <v>234</v>
      </c>
      <c r="B133" t="s">
        <v>925</v>
      </c>
      <c r="C133" s="1">
        <v>0.84625646920002184</v>
      </c>
    </row>
    <row r="134" spans="1:3" x14ac:dyDescent="0.2">
      <c r="A134" t="s">
        <v>106</v>
      </c>
      <c r="B134" t="s">
        <v>926</v>
      </c>
      <c r="C134" s="1">
        <v>0.88588241722047267</v>
      </c>
    </row>
    <row r="135" spans="1:3" x14ac:dyDescent="0.2">
      <c r="A135" t="s">
        <v>276</v>
      </c>
      <c r="B135" t="s">
        <v>927</v>
      </c>
      <c r="C135" s="1">
        <v>1</v>
      </c>
    </row>
    <row r="136" spans="1:3" x14ac:dyDescent="0.2">
      <c r="A136" t="s">
        <v>175</v>
      </c>
      <c r="B136" t="s">
        <v>928</v>
      </c>
      <c r="C136" s="1">
        <v>1</v>
      </c>
    </row>
    <row r="137" spans="1:3" x14ac:dyDescent="0.2">
      <c r="A137" t="s">
        <v>214</v>
      </c>
      <c r="B137" t="s">
        <v>929</v>
      </c>
      <c r="C137" s="1">
        <v>1</v>
      </c>
    </row>
    <row r="138" spans="1:3" x14ac:dyDescent="0.2">
      <c r="A138" t="s">
        <v>223</v>
      </c>
      <c r="B138" t="s">
        <v>930</v>
      </c>
      <c r="C138" s="1">
        <v>0.75059941666534646</v>
      </c>
    </row>
    <row r="139" spans="1:3" x14ac:dyDescent="0.2">
      <c r="A139" t="s">
        <v>86</v>
      </c>
      <c r="B139" t="s">
        <v>931</v>
      </c>
      <c r="C139" s="1">
        <v>1</v>
      </c>
    </row>
    <row r="140" spans="1:3" x14ac:dyDescent="0.2">
      <c r="A140" t="s">
        <v>145</v>
      </c>
      <c r="B140" t="s">
        <v>932</v>
      </c>
      <c r="C140" s="1">
        <v>0.97224806528146934</v>
      </c>
    </row>
    <row r="141" spans="1:3" x14ac:dyDescent="0.2">
      <c r="A141" t="s">
        <v>78</v>
      </c>
      <c r="B141" t="s">
        <v>933</v>
      </c>
      <c r="C141" s="1">
        <v>1</v>
      </c>
    </row>
    <row r="142" spans="1:3" x14ac:dyDescent="0.2">
      <c r="A142" t="s">
        <v>144</v>
      </c>
      <c r="B142" t="s">
        <v>934</v>
      </c>
      <c r="C142" s="1">
        <v>1</v>
      </c>
    </row>
    <row r="143" spans="1:3" x14ac:dyDescent="0.2">
      <c r="A143" t="s">
        <v>306</v>
      </c>
      <c r="B143" t="s">
        <v>935</v>
      </c>
      <c r="C143" s="1">
        <v>0.9293331462036728</v>
      </c>
    </row>
    <row r="144" spans="1:3" x14ac:dyDescent="0.2">
      <c r="A144" t="s">
        <v>278</v>
      </c>
      <c r="B144" t="s">
        <v>936</v>
      </c>
      <c r="C144" s="1">
        <v>0.8303193727143775</v>
      </c>
    </row>
    <row r="145" spans="1:3" x14ac:dyDescent="0.2">
      <c r="A145" t="s">
        <v>213</v>
      </c>
      <c r="B145" t="s">
        <v>937</v>
      </c>
      <c r="C145" s="1">
        <v>1</v>
      </c>
    </row>
    <row r="146" spans="1:3" x14ac:dyDescent="0.2">
      <c r="A146" t="s">
        <v>211</v>
      </c>
      <c r="B146" t="s">
        <v>938</v>
      </c>
      <c r="C146" s="1">
        <v>0.80456542556574406</v>
      </c>
    </row>
    <row r="147" spans="1:3" x14ac:dyDescent="0.2">
      <c r="A147" t="s">
        <v>218</v>
      </c>
      <c r="B147" t="s">
        <v>939</v>
      </c>
      <c r="C147" s="1">
        <v>1</v>
      </c>
    </row>
    <row r="148" spans="1:3" x14ac:dyDescent="0.2">
      <c r="A148" t="s">
        <v>293</v>
      </c>
      <c r="B148" t="s">
        <v>940</v>
      </c>
      <c r="C148" s="1">
        <v>0.98392083283886478</v>
      </c>
    </row>
    <row r="149" spans="1:3" x14ac:dyDescent="0.2">
      <c r="A149" t="s">
        <v>142</v>
      </c>
      <c r="B149" t="s">
        <v>941</v>
      </c>
      <c r="C149" s="1">
        <v>1</v>
      </c>
    </row>
    <row r="150" spans="1:3" x14ac:dyDescent="0.2">
      <c r="A150" t="s">
        <v>181</v>
      </c>
      <c r="B150" t="s">
        <v>942</v>
      </c>
      <c r="C150" s="1">
        <v>1</v>
      </c>
    </row>
    <row r="151" spans="1:3" x14ac:dyDescent="0.2">
      <c r="A151" t="s">
        <v>170</v>
      </c>
      <c r="B151" t="s">
        <v>943</v>
      </c>
      <c r="C151" s="1">
        <v>1</v>
      </c>
    </row>
    <row r="152" spans="1:3" x14ac:dyDescent="0.2">
      <c r="A152" t="s">
        <v>184</v>
      </c>
      <c r="B152" t="s">
        <v>944</v>
      </c>
      <c r="C152" s="1">
        <v>0.8040267070646504</v>
      </c>
    </row>
    <row r="153" spans="1:3" x14ac:dyDescent="0.2">
      <c r="A153" t="s">
        <v>233</v>
      </c>
      <c r="B153" t="s">
        <v>945</v>
      </c>
      <c r="C153" s="1">
        <v>1</v>
      </c>
    </row>
    <row r="154" spans="1:3" x14ac:dyDescent="0.2">
      <c r="A154" t="s">
        <v>277</v>
      </c>
      <c r="B154" t="s">
        <v>946</v>
      </c>
      <c r="C154" s="1">
        <v>1</v>
      </c>
    </row>
    <row r="155" spans="1:3" x14ac:dyDescent="0.2">
      <c r="A155" t="s">
        <v>84</v>
      </c>
      <c r="B155" t="s">
        <v>947</v>
      </c>
      <c r="C155" s="1">
        <v>0.93818432478004632</v>
      </c>
    </row>
    <row r="156" spans="1:3" x14ac:dyDescent="0.2">
      <c r="A156" t="s">
        <v>68</v>
      </c>
      <c r="B156" t="s">
        <v>948</v>
      </c>
      <c r="C156" s="1">
        <v>1</v>
      </c>
    </row>
    <row r="157" spans="1:3" x14ac:dyDescent="0.2">
      <c r="A157" t="s">
        <v>124</v>
      </c>
      <c r="B157" t="s">
        <v>949</v>
      </c>
      <c r="C157" s="1">
        <v>0.70316285845925075</v>
      </c>
    </row>
    <row r="158" spans="1:3" x14ac:dyDescent="0.2">
      <c r="A158" t="s">
        <v>168</v>
      </c>
      <c r="B158" t="s">
        <v>950</v>
      </c>
      <c r="C158" s="1">
        <v>0.94530726350012073</v>
      </c>
    </row>
    <row r="159" spans="1:3" x14ac:dyDescent="0.2">
      <c r="A159" t="s">
        <v>183</v>
      </c>
      <c r="B159" t="s">
        <v>951</v>
      </c>
      <c r="C159" s="1">
        <v>1</v>
      </c>
    </row>
    <row r="160" spans="1:3" x14ac:dyDescent="0.2">
      <c r="A160" t="s">
        <v>257</v>
      </c>
      <c r="B160" t="s">
        <v>952</v>
      </c>
      <c r="C160" s="1">
        <v>0.85676627309090858</v>
      </c>
    </row>
    <row r="161" spans="1:3" x14ac:dyDescent="0.2">
      <c r="A161" t="s">
        <v>254</v>
      </c>
      <c r="B161" t="s">
        <v>953</v>
      </c>
      <c r="C161" s="1">
        <v>0.9477183700514541</v>
      </c>
    </row>
    <row r="162" spans="1:3" x14ac:dyDescent="0.2">
      <c r="A162" t="s">
        <v>121</v>
      </c>
      <c r="B162" t="s">
        <v>954</v>
      </c>
      <c r="C162" s="1">
        <v>1</v>
      </c>
    </row>
    <row r="163" spans="1:3" x14ac:dyDescent="0.2">
      <c r="A163" t="s">
        <v>95</v>
      </c>
      <c r="B163" t="s">
        <v>955</v>
      </c>
      <c r="C163" s="1">
        <v>0.73176936236324008</v>
      </c>
    </row>
    <row r="164" spans="1:3" x14ac:dyDescent="0.2">
      <c r="A164" t="s">
        <v>291</v>
      </c>
      <c r="B164" t="s">
        <v>956</v>
      </c>
      <c r="C164" s="1">
        <v>0.92890840790237184</v>
      </c>
    </row>
    <row r="165" spans="1:3" x14ac:dyDescent="0.2">
      <c r="A165" t="s">
        <v>94</v>
      </c>
      <c r="B165" t="s">
        <v>957</v>
      </c>
      <c r="C165" s="1">
        <v>0.96900372131042378</v>
      </c>
    </row>
    <row r="166" spans="1:3" x14ac:dyDescent="0.2">
      <c r="A166" t="s">
        <v>178</v>
      </c>
      <c r="B166" t="s">
        <v>958</v>
      </c>
      <c r="C166" s="1">
        <v>1</v>
      </c>
    </row>
    <row r="167" spans="1:3" x14ac:dyDescent="0.2">
      <c r="A167" t="s">
        <v>93</v>
      </c>
      <c r="B167" t="s">
        <v>959</v>
      </c>
      <c r="C167" s="1">
        <v>0.99134507834592966</v>
      </c>
    </row>
    <row r="168" spans="1:3" x14ac:dyDescent="0.2">
      <c r="A168" t="s">
        <v>159</v>
      </c>
      <c r="B168" t="s">
        <v>960</v>
      </c>
      <c r="C168" s="1">
        <v>0.95588282900260269</v>
      </c>
    </row>
    <row r="169" spans="1:3" x14ac:dyDescent="0.2">
      <c r="A169" t="s">
        <v>172</v>
      </c>
      <c r="B169" t="s">
        <v>961</v>
      </c>
      <c r="C169" s="1">
        <v>0.99289399927482069</v>
      </c>
    </row>
    <row r="170" spans="1:3" x14ac:dyDescent="0.2">
      <c r="A170" t="s">
        <v>259</v>
      </c>
      <c r="B170" t="s">
        <v>962</v>
      </c>
      <c r="C170" s="1">
        <v>0.83573481491310009</v>
      </c>
    </row>
    <row r="171" spans="1:3" x14ac:dyDescent="0.2">
      <c r="A171" t="s">
        <v>171</v>
      </c>
      <c r="B171" t="s">
        <v>963</v>
      </c>
      <c r="C171" s="1">
        <v>1</v>
      </c>
    </row>
    <row r="172" spans="1:3" x14ac:dyDescent="0.2">
      <c r="A172" t="s">
        <v>150</v>
      </c>
      <c r="B172" t="s">
        <v>964</v>
      </c>
      <c r="C172" s="1">
        <v>0.98341946889806087</v>
      </c>
    </row>
    <row r="173" spans="1:3" x14ac:dyDescent="0.2">
      <c r="A173" t="s">
        <v>244</v>
      </c>
      <c r="B173" t="s">
        <v>965</v>
      </c>
      <c r="C173" s="1">
        <v>1</v>
      </c>
    </row>
    <row r="174" spans="1:3" x14ac:dyDescent="0.2">
      <c r="A174" t="s">
        <v>202</v>
      </c>
      <c r="B174" t="s">
        <v>966</v>
      </c>
      <c r="C174" s="1">
        <v>0.97480971547439299</v>
      </c>
    </row>
    <row r="175" spans="1:3" x14ac:dyDescent="0.2">
      <c r="A175" t="s">
        <v>231</v>
      </c>
      <c r="B175" t="s">
        <v>967</v>
      </c>
      <c r="C175" s="1">
        <v>1</v>
      </c>
    </row>
    <row r="176" spans="1:3" x14ac:dyDescent="0.2">
      <c r="A176" t="s">
        <v>64</v>
      </c>
      <c r="B176" t="s">
        <v>968</v>
      </c>
      <c r="C176" s="1">
        <v>0.92059525482731974</v>
      </c>
    </row>
    <row r="177" spans="1:3" x14ac:dyDescent="0.2">
      <c r="A177" t="s">
        <v>56</v>
      </c>
      <c r="B177" t="s">
        <v>969</v>
      </c>
      <c r="C177" s="1">
        <v>1</v>
      </c>
    </row>
    <row r="178" spans="1:3" x14ac:dyDescent="0.2">
      <c r="A178" t="s">
        <v>177</v>
      </c>
      <c r="B178" t="s">
        <v>970</v>
      </c>
      <c r="C178" s="1">
        <v>1</v>
      </c>
    </row>
    <row r="179" spans="1:3" x14ac:dyDescent="0.2">
      <c r="A179" t="s">
        <v>194</v>
      </c>
      <c r="B179" t="s">
        <v>971</v>
      </c>
      <c r="C179" s="1">
        <v>0.90872882457419557</v>
      </c>
    </row>
    <row r="180" spans="1:3" x14ac:dyDescent="0.2">
      <c r="A180" t="s">
        <v>17</v>
      </c>
      <c r="B180" t="s">
        <v>972</v>
      </c>
      <c r="C180" s="1">
        <v>1</v>
      </c>
    </row>
    <row r="181" spans="1:3" x14ac:dyDescent="0.2">
      <c r="A181" t="s">
        <v>58</v>
      </c>
      <c r="B181" t="s">
        <v>973</v>
      </c>
      <c r="C181" s="1">
        <v>0.93614900284140867</v>
      </c>
    </row>
    <row r="182" spans="1:3" x14ac:dyDescent="0.2">
      <c r="A182" t="s">
        <v>67</v>
      </c>
      <c r="B182" t="s">
        <v>974</v>
      </c>
      <c r="C182" s="1">
        <v>0.74041543803184406</v>
      </c>
    </row>
    <row r="183" spans="1:3" x14ac:dyDescent="0.2">
      <c r="A183" t="s">
        <v>174</v>
      </c>
      <c r="B183" t="s">
        <v>975</v>
      </c>
      <c r="C183" s="1">
        <v>0.88471829189145357</v>
      </c>
    </row>
    <row r="184" spans="1:3" x14ac:dyDescent="0.2">
      <c r="A184" t="s">
        <v>23</v>
      </c>
      <c r="B184" t="s">
        <v>976</v>
      </c>
      <c r="C184" s="1">
        <v>1</v>
      </c>
    </row>
    <row r="185" spans="1:3" x14ac:dyDescent="0.2">
      <c r="A185" t="s">
        <v>151</v>
      </c>
      <c r="B185" t="s">
        <v>977</v>
      </c>
      <c r="C185" s="1">
        <v>1</v>
      </c>
    </row>
    <row r="186" spans="1:3" x14ac:dyDescent="0.2">
      <c r="A186" t="s">
        <v>196</v>
      </c>
      <c r="B186" t="s">
        <v>978</v>
      </c>
      <c r="C186" s="1">
        <v>1</v>
      </c>
    </row>
    <row r="187" spans="1:3" x14ac:dyDescent="0.2">
      <c r="A187" t="s">
        <v>167</v>
      </c>
      <c r="B187" t="s">
        <v>979</v>
      </c>
      <c r="C187" s="1">
        <v>0.90681591283836349</v>
      </c>
    </row>
    <row r="188" spans="1:3" x14ac:dyDescent="0.2">
      <c r="A188" t="s">
        <v>71</v>
      </c>
      <c r="B188" t="s">
        <v>980</v>
      </c>
      <c r="C188" s="1">
        <v>0.9294329653992951</v>
      </c>
    </row>
    <row r="189" spans="1:3" x14ac:dyDescent="0.2">
      <c r="A189" t="s">
        <v>34</v>
      </c>
      <c r="B189" t="s">
        <v>981</v>
      </c>
      <c r="C189" s="1">
        <v>0.914288056133708</v>
      </c>
    </row>
    <row r="190" spans="1:3" x14ac:dyDescent="0.2">
      <c r="A190" t="s">
        <v>102</v>
      </c>
      <c r="B190" t="s">
        <v>982</v>
      </c>
      <c r="C190" s="1">
        <v>0.95127879706991358</v>
      </c>
    </row>
    <row r="191" spans="1:3" x14ac:dyDescent="0.2">
      <c r="A191" t="s">
        <v>271</v>
      </c>
      <c r="B191" t="s">
        <v>983</v>
      </c>
      <c r="C191" s="1">
        <v>1</v>
      </c>
    </row>
    <row r="192" spans="1:3" x14ac:dyDescent="0.2">
      <c r="A192" t="s">
        <v>26</v>
      </c>
      <c r="B192" t="s">
        <v>984</v>
      </c>
      <c r="C192" s="1">
        <v>1</v>
      </c>
    </row>
    <row r="193" spans="1:3" x14ac:dyDescent="0.2">
      <c r="A193" t="s">
        <v>788</v>
      </c>
      <c r="B193" t="s">
        <v>985</v>
      </c>
      <c r="C193" s="1">
        <v>0.92952045279674256</v>
      </c>
    </row>
    <row r="194" spans="1:3" x14ac:dyDescent="0.2">
      <c r="A194" t="s">
        <v>282</v>
      </c>
      <c r="B194" t="s">
        <v>986</v>
      </c>
      <c r="C194" s="1">
        <v>0.93652355970645662</v>
      </c>
    </row>
    <row r="195" spans="1:3" x14ac:dyDescent="0.2">
      <c r="A195" t="s">
        <v>188</v>
      </c>
      <c r="B195" t="s">
        <v>987</v>
      </c>
      <c r="C195" s="1">
        <v>0.74107789973700722</v>
      </c>
    </row>
    <row r="196" spans="1:3" x14ac:dyDescent="0.2">
      <c r="A196" t="s">
        <v>98</v>
      </c>
      <c r="B196" t="s">
        <v>988</v>
      </c>
      <c r="C196" s="1">
        <v>1</v>
      </c>
    </row>
    <row r="197" spans="1:3" x14ac:dyDescent="0.2">
      <c r="A197" t="s">
        <v>100</v>
      </c>
      <c r="B197" t="s">
        <v>989</v>
      </c>
      <c r="C197" s="1">
        <v>0.94963220581651187</v>
      </c>
    </row>
    <row r="198" spans="1:3" x14ac:dyDescent="0.2">
      <c r="A198" t="s">
        <v>38</v>
      </c>
      <c r="B198" t="s">
        <v>990</v>
      </c>
      <c r="C198" s="1">
        <v>1</v>
      </c>
    </row>
    <row r="199" spans="1:3" x14ac:dyDescent="0.2">
      <c r="A199" t="s">
        <v>89</v>
      </c>
      <c r="B199" t="s">
        <v>991</v>
      </c>
      <c r="C199" s="1">
        <v>1</v>
      </c>
    </row>
    <row r="200" spans="1:3" x14ac:dyDescent="0.2">
      <c r="A200" t="s">
        <v>73</v>
      </c>
      <c r="B200" t="s">
        <v>992</v>
      </c>
      <c r="C200" s="1">
        <v>0.9806494796755475</v>
      </c>
    </row>
    <row r="201" spans="1:3" x14ac:dyDescent="0.2">
      <c r="A201" t="s">
        <v>260</v>
      </c>
      <c r="B201" t="s">
        <v>993</v>
      </c>
      <c r="C201" s="1">
        <v>0.9977252798044064</v>
      </c>
    </row>
    <row r="202" spans="1:3" x14ac:dyDescent="0.2">
      <c r="A202" t="s">
        <v>179</v>
      </c>
      <c r="B202" t="s">
        <v>994</v>
      </c>
      <c r="C202" s="1">
        <v>0.93016277297502881</v>
      </c>
    </row>
    <row r="203" spans="1:3" x14ac:dyDescent="0.2">
      <c r="A203" t="s">
        <v>156</v>
      </c>
      <c r="B203" t="s">
        <v>995</v>
      </c>
      <c r="C203" s="1">
        <v>0.97078266659874324</v>
      </c>
    </row>
    <row r="204" spans="1:3" x14ac:dyDescent="0.2">
      <c r="A204" t="s">
        <v>109</v>
      </c>
      <c r="B204" t="s">
        <v>996</v>
      </c>
      <c r="C204" s="1">
        <v>0.66157744207047942</v>
      </c>
    </row>
    <row r="205" spans="1:3" x14ac:dyDescent="0.2">
      <c r="A205" t="s">
        <v>66</v>
      </c>
      <c r="B205" t="s">
        <v>997</v>
      </c>
      <c r="C205" s="1">
        <v>0.93442871209774903</v>
      </c>
    </row>
    <row r="206" spans="1:3" x14ac:dyDescent="0.2">
      <c r="A206" t="s">
        <v>27</v>
      </c>
      <c r="B206" t="s">
        <v>998</v>
      </c>
      <c r="C206" s="1">
        <v>0.92500137531533433</v>
      </c>
    </row>
    <row r="207" spans="1:3" x14ac:dyDescent="0.2">
      <c r="A207" t="s">
        <v>243</v>
      </c>
      <c r="B207" t="s">
        <v>999</v>
      </c>
      <c r="C207" s="1">
        <v>1</v>
      </c>
    </row>
    <row r="208" spans="1:3" x14ac:dyDescent="0.2">
      <c r="A208" t="s">
        <v>113</v>
      </c>
      <c r="B208" t="s">
        <v>1000</v>
      </c>
      <c r="C208" s="1">
        <v>0.78182222136677737</v>
      </c>
    </row>
    <row r="209" spans="1:3" x14ac:dyDescent="0.2">
      <c r="A209" t="s">
        <v>262</v>
      </c>
      <c r="B209" t="s">
        <v>1001</v>
      </c>
      <c r="C209" s="1">
        <v>0.82914351379939355</v>
      </c>
    </row>
    <row r="210" spans="1:3" x14ac:dyDescent="0.2">
      <c r="A210" t="s">
        <v>138</v>
      </c>
      <c r="B210" t="s">
        <v>1002</v>
      </c>
      <c r="C210" s="1">
        <v>1</v>
      </c>
    </row>
    <row r="211" spans="1:3" x14ac:dyDescent="0.2">
      <c r="A211" t="s">
        <v>289</v>
      </c>
      <c r="B211" t="s">
        <v>1003</v>
      </c>
      <c r="C211" s="1">
        <v>0.93844201964805229</v>
      </c>
    </row>
    <row r="212" spans="1:3" x14ac:dyDescent="0.2">
      <c r="A212" t="s">
        <v>77</v>
      </c>
      <c r="B212" t="s">
        <v>1004</v>
      </c>
      <c r="C212" s="1">
        <v>1</v>
      </c>
    </row>
    <row r="213" spans="1:3" x14ac:dyDescent="0.2">
      <c r="A213" t="s">
        <v>204</v>
      </c>
      <c r="B213" t="s">
        <v>1005</v>
      </c>
      <c r="C213" s="1">
        <v>1</v>
      </c>
    </row>
    <row r="214" spans="1:3" x14ac:dyDescent="0.2">
      <c r="A214" t="s">
        <v>103</v>
      </c>
      <c r="B214" t="s">
        <v>1006</v>
      </c>
      <c r="C214" s="1">
        <v>0.58608547188699456</v>
      </c>
    </row>
    <row r="215" spans="1:3" x14ac:dyDescent="0.2">
      <c r="A215" t="s">
        <v>207</v>
      </c>
      <c r="B215" t="s">
        <v>1007</v>
      </c>
      <c r="C215" s="1">
        <v>0.95112508046128219</v>
      </c>
    </row>
    <row r="216" spans="1:3" x14ac:dyDescent="0.2">
      <c r="A216" t="s">
        <v>296</v>
      </c>
      <c r="B216" t="s">
        <v>1008</v>
      </c>
      <c r="C216" s="1">
        <v>1</v>
      </c>
    </row>
    <row r="217" spans="1:3" x14ac:dyDescent="0.2">
      <c r="A217" t="s">
        <v>186</v>
      </c>
      <c r="B217" t="s">
        <v>1009</v>
      </c>
      <c r="C217" s="1">
        <v>0.87162860471785397</v>
      </c>
    </row>
    <row r="218" spans="1:3" x14ac:dyDescent="0.2">
      <c r="A218" t="s">
        <v>36</v>
      </c>
      <c r="B218" t="s">
        <v>1010</v>
      </c>
      <c r="C218" s="1">
        <v>0.74336705992089824</v>
      </c>
    </row>
    <row r="219" spans="1:3" x14ac:dyDescent="0.2">
      <c r="A219" t="s">
        <v>165</v>
      </c>
      <c r="B219" t="s">
        <v>1011</v>
      </c>
      <c r="C219" s="1">
        <v>0.96090544705460412</v>
      </c>
    </row>
    <row r="220" spans="1:3" x14ac:dyDescent="0.2">
      <c r="A220" t="s">
        <v>118</v>
      </c>
      <c r="B220" t="s">
        <v>1012</v>
      </c>
      <c r="C220" s="1">
        <v>0.93574468965734947</v>
      </c>
    </row>
    <row r="221" spans="1:3" x14ac:dyDescent="0.2">
      <c r="A221" t="s">
        <v>212</v>
      </c>
      <c r="B221" t="s">
        <v>1013</v>
      </c>
      <c r="C221" s="1">
        <v>1</v>
      </c>
    </row>
    <row r="222" spans="1:3" x14ac:dyDescent="0.2">
      <c r="A222" t="s">
        <v>110</v>
      </c>
      <c r="B222" t="s">
        <v>1014</v>
      </c>
      <c r="C222" s="1">
        <v>1</v>
      </c>
    </row>
    <row r="223" spans="1:3" x14ac:dyDescent="0.2">
      <c r="A223" t="s">
        <v>224</v>
      </c>
      <c r="B223" t="s">
        <v>1015</v>
      </c>
      <c r="C223" s="1">
        <v>0.84145170824440796</v>
      </c>
    </row>
    <row r="224" spans="1:3" x14ac:dyDescent="0.2">
      <c r="A224" t="s">
        <v>116</v>
      </c>
      <c r="B224" t="s">
        <v>1016</v>
      </c>
      <c r="C224" s="1">
        <v>0.73802492857929691</v>
      </c>
    </row>
    <row r="225" spans="1:3" x14ac:dyDescent="0.2">
      <c r="A225" t="s">
        <v>76</v>
      </c>
      <c r="B225" t="s">
        <v>1017</v>
      </c>
      <c r="C225" s="1">
        <v>1</v>
      </c>
    </row>
    <row r="226" spans="1:3" x14ac:dyDescent="0.2">
      <c r="A226" t="s">
        <v>180</v>
      </c>
      <c r="B226" t="s">
        <v>1018</v>
      </c>
      <c r="C226" s="1">
        <v>1</v>
      </c>
    </row>
    <row r="227" spans="1:3" x14ac:dyDescent="0.2">
      <c r="A227" t="s">
        <v>126</v>
      </c>
      <c r="B227" t="s">
        <v>1019</v>
      </c>
      <c r="C227" s="1">
        <v>0.79700210322228349</v>
      </c>
    </row>
    <row r="228" spans="1:3" x14ac:dyDescent="0.2">
      <c r="A228" t="s">
        <v>97</v>
      </c>
      <c r="B228" t="s">
        <v>1020</v>
      </c>
      <c r="C228" s="1">
        <v>0.8954951683681921</v>
      </c>
    </row>
    <row r="229" spans="1:3" x14ac:dyDescent="0.2">
      <c r="A229" t="s">
        <v>163</v>
      </c>
      <c r="B229" t="s">
        <v>1021</v>
      </c>
      <c r="C229" s="1">
        <v>1</v>
      </c>
    </row>
    <row r="230" spans="1:3" x14ac:dyDescent="0.2">
      <c r="A230" t="s">
        <v>230</v>
      </c>
      <c r="B230" t="s">
        <v>1022</v>
      </c>
      <c r="C230" s="1">
        <v>0.92798483581473945</v>
      </c>
    </row>
    <row r="231" spans="1:3" x14ac:dyDescent="0.2">
      <c r="A231" t="s">
        <v>155</v>
      </c>
      <c r="B231" t="s">
        <v>1023</v>
      </c>
      <c r="C231" s="1">
        <v>0.93835284242307204</v>
      </c>
    </row>
    <row r="232" spans="1:3" x14ac:dyDescent="0.2">
      <c r="A232" t="s">
        <v>290</v>
      </c>
      <c r="B232" t="s">
        <v>1024</v>
      </c>
      <c r="C232" s="1">
        <v>0.87951774740530753</v>
      </c>
    </row>
    <row r="233" spans="1:3" x14ac:dyDescent="0.2">
      <c r="A233" t="s">
        <v>229</v>
      </c>
      <c r="B233" t="s">
        <v>1025</v>
      </c>
      <c r="C233" s="1">
        <v>0.85310349724634826</v>
      </c>
    </row>
    <row r="234" spans="1:3" x14ac:dyDescent="0.2">
      <c r="A234" t="s">
        <v>69</v>
      </c>
      <c r="B234" t="s">
        <v>1026</v>
      </c>
      <c r="C234" s="1">
        <v>0.93862040938933455</v>
      </c>
    </row>
    <row r="235" spans="1:3" x14ac:dyDescent="0.2">
      <c r="A235" t="s">
        <v>49</v>
      </c>
      <c r="B235" t="s">
        <v>1027</v>
      </c>
      <c r="C235" s="1">
        <v>1</v>
      </c>
    </row>
    <row r="236" spans="1:3" x14ac:dyDescent="0.2">
      <c r="A236" t="s">
        <v>187</v>
      </c>
      <c r="B236" t="s">
        <v>1028</v>
      </c>
      <c r="C236" s="1">
        <v>0.83657390849685431</v>
      </c>
    </row>
    <row r="237" spans="1:3" x14ac:dyDescent="0.2">
      <c r="A237" t="s">
        <v>286</v>
      </c>
      <c r="B237" t="s">
        <v>1029</v>
      </c>
      <c r="C237" s="1">
        <v>0.92832438320849053</v>
      </c>
    </row>
    <row r="238" spans="1:3" x14ac:dyDescent="0.2">
      <c r="A238" t="s">
        <v>215</v>
      </c>
      <c r="B238" t="s">
        <v>1030</v>
      </c>
      <c r="C238" s="1">
        <v>0.93815656466817787</v>
      </c>
    </row>
    <row r="239" spans="1:3" x14ac:dyDescent="0.2">
      <c r="A239" t="s">
        <v>226</v>
      </c>
      <c r="B239" t="s">
        <v>1031</v>
      </c>
      <c r="C239" s="1">
        <v>1</v>
      </c>
    </row>
    <row r="240" spans="1:3" x14ac:dyDescent="0.2">
      <c r="A240" t="s">
        <v>192</v>
      </c>
      <c r="B240" t="s">
        <v>1032</v>
      </c>
      <c r="C240" s="1">
        <v>0.83734614367465765</v>
      </c>
    </row>
    <row r="241" spans="1:3" x14ac:dyDescent="0.2">
      <c r="A241" t="s">
        <v>299</v>
      </c>
      <c r="B241" t="s">
        <v>1033</v>
      </c>
      <c r="C241" s="1">
        <v>1</v>
      </c>
    </row>
    <row r="242" spans="1:3" x14ac:dyDescent="0.2">
      <c r="A242" t="s">
        <v>189</v>
      </c>
      <c r="B242" t="s">
        <v>1034</v>
      </c>
      <c r="C242" s="1">
        <v>0.94273333731003506</v>
      </c>
    </row>
    <row r="243" spans="1:3" x14ac:dyDescent="0.2">
      <c r="A243" t="s">
        <v>88</v>
      </c>
      <c r="B243" t="s">
        <v>1035</v>
      </c>
      <c r="C243" s="1">
        <v>1</v>
      </c>
    </row>
    <row r="244" spans="1:3" x14ac:dyDescent="0.2">
      <c r="A244" t="s">
        <v>115</v>
      </c>
      <c r="B244" t="s">
        <v>1036</v>
      </c>
      <c r="C244" s="1">
        <v>0.95822767540952125</v>
      </c>
    </row>
    <row r="245" spans="1:3" x14ac:dyDescent="0.2">
      <c r="A245" t="s">
        <v>281</v>
      </c>
      <c r="B245" t="s">
        <v>1037</v>
      </c>
      <c r="C245" s="1">
        <v>0.94121473930432942</v>
      </c>
    </row>
    <row r="246" spans="1:3" x14ac:dyDescent="0.2">
      <c r="A246" t="s">
        <v>263</v>
      </c>
      <c r="B246" t="s">
        <v>1038</v>
      </c>
      <c r="C246" s="1">
        <v>0.97472600502361073</v>
      </c>
    </row>
    <row r="247" spans="1:3" x14ac:dyDescent="0.2">
      <c r="A247" t="s">
        <v>128</v>
      </c>
      <c r="B247" t="s">
        <v>1039</v>
      </c>
      <c r="C247" s="1">
        <v>1</v>
      </c>
    </row>
    <row r="248" spans="1:3" x14ac:dyDescent="0.2">
      <c r="A248" t="s">
        <v>149</v>
      </c>
      <c r="B248" t="s">
        <v>1040</v>
      </c>
      <c r="C248" s="1">
        <v>1</v>
      </c>
    </row>
    <row r="249" spans="1:3" x14ac:dyDescent="0.2">
      <c r="A249" t="s">
        <v>176</v>
      </c>
      <c r="B249" t="s">
        <v>1041</v>
      </c>
      <c r="C249" s="1">
        <v>1</v>
      </c>
    </row>
    <row r="250" spans="1:3" x14ac:dyDescent="0.2">
      <c r="A250" t="s">
        <v>300</v>
      </c>
      <c r="B250" t="s">
        <v>1042</v>
      </c>
      <c r="C250" s="1">
        <v>1</v>
      </c>
    </row>
    <row r="251" spans="1:3" x14ac:dyDescent="0.2">
      <c r="A251" t="s">
        <v>268</v>
      </c>
      <c r="B251" t="s">
        <v>1043</v>
      </c>
      <c r="C251" s="1">
        <v>0.93382748412055172</v>
      </c>
    </row>
    <row r="252" spans="1:3" x14ac:dyDescent="0.2">
      <c r="A252" t="s">
        <v>51</v>
      </c>
      <c r="B252" t="s">
        <v>1044</v>
      </c>
      <c r="C252" s="1">
        <v>1</v>
      </c>
    </row>
    <row r="253" spans="1:3" x14ac:dyDescent="0.2">
      <c r="A253" t="s">
        <v>135</v>
      </c>
      <c r="B253" t="s">
        <v>1045</v>
      </c>
      <c r="C253" s="1">
        <v>1</v>
      </c>
    </row>
    <row r="254" spans="1:3" x14ac:dyDescent="0.2">
      <c r="A254" t="s">
        <v>112</v>
      </c>
      <c r="B254" t="s">
        <v>1046</v>
      </c>
      <c r="C254" s="1">
        <v>0.80273727265760952</v>
      </c>
    </row>
    <row r="255" spans="1:3" x14ac:dyDescent="0.2">
      <c r="A255" t="s">
        <v>258</v>
      </c>
      <c r="B255" t="s">
        <v>1047</v>
      </c>
      <c r="C255" s="1">
        <v>0.85636773371369956</v>
      </c>
    </row>
    <row r="256" spans="1:3" x14ac:dyDescent="0.2">
      <c r="A256" t="s">
        <v>292</v>
      </c>
      <c r="B256" t="s">
        <v>1048</v>
      </c>
      <c r="C256" s="1">
        <v>1</v>
      </c>
    </row>
    <row r="257" spans="1:3" x14ac:dyDescent="0.2">
      <c r="A257" t="s">
        <v>191</v>
      </c>
      <c r="B257" t="s">
        <v>1049</v>
      </c>
      <c r="C257" s="1">
        <v>0.88598412856723774</v>
      </c>
    </row>
    <row r="258" spans="1:3" x14ac:dyDescent="0.2">
      <c r="A258" t="s">
        <v>247</v>
      </c>
      <c r="B258" t="s">
        <v>1050</v>
      </c>
      <c r="C258" s="1">
        <v>0.92516632131676169</v>
      </c>
    </row>
    <row r="259" spans="1:3" x14ac:dyDescent="0.2">
      <c r="A259" t="s">
        <v>39</v>
      </c>
      <c r="B259" t="s">
        <v>1051</v>
      </c>
      <c r="C259" s="1">
        <v>0.92391517215807828</v>
      </c>
    </row>
    <row r="260" spans="1:3" x14ac:dyDescent="0.2">
      <c r="A260" t="s">
        <v>108</v>
      </c>
      <c r="B260" t="s">
        <v>1052</v>
      </c>
      <c r="C260" s="1">
        <v>0.82542354191071943</v>
      </c>
    </row>
    <row r="261" spans="1:3" x14ac:dyDescent="0.2">
      <c r="A261" t="s">
        <v>264</v>
      </c>
      <c r="B261" t="s">
        <v>1053</v>
      </c>
      <c r="C261" s="1">
        <v>0.94659468525510337</v>
      </c>
    </row>
    <row r="262" spans="1:3" x14ac:dyDescent="0.2">
      <c r="A262" t="s">
        <v>72</v>
      </c>
      <c r="B262" t="s">
        <v>1054</v>
      </c>
      <c r="C262" s="1">
        <v>1</v>
      </c>
    </row>
    <row r="263" spans="1:3" x14ac:dyDescent="0.2">
      <c r="A263" t="s">
        <v>270</v>
      </c>
      <c r="B263" t="s">
        <v>1055</v>
      </c>
      <c r="C263" s="1">
        <v>1</v>
      </c>
    </row>
    <row r="264" spans="1:3" x14ac:dyDescent="0.2">
      <c r="A264" t="s">
        <v>266</v>
      </c>
      <c r="B264" t="s">
        <v>1056</v>
      </c>
      <c r="C264" s="1">
        <v>0.79288012563051491</v>
      </c>
    </row>
    <row r="265" spans="1:3" x14ac:dyDescent="0.2">
      <c r="A265" t="s">
        <v>304</v>
      </c>
      <c r="B265" t="s">
        <v>1057</v>
      </c>
      <c r="C265" s="1">
        <v>1</v>
      </c>
    </row>
    <row r="266" spans="1:3" x14ac:dyDescent="0.2">
      <c r="A266" t="s">
        <v>74</v>
      </c>
      <c r="B266" t="s">
        <v>1058</v>
      </c>
      <c r="C266" s="1">
        <v>0.79314571271542467</v>
      </c>
    </row>
    <row r="267" spans="1:3" x14ac:dyDescent="0.2">
      <c r="A267" t="s">
        <v>43</v>
      </c>
      <c r="B267" t="s">
        <v>1059</v>
      </c>
      <c r="C267" s="1">
        <v>0.96949308821895264</v>
      </c>
    </row>
    <row r="268" spans="1:3" x14ac:dyDescent="0.2">
      <c r="A268" t="s">
        <v>15</v>
      </c>
      <c r="B268" t="s">
        <v>1060</v>
      </c>
      <c r="C268" s="1">
        <v>1</v>
      </c>
    </row>
    <row r="269" spans="1:3" x14ac:dyDescent="0.2">
      <c r="A269" t="s">
        <v>61</v>
      </c>
      <c r="B269" t="s">
        <v>1061</v>
      </c>
      <c r="C269" s="1">
        <v>0.91836931847641878</v>
      </c>
    </row>
    <row r="270" spans="1:3" x14ac:dyDescent="0.2">
      <c r="A270" t="s">
        <v>246</v>
      </c>
      <c r="B270" t="s">
        <v>1062</v>
      </c>
      <c r="C270" s="1">
        <v>0.85618299378310214</v>
      </c>
    </row>
    <row r="271" spans="1:3" x14ac:dyDescent="0.2">
      <c r="A271" t="s">
        <v>33</v>
      </c>
      <c r="B271" t="s">
        <v>1063</v>
      </c>
      <c r="C271" s="1">
        <v>0.91239482640944514</v>
      </c>
    </row>
    <row r="272" spans="1:3" x14ac:dyDescent="0.2">
      <c r="A272" t="s">
        <v>241</v>
      </c>
      <c r="B272" t="s">
        <v>1064</v>
      </c>
      <c r="C272" s="1">
        <v>0.92032950091708654</v>
      </c>
    </row>
    <row r="273" spans="1:3" x14ac:dyDescent="0.2">
      <c r="A273" t="s">
        <v>305</v>
      </c>
      <c r="B273" t="s">
        <v>1065</v>
      </c>
      <c r="C273" s="1">
        <v>0.98091314617640157</v>
      </c>
    </row>
    <row r="274" spans="1:3" x14ac:dyDescent="0.2">
      <c r="A274" t="s">
        <v>153</v>
      </c>
      <c r="B274" t="s">
        <v>1066</v>
      </c>
      <c r="C274" s="1">
        <v>1</v>
      </c>
    </row>
    <row r="275" spans="1:3" x14ac:dyDescent="0.2">
      <c r="A275" t="s">
        <v>200</v>
      </c>
      <c r="B275" t="s">
        <v>1067</v>
      </c>
      <c r="C275" s="1">
        <v>0.83147904865268918</v>
      </c>
    </row>
    <row r="276" spans="1:3" x14ac:dyDescent="0.2">
      <c r="A276" t="s">
        <v>140</v>
      </c>
      <c r="B276" t="s">
        <v>1068</v>
      </c>
      <c r="C276" s="1">
        <v>0.94662819325273639</v>
      </c>
    </row>
    <row r="277" spans="1:3" x14ac:dyDescent="0.2">
      <c r="A277" t="s">
        <v>182</v>
      </c>
      <c r="B277" t="s">
        <v>1069</v>
      </c>
      <c r="C277" s="1">
        <v>1</v>
      </c>
    </row>
    <row r="278" spans="1:3" x14ac:dyDescent="0.2">
      <c r="A278" t="s">
        <v>80</v>
      </c>
      <c r="B278" t="s">
        <v>1070</v>
      </c>
      <c r="C278" s="1">
        <v>0.93136140222157693</v>
      </c>
    </row>
    <row r="279" spans="1:3" x14ac:dyDescent="0.2">
      <c r="A279" t="s">
        <v>147</v>
      </c>
      <c r="B279" t="s">
        <v>1071</v>
      </c>
      <c r="C279" s="1">
        <v>1</v>
      </c>
    </row>
    <row r="280" spans="1:3" x14ac:dyDescent="0.2">
      <c r="A280" t="s">
        <v>92</v>
      </c>
      <c r="B280" t="s">
        <v>1072</v>
      </c>
      <c r="C280" s="1">
        <v>1</v>
      </c>
    </row>
    <row r="281" spans="1:3" x14ac:dyDescent="0.2">
      <c r="A281" t="s">
        <v>132</v>
      </c>
      <c r="B281" t="s">
        <v>1073</v>
      </c>
      <c r="C281" s="1">
        <v>0.900531225072148</v>
      </c>
    </row>
    <row r="282" spans="1:3" x14ac:dyDescent="0.2">
      <c r="A282" t="s">
        <v>54</v>
      </c>
      <c r="B282" t="s">
        <v>1074</v>
      </c>
      <c r="C282" s="1">
        <v>1</v>
      </c>
    </row>
    <row r="283" spans="1:3" x14ac:dyDescent="0.2">
      <c r="A283" t="s">
        <v>294</v>
      </c>
      <c r="B283" t="s">
        <v>1075</v>
      </c>
      <c r="C283" s="1">
        <v>0.83601418480785772</v>
      </c>
    </row>
    <row r="284" spans="1:3" x14ac:dyDescent="0.2">
      <c r="A284" t="s">
        <v>256</v>
      </c>
      <c r="B284" t="s">
        <v>1076</v>
      </c>
      <c r="C284" s="1">
        <v>1</v>
      </c>
    </row>
    <row r="285" spans="1:3" x14ac:dyDescent="0.2">
      <c r="A285" t="s">
        <v>303</v>
      </c>
      <c r="B285" t="s">
        <v>1077</v>
      </c>
      <c r="C285" s="1">
        <v>1</v>
      </c>
    </row>
  </sheetData>
  <autoFilter ref="A1:C284" xr:uid="{00000000-0001-0000-0500-000000000000}"/>
  <sortState xmlns:xlrd2="http://schemas.microsoft.com/office/spreadsheetml/2017/richdata2" ref="A2:C284">
    <sortCondition ref="B2:B284"/>
  </sortState>
  <mergeCells count="1">
    <mergeCell ref="A1:C1"/>
  </mergeCells>
  <conditionalFormatting sqref="B1:B284">
    <cfRule type="duplicateValues" dxfId="0" priority="13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J311"/>
  <sheetViews>
    <sheetView workbookViewId="0">
      <selection activeCell="D1" sqref="D1:D1048576"/>
    </sheetView>
  </sheetViews>
  <sheetFormatPr defaultRowHeight="12.75" x14ac:dyDescent="0.2"/>
  <cols>
    <col min="1" max="1" width="7.85546875" bestFit="1" customWidth="1"/>
    <col min="2" max="2" width="27.85546875" bestFit="1" customWidth="1"/>
    <col min="3" max="3" width="18.7109375" customWidth="1"/>
    <col min="4" max="4" width="20.5703125" customWidth="1"/>
    <col min="5" max="5" width="19.85546875" customWidth="1"/>
    <col min="6" max="6" width="16" customWidth="1"/>
    <col min="7" max="7" width="19.140625" customWidth="1"/>
    <col min="8" max="8" width="18.7109375" customWidth="1"/>
  </cols>
  <sheetData>
    <row r="1" spans="1:10" ht="16.5" x14ac:dyDescent="0.3">
      <c r="A1" s="13" t="s">
        <v>355</v>
      </c>
      <c r="B1" s="13" t="s">
        <v>14</v>
      </c>
      <c r="C1" s="14" t="s">
        <v>629</v>
      </c>
      <c r="D1" s="14" t="s">
        <v>317</v>
      </c>
      <c r="E1" s="14" t="s">
        <v>318</v>
      </c>
      <c r="F1" s="14" t="s">
        <v>319</v>
      </c>
      <c r="G1" s="14" t="s">
        <v>320</v>
      </c>
      <c r="H1" s="14" t="s">
        <v>321</v>
      </c>
      <c r="J1" s="14" t="s">
        <v>1092</v>
      </c>
    </row>
    <row r="2" spans="1:10" x14ac:dyDescent="0.2">
      <c r="A2" t="s">
        <v>15</v>
      </c>
      <c r="B2" s="57" t="str">
        <f>VLOOKUP(A2,'District List'!$A$2:$C$317,3,0)</f>
        <v>Washtucna</v>
      </c>
      <c r="C2" s="80">
        <v>0</v>
      </c>
      <c r="D2" s="81">
        <v>58977.18</v>
      </c>
      <c r="E2" s="80">
        <v>4083.22</v>
      </c>
      <c r="F2" s="80">
        <v>5813.1900000000005</v>
      </c>
      <c r="G2" s="81">
        <v>19065.37</v>
      </c>
      <c r="H2" s="80">
        <v>-7142.62</v>
      </c>
      <c r="J2" t="s">
        <v>1093</v>
      </c>
    </row>
    <row r="3" spans="1:10" x14ac:dyDescent="0.2">
      <c r="A3" t="s">
        <v>16</v>
      </c>
      <c r="B3" s="57" t="str">
        <f>VLOOKUP(A3,'District List'!$A$2:$C$317,3,0)</f>
        <v>Benge</v>
      </c>
      <c r="C3" s="80">
        <v>0</v>
      </c>
      <c r="D3" s="81">
        <v>53837.4</v>
      </c>
      <c r="E3" s="80">
        <v>5603.39</v>
      </c>
      <c r="F3" s="80">
        <v>7161.9699999999993</v>
      </c>
      <c r="G3" s="81">
        <v>9461.16</v>
      </c>
      <c r="H3" s="80">
        <v>-2596.21</v>
      </c>
    </row>
    <row r="4" spans="1:10" x14ac:dyDescent="0.2">
      <c r="A4" t="s">
        <v>17</v>
      </c>
      <c r="B4" s="57" t="str">
        <f>VLOOKUP(A4,'District List'!$A$2:$C$317,3,0)</f>
        <v>Othello</v>
      </c>
      <c r="C4" s="80">
        <v>0</v>
      </c>
      <c r="D4" s="81">
        <v>1043420.65</v>
      </c>
      <c r="E4" s="80">
        <v>27545.200000000001</v>
      </c>
      <c r="F4" s="80">
        <v>503016.35</v>
      </c>
      <c r="G4" s="81">
        <v>69193.429999999993</v>
      </c>
      <c r="H4" s="80">
        <v>-324085.59000000003</v>
      </c>
    </row>
    <row r="5" spans="1:10" x14ac:dyDescent="0.2">
      <c r="A5" t="s">
        <v>18</v>
      </c>
      <c r="B5" s="57" t="str">
        <f>VLOOKUP(A5,'District List'!$A$2:$C$317,3,0)</f>
        <v>Lind</v>
      </c>
      <c r="C5" s="80">
        <v>0</v>
      </c>
      <c r="D5" s="81">
        <v>386019.65</v>
      </c>
      <c r="E5" s="80">
        <v>13234.26</v>
      </c>
      <c r="F5" s="80">
        <v>216473.76</v>
      </c>
      <c r="G5" s="81">
        <v>49188.47</v>
      </c>
      <c r="H5" s="80">
        <v>-21166.080000000002</v>
      </c>
    </row>
    <row r="6" spans="1:10" x14ac:dyDescent="0.2">
      <c r="A6" t="s">
        <v>19</v>
      </c>
      <c r="B6" s="57" t="str">
        <f>VLOOKUP(A6,'District List'!$A$2:$C$317,3,0)</f>
        <v>Ritzville</v>
      </c>
      <c r="C6" s="80">
        <v>0</v>
      </c>
      <c r="D6" s="81">
        <v>0</v>
      </c>
      <c r="E6" s="80">
        <v>70350.559999999998</v>
      </c>
      <c r="F6" s="80">
        <v>0</v>
      </c>
      <c r="G6" s="81">
        <v>0</v>
      </c>
      <c r="H6" s="80">
        <v>0</v>
      </c>
    </row>
    <row r="7" spans="1:10" x14ac:dyDescent="0.2">
      <c r="A7" t="s">
        <v>20</v>
      </c>
      <c r="B7" s="57" t="str">
        <f>VLOOKUP(A7,'District List'!$A$2:$C$317,3,0)</f>
        <v>Clarkston</v>
      </c>
      <c r="C7" s="80">
        <v>0</v>
      </c>
      <c r="D7" s="81">
        <v>451610.72</v>
      </c>
      <c r="E7" s="80">
        <v>9623.41</v>
      </c>
      <c r="F7" s="80">
        <v>141457.84</v>
      </c>
      <c r="G7" s="81">
        <v>42336.09</v>
      </c>
      <c r="H7" s="80">
        <v>-124914.64</v>
      </c>
    </row>
    <row r="8" spans="1:10" x14ac:dyDescent="0.2">
      <c r="A8" t="s">
        <v>21</v>
      </c>
      <c r="B8" s="57" t="str">
        <f>VLOOKUP(A8,'District List'!$A$2:$C$317,3,0)</f>
        <v>Asotin-Anatone</v>
      </c>
      <c r="C8" s="80">
        <v>0</v>
      </c>
      <c r="D8" s="81">
        <v>106812.8</v>
      </c>
      <c r="E8" s="80">
        <v>6260.31</v>
      </c>
      <c r="F8" s="80">
        <v>112107.43000000001</v>
      </c>
      <c r="G8" s="81">
        <v>27375.05</v>
      </c>
      <c r="H8" s="80">
        <v>-43968.2</v>
      </c>
    </row>
    <row r="9" spans="1:10" x14ac:dyDescent="0.2">
      <c r="A9" t="s">
        <v>22</v>
      </c>
      <c r="B9" s="57" t="str">
        <f>VLOOKUP(A9,'District List'!$A$2:$C$317,3,0)</f>
        <v>Kennewick</v>
      </c>
      <c r="C9" s="80">
        <v>0</v>
      </c>
      <c r="D9" s="81">
        <v>3728920.72</v>
      </c>
      <c r="E9" s="80">
        <v>73951.509999999995</v>
      </c>
      <c r="F9" s="80">
        <v>1059796.24</v>
      </c>
      <c r="G9" s="81">
        <v>331765.06</v>
      </c>
      <c r="H9" s="80">
        <v>-391315.26</v>
      </c>
    </row>
    <row r="10" spans="1:10" x14ac:dyDescent="0.2">
      <c r="A10" t="s">
        <v>23</v>
      </c>
      <c r="B10" s="57" t="str">
        <f>VLOOKUP(A10,'District List'!$A$2:$C$317,3,0)</f>
        <v>Paterson</v>
      </c>
      <c r="C10" s="80">
        <v>0</v>
      </c>
      <c r="D10" s="81">
        <v>115282.21</v>
      </c>
      <c r="E10" s="80">
        <v>5666.72</v>
      </c>
      <c r="F10" s="80">
        <v>140984.60999999999</v>
      </c>
      <c r="G10" s="81">
        <v>0</v>
      </c>
      <c r="H10" s="80">
        <v>-43676.91</v>
      </c>
    </row>
    <row r="11" spans="1:10" x14ac:dyDescent="0.2">
      <c r="A11" t="s">
        <v>24</v>
      </c>
      <c r="B11" s="57" t="str">
        <f>VLOOKUP(A11,'District List'!$A$2:$C$317,3,0)</f>
        <v>Kiona-Benton</v>
      </c>
      <c r="C11" s="80">
        <v>0</v>
      </c>
      <c r="D11" s="81">
        <v>316803.37</v>
      </c>
      <c r="E11" s="80">
        <v>10986.45</v>
      </c>
      <c r="F11" s="80">
        <v>153191.54</v>
      </c>
      <c r="G11" s="81">
        <v>1000</v>
      </c>
      <c r="H11" s="80">
        <v>-130552.07</v>
      </c>
    </row>
    <row r="12" spans="1:10" x14ac:dyDescent="0.2">
      <c r="A12" t="s">
        <v>25</v>
      </c>
      <c r="B12" s="57" t="str">
        <f>VLOOKUP(A12,'District List'!$A$2:$C$317,3,0)</f>
        <v>Finley</v>
      </c>
      <c r="C12" s="80">
        <v>0</v>
      </c>
      <c r="D12" s="81">
        <v>234973.77</v>
      </c>
      <c r="E12" s="80">
        <v>3788.88</v>
      </c>
      <c r="F12" s="80">
        <v>174524.99</v>
      </c>
      <c r="G12" s="81">
        <v>50811.1</v>
      </c>
      <c r="H12" s="80">
        <v>-57365.98</v>
      </c>
    </row>
    <row r="13" spans="1:10" x14ac:dyDescent="0.2">
      <c r="A13" t="s">
        <v>26</v>
      </c>
      <c r="B13" s="57" t="str">
        <f>VLOOKUP(A13,'District List'!$A$2:$C$317,3,0)</f>
        <v>Prosser</v>
      </c>
      <c r="C13" s="80">
        <v>0</v>
      </c>
      <c r="D13" s="81">
        <v>830706.44</v>
      </c>
      <c r="E13" s="80">
        <v>11846.85</v>
      </c>
      <c r="F13" s="80">
        <v>332720.41000000003</v>
      </c>
      <c r="G13" s="81">
        <v>31989.18</v>
      </c>
      <c r="H13" s="80">
        <v>-116902.03</v>
      </c>
    </row>
    <row r="14" spans="1:10" x14ac:dyDescent="0.2">
      <c r="A14" t="s">
        <v>27</v>
      </c>
      <c r="B14" s="57" t="str">
        <f>VLOOKUP(A14,'District List'!$A$2:$C$317,3,0)</f>
        <v>Richland</v>
      </c>
      <c r="C14" s="80">
        <v>0</v>
      </c>
      <c r="D14" s="81">
        <v>2558350.87</v>
      </c>
      <c r="E14" s="80">
        <v>42254.71</v>
      </c>
      <c r="F14" s="80">
        <v>1057349.8</v>
      </c>
      <c r="G14" s="81">
        <v>138921.63</v>
      </c>
      <c r="H14" s="80">
        <v>-516629.56</v>
      </c>
    </row>
    <row r="15" spans="1:10" x14ac:dyDescent="0.2">
      <c r="A15" t="s">
        <v>28</v>
      </c>
      <c r="B15" s="57" t="str">
        <f>VLOOKUP(A15,'District List'!$A$2:$C$317,3,0)</f>
        <v>Manson</v>
      </c>
      <c r="C15" s="80">
        <v>0</v>
      </c>
      <c r="D15" s="81">
        <v>187004.45</v>
      </c>
      <c r="E15" s="80">
        <v>1481.25</v>
      </c>
      <c r="F15" s="80">
        <v>96397.88</v>
      </c>
      <c r="G15" s="81">
        <v>61754.98</v>
      </c>
      <c r="H15" s="80">
        <v>-124732.45</v>
      </c>
    </row>
    <row r="16" spans="1:10" x14ac:dyDescent="0.2">
      <c r="A16" t="s">
        <v>29</v>
      </c>
      <c r="B16" s="57" t="str">
        <f>VLOOKUP(A16,'District List'!$A$2:$C$317,3,0)</f>
        <v>Entiat</v>
      </c>
      <c r="C16" s="80">
        <v>0</v>
      </c>
      <c r="D16" s="81">
        <v>137118.64000000001</v>
      </c>
      <c r="E16" s="80">
        <v>1538.75</v>
      </c>
      <c r="F16" s="80">
        <v>30601.13</v>
      </c>
      <c r="G16" s="81">
        <v>14707.82</v>
      </c>
      <c r="H16" s="80">
        <v>-68055.09</v>
      </c>
    </row>
    <row r="17" spans="1:8" x14ac:dyDescent="0.2">
      <c r="A17" t="s">
        <v>30</v>
      </c>
      <c r="B17" s="57" t="str">
        <f>VLOOKUP(A17,'District List'!$A$2:$C$317,3,0)</f>
        <v>Lake Chelan</v>
      </c>
      <c r="C17" s="80">
        <v>0</v>
      </c>
      <c r="D17" s="81">
        <v>485800.89</v>
      </c>
      <c r="E17" s="80">
        <v>17917.75</v>
      </c>
      <c r="F17" s="80">
        <v>121227.41</v>
      </c>
      <c r="G17" s="81">
        <v>37250.67</v>
      </c>
      <c r="H17" s="80">
        <v>-211447.47</v>
      </c>
    </row>
    <row r="18" spans="1:8" x14ac:dyDescent="0.2">
      <c r="A18" t="s">
        <v>31</v>
      </c>
      <c r="B18" s="57" t="str">
        <f>VLOOKUP(A18,'District List'!$A$2:$C$317,3,0)</f>
        <v>Cashmere</v>
      </c>
      <c r="C18" s="80">
        <v>0</v>
      </c>
      <c r="D18" s="81">
        <v>310195.02</v>
      </c>
      <c r="E18" s="80">
        <v>2236.0100000000002</v>
      </c>
      <c r="F18" s="80">
        <v>112663.23999999999</v>
      </c>
      <c r="G18" s="81">
        <v>44337.37</v>
      </c>
      <c r="H18" s="80">
        <v>-292423.73</v>
      </c>
    </row>
    <row r="19" spans="1:8" x14ac:dyDescent="0.2">
      <c r="A19" t="s">
        <v>32</v>
      </c>
      <c r="B19" s="57" t="str">
        <f>VLOOKUP(A19,'District List'!$A$2:$C$317,3,0)</f>
        <v>Cascade</v>
      </c>
      <c r="C19" s="80">
        <v>0</v>
      </c>
      <c r="D19" s="81">
        <v>346459.42</v>
      </c>
      <c r="E19" s="80">
        <v>15130.4</v>
      </c>
      <c r="F19" s="80">
        <v>206118.05000000002</v>
      </c>
      <c r="G19" s="81">
        <v>37530.6</v>
      </c>
      <c r="H19" s="80">
        <v>-156814.53</v>
      </c>
    </row>
    <row r="20" spans="1:8" x14ac:dyDescent="0.2">
      <c r="A20" t="s">
        <v>33</v>
      </c>
      <c r="B20" s="57" t="str">
        <f>VLOOKUP(A20,'District List'!$A$2:$C$317,3,0)</f>
        <v>Wenatchee</v>
      </c>
      <c r="C20" s="80">
        <v>0</v>
      </c>
      <c r="D20" s="81">
        <v>1254923.23</v>
      </c>
      <c r="E20" s="80">
        <v>70112.06</v>
      </c>
      <c r="F20" s="80">
        <v>421673.48</v>
      </c>
      <c r="G20" s="81">
        <v>68777.710000000006</v>
      </c>
      <c r="H20" s="80">
        <v>-382503.37</v>
      </c>
    </row>
    <row r="21" spans="1:8" x14ac:dyDescent="0.2">
      <c r="A21" t="s">
        <v>701</v>
      </c>
      <c r="B21" s="57" t="str">
        <f>VLOOKUP(A21,'District List'!$A$2:$C$317,3,0)</f>
        <v>Pinnacles Prep Charter</v>
      </c>
      <c r="C21" s="80">
        <v>0</v>
      </c>
      <c r="D21" s="81">
        <v>76718.64</v>
      </c>
      <c r="E21" s="80">
        <v>0</v>
      </c>
      <c r="F21" s="80">
        <v>8671.81</v>
      </c>
      <c r="G21" s="81">
        <v>0</v>
      </c>
      <c r="H21" s="80">
        <v>0</v>
      </c>
    </row>
    <row r="22" spans="1:8" x14ac:dyDescent="0.2">
      <c r="A22" t="s">
        <v>34</v>
      </c>
      <c r="B22" s="57" t="str">
        <f>VLOOKUP(A22,'District List'!$A$2:$C$317,3,0)</f>
        <v>Port Angeles</v>
      </c>
      <c r="C22" s="80">
        <v>0</v>
      </c>
      <c r="D22" s="81">
        <v>883585.26</v>
      </c>
      <c r="E22" s="80">
        <v>12572.48</v>
      </c>
      <c r="F22" s="80">
        <v>411768.96</v>
      </c>
      <c r="G22" s="81">
        <v>3601</v>
      </c>
      <c r="H22" s="80">
        <v>-211624.67</v>
      </c>
    </row>
    <row r="23" spans="1:8" x14ac:dyDescent="0.2">
      <c r="A23" t="s">
        <v>35</v>
      </c>
      <c r="B23" s="57" t="str">
        <f>VLOOKUP(A23,'District List'!$A$2:$C$317,3,0)</f>
        <v>Crescent</v>
      </c>
      <c r="C23" s="80">
        <v>0</v>
      </c>
      <c r="D23" s="81">
        <v>80026.559999999998</v>
      </c>
      <c r="E23" s="80">
        <v>1349.76</v>
      </c>
      <c r="F23" s="80">
        <v>18011.39</v>
      </c>
      <c r="G23" s="81">
        <v>19623</v>
      </c>
      <c r="H23" s="80">
        <v>-60418.22</v>
      </c>
    </row>
    <row r="24" spans="1:8" x14ac:dyDescent="0.2">
      <c r="A24" t="s">
        <v>36</v>
      </c>
      <c r="B24" s="57" t="str">
        <f>VLOOKUP(A24,'District List'!$A$2:$C$317,3,0)</f>
        <v>Sequim</v>
      </c>
      <c r="C24" s="80">
        <v>0</v>
      </c>
      <c r="D24" s="81">
        <v>728389.59</v>
      </c>
      <c r="E24" s="80">
        <v>8795.65</v>
      </c>
      <c r="F24" s="80">
        <v>276251.40999999997</v>
      </c>
      <c r="G24" s="81">
        <v>124439.9</v>
      </c>
      <c r="H24" s="80">
        <v>-176834.91</v>
      </c>
    </row>
    <row r="25" spans="1:8" x14ac:dyDescent="0.2">
      <c r="A25" t="s">
        <v>37</v>
      </c>
      <c r="B25" s="57" t="str">
        <f>VLOOKUP(A25,'District List'!$A$2:$C$317,3,0)</f>
        <v>Cape Flattery</v>
      </c>
      <c r="C25" s="80">
        <v>0</v>
      </c>
      <c r="D25" s="81">
        <v>178498.26</v>
      </c>
      <c r="E25" s="80">
        <v>3678</v>
      </c>
      <c r="F25" s="80">
        <v>97901.420000000013</v>
      </c>
      <c r="G25" s="81">
        <v>32354</v>
      </c>
      <c r="H25" s="80">
        <v>-107265.21</v>
      </c>
    </row>
    <row r="26" spans="1:8" x14ac:dyDescent="0.2">
      <c r="A26" t="s">
        <v>38</v>
      </c>
      <c r="B26" s="57" t="str">
        <f>VLOOKUP(A26,'District List'!$A$2:$C$317,3,0)</f>
        <v>Quillayute Valley</v>
      </c>
      <c r="C26" s="80">
        <v>0</v>
      </c>
      <c r="D26" s="81">
        <v>318400.32</v>
      </c>
      <c r="E26" s="80">
        <v>7458.72</v>
      </c>
      <c r="F26" s="80">
        <v>247890.42</v>
      </c>
      <c r="G26" s="81">
        <v>49739</v>
      </c>
      <c r="H26" s="80">
        <v>-219154.36</v>
      </c>
    </row>
    <row r="27" spans="1:8" x14ac:dyDescent="0.2">
      <c r="A27" t="s">
        <v>634</v>
      </c>
      <c r="B27" s="57" t="e">
        <f>VLOOKUP(A27,'District List'!$A$2:$C$317,3,0)</f>
        <v>#N/A</v>
      </c>
      <c r="C27" s="80">
        <v>0</v>
      </c>
      <c r="D27" s="81">
        <v>75014.789999999994</v>
      </c>
      <c r="E27" s="80">
        <v>408978.36</v>
      </c>
      <c r="F27" s="80">
        <v>0</v>
      </c>
      <c r="G27" s="81">
        <v>0</v>
      </c>
      <c r="H27" s="80">
        <v>0</v>
      </c>
    </row>
    <row r="28" spans="1:8" x14ac:dyDescent="0.2">
      <c r="A28" t="s">
        <v>39</v>
      </c>
      <c r="B28" s="57" t="str">
        <f>VLOOKUP(A28,'District List'!$A$2:$C$317,3,0)</f>
        <v>Vancouver</v>
      </c>
      <c r="C28" s="80">
        <v>0</v>
      </c>
      <c r="D28" s="81">
        <v>6627816.3799999999</v>
      </c>
      <c r="E28" s="80">
        <v>556775.88</v>
      </c>
      <c r="F28" s="80">
        <v>2322524.0100000002</v>
      </c>
      <c r="G28" s="81">
        <v>0</v>
      </c>
      <c r="H28" s="80">
        <v>-655459.82999999996</v>
      </c>
    </row>
    <row r="29" spans="1:8" x14ac:dyDescent="0.2">
      <c r="A29" t="s">
        <v>40</v>
      </c>
      <c r="B29" s="57" t="str">
        <f>VLOOKUP(A29,'District List'!$A$2:$C$317,3,0)</f>
        <v>Hockinson</v>
      </c>
      <c r="C29" s="80">
        <v>0</v>
      </c>
      <c r="D29" s="81">
        <v>0</v>
      </c>
      <c r="E29" s="80">
        <v>1644197.89</v>
      </c>
      <c r="F29" s="80">
        <v>0</v>
      </c>
      <c r="G29" s="81">
        <v>0</v>
      </c>
      <c r="H29" s="80">
        <v>0</v>
      </c>
    </row>
    <row r="30" spans="1:8" x14ac:dyDescent="0.2">
      <c r="A30" t="s">
        <v>41</v>
      </c>
      <c r="B30" s="57" t="str">
        <f>VLOOKUP(A30,'District List'!$A$2:$C$317,3,0)</f>
        <v>La Center</v>
      </c>
      <c r="C30" s="80">
        <v>0</v>
      </c>
      <c r="D30" s="81">
        <v>0</v>
      </c>
      <c r="E30" s="80">
        <v>2144615</v>
      </c>
      <c r="F30" s="80">
        <v>0</v>
      </c>
      <c r="G30" s="81">
        <v>0</v>
      </c>
      <c r="H30" s="80">
        <v>0</v>
      </c>
    </row>
    <row r="31" spans="1:8" x14ac:dyDescent="0.2">
      <c r="A31" t="s">
        <v>42</v>
      </c>
      <c r="B31" s="57" t="str">
        <f>VLOOKUP(A31,'District List'!$A$2:$C$317,3,0)</f>
        <v>Green Mountain</v>
      </c>
      <c r="C31" s="80">
        <v>0</v>
      </c>
      <c r="D31" s="81">
        <v>68606.52</v>
      </c>
      <c r="E31" s="80">
        <v>5940.94</v>
      </c>
      <c r="F31" s="80">
        <v>17745.5</v>
      </c>
      <c r="G31" s="81">
        <v>6079</v>
      </c>
      <c r="H31" s="80">
        <v>-687.86</v>
      </c>
    </row>
    <row r="32" spans="1:8" x14ac:dyDescent="0.2">
      <c r="A32" t="s">
        <v>43</v>
      </c>
      <c r="B32" s="57" t="str">
        <f>VLOOKUP(A32,'District List'!$A$2:$C$317,3,0)</f>
        <v>Washougal</v>
      </c>
      <c r="C32" s="80">
        <v>0</v>
      </c>
      <c r="D32" s="81">
        <v>827065.27</v>
      </c>
      <c r="E32" s="80">
        <v>98570.42</v>
      </c>
      <c r="F32" s="80">
        <v>320603.43000000005</v>
      </c>
      <c r="G32" s="81">
        <v>256138</v>
      </c>
      <c r="H32" s="80">
        <v>-151920.20000000001</v>
      </c>
    </row>
    <row r="33" spans="1:8" x14ac:dyDescent="0.2">
      <c r="A33" t="s">
        <v>44</v>
      </c>
      <c r="B33" s="57" t="str">
        <f>VLOOKUP(A33,'District List'!$A$2:$C$317,3,0)</f>
        <v>Evergreen No. 114 (Clark)</v>
      </c>
      <c r="C33" s="80">
        <v>0</v>
      </c>
      <c r="D33" s="81">
        <v>8606332.1899999995</v>
      </c>
      <c r="E33" s="80">
        <v>395804.89</v>
      </c>
      <c r="F33" s="80">
        <v>2038747.2599999998</v>
      </c>
      <c r="G33" s="81">
        <v>388214.14</v>
      </c>
      <c r="H33" s="80">
        <v>-1427901.15</v>
      </c>
    </row>
    <row r="34" spans="1:8" x14ac:dyDescent="0.2">
      <c r="A34" t="s">
        <v>45</v>
      </c>
      <c r="B34" s="57" t="str">
        <f>VLOOKUP(A34,'District List'!$A$2:$C$317,3,0)</f>
        <v>Camas</v>
      </c>
      <c r="C34" s="80">
        <v>0</v>
      </c>
      <c r="D34" s="81">
        <v>2299346.5499999998</v>
      </c>
      <c r="E34" s="80">
        <v>34340.5</v>
      </c>
      <c r="F34" s="80">
        <v>607745.74000000011</v>
      </c>
      <c r="G34" s="81">
        <v>140906</v>
      </c>
      <c r="H34" s="80">
        <v>-252991.57</v>
      </c>
    </row>
    <row r="35" spans="1:8" x14ac:dyDescent="0.2">
      <c r="A35" t="s">
        <v>46</v>
      </c>
      <c r="B35" s="57" t="str">
        <f>VLOOKUP(A35,'District List'!$A$2:$C$317,3,0)</f>
        <v>Battle Ground</v>
      </c>
      <c r="C35" s="80">
        <v>0</v>
      </c>
      <c r="D35" s="81">
        <v>0</v>
      </c>
      <c r="E35" s="80">
        <v>12831647.890000001</v>
      </c>
      <c r="F35" s="80">
        <v>0</v>
      </c>
      <c r="G35" s="81">
        <v>0</v>
      </c>
      <c r="H35" s="80">
        <v>0</v>
      </c>
    </row>
    <row r="36" spans="1:8" x14ac:dyDescent="0.2">
      <c r="A36" t="s">
        <v>47</v>
      </c>
      <c r="B36" s="57" t="str">
        <f>VLOOKUP(A36,'District List'!$A$2:$C$317,3,0)</f>
        <v>Ridgefield</v>
      </c>
      <c r="C36" s="80">
        <v>0</v>
      </c>
      <c r="D36" s="81">
        <v>0</v>
      </c>
      <c r="E36" s="80">
        <v>3336876.38</v>
      </c>
      <c r="F36" s="80">
        <v>0</v>
      </c>
      <c r="G36" s="81">
        <v>0</v>
      </c>
      <c r="H36" s="80">
        <v>0</v>
      </c>
    </row>
    <row r="37" spans="1:8" x14ac:dyDescent="0.2">
      <c r="A37" t="s">
        <v>1084</v>
      </c>
      <c r="B37" s="57" t="e">
        <f>VLOOKUP(A37,'District List'!$A$2:$C$317,3,0)</f>
        <v>#N/A</v>
      </c>
      <c r="C37" s="80">
        <v>0</v>
      </c>
      <c r="D37" s="81">
        <v>0</v>
      </c>
      <c r="E37" s="80">
        <v>0</v>
      </c>
      <c r="F37" s="80">
        <v>0</v>
      </c>
      <c r="G37" s="81">
        <v>0</v>
      </c>
      <c r="H37" s="80">
        <v>0</v>
      </c>
    </row>
    <row r="38" spans="1:8" x14ac:dyDescent="0.2">
      <c r="A38" t="s">
        <v>48</v>
      </c>
      <c r="B38" s="57" t="str">
        <f>VLOOKUP(A38,'District List'!$A$2:$C$317,3,0)</f>
        <v>Dayton</v>
      </c>
      <c r="C38" s="80">
        <v>0</v>
      </c>
      <c r="D38" s="81">
        <v>146625.57999999999</v>
      </c>
      <c r="E38" s="80">
        <v>0</v>
      </c>
      <c r="F38" s="80">
        <v>92403.299999999988</v>
      </c>
      <c r="G38" s="81">
        <v>18652.97</v>
      </c>
      <c r="H38" s="80">
        <v>-48662.55</v>
      </c>
    </row>
    <row r="39" spans="1:8" x14ac:dyDescent="0.2">
      <c r="A39" t="s">
        <v>49</v>
      </c>
      <c r="B39" s="57" t="str">
        <f>VLOOKUP(A39,'District List'!$A$2:$C$317,3,0)</f>
        <v>Starbuck</v>
      </c>
      <c r="C39" s="80">
        <v>0</v>
      </c>
      <c r="D39" s="81">
        <v>27142.29</v>
      </c>
      <c r="E39" s="80">
        <v>5731.39</v>
      </c>
      <c r="F39" s="80">
        <v>4743.28</v>
      </c>
      <c r="G39" s="81">
        <v>0</v>
      </c>
      <c r="H39" s="80">
        <v>0</v>
      </c>
    </row>
    <row r="40" spans="1:8" x14ac:dyDescent="0.2">
      <c r="A40" t="s">
        <v>50</v>
      </c>
      <c r="B40" s="57" t="str">
        <f>VLOOKUP(A40,'District List'!$A$2:$C$317,3,0)</f>
        <v>Longview</v>
      </c>
      <c r="C40" s="80">
        <v>32719</v>
      </c>
      <c r="D40" s="81">
        <v>1707506.93</v>
      </c>
      <c r="E40" s="80">
        <v>46739.69</v>
      </c>
      <c r="F40" s="80">
        <v>382343.02999999997</v>
      </c>
      <c r="G40" s="81">
        <v>56773.07</v>
      </c>
      <c r="H40" s="80">
        <v>-252320.37</v>
      </c>
    </row>
    <row r="41" spans="1:8" x14ac:dyDescent="0.2">
      <c r="A41" t="s">
        <v>51</v>
      </c>
      <c r="B41" s="57" t="str">
        <f>VLOOKUP(A41,'District List'!$A$2:$C$317,3,0)</f>
        <v>Toutle Lake</v>
      </c>
      <c r="C41" s="80">
        <v>0</v>
      </c>
      <c r="D41" s="81">
        <v>211781.57</v>
      </c>
      <c r="E41" s="80">
        <v>0</v>
      </c>
      <c r="F41" s="80">
        <v>171067.52000000002</v>
      </c>
      <c r="G41" s="81">
        <v>19336.13</v>
      </c>
      <c r="H41" s="80">
        <v>-38277.68</v>
      </c>
    </row>
    <row r="42" spans="1:8" x14ac:dyDescent="0.2">
      <c r="A42" t="s">
        <v>52</v>
      </c>
      <c r="B42" s="57" t="str">
        <f>VLOOKUP(A42,'District List'!$A$2:$C$317,3,0)</f>
        <v>Castle Rock</v>
      </c>
      <c r="C42" s="80">
        <v>0</v>
      </c>
      <c r="D42" s="81">
        <v>327309.64</v>
      </c>
      <c r="E42" s="80">
        <v>81664.73</v>
      </c>
      <c r="F42" s="80">
        <v>133663.99</v>
      </c>
      <c r="G42" s="81">
        <v>69621</v>
      </c>
      <c r="H42" s="80">
        <v>-64451.11</v>
      </c>
    </row>
    <row r="43" spans="1:8" x14ac:dyDescent="0.2">
      <c r="A43" t="s">
        <v>53</v>
      </c>
      <c r="B43" s="57" t="str">
        <f>VLOOKUP(A43,'District List'!$A$2:$C$317,3,0)</f>
        <v>Kalama</v>
      </c>
      <c r="C43" s="80">
        <v>0</v>
      </c>
      <c r="D43" s="81">
        <v>0</v>
      </c>
      <c r="E43" s="80">
        <v>1034568</v>
      </c>
      <c r="F43" s="80">
        <v>0</v>
      </c>
      <c r="G43" s="81">
        <v>0</v>
      </c>
      <c r="H43" s="80">
        <v>0</v>
      </c>
    </row>
    <row r="44" spans="1:8" x14ac:dyDescent="0.2">
      <c r="A44" t="s">
        <v>54</v>
      </c>
      <c r="B44" s="57" t="str">
        <f>VLOOKUP(A44,'District List'!$A$2:$C$317,3,0)</f>
        <v>Woodland</v>
      </c>
      <c r="C44" s="80">
        <v>0</v>
      </c>
      <c r="D44" s="81">
        <v>3564339.84</v>
      </c>
      <c r="E44" s="80">
        <v>163535.76999999999</v>
      </c>
      <c r="F44" s="80">
        <v>1161400.3500000001</v>
      </c>
      <c r="G44" s="81">
        <v>205270.24</v>
      </c>
      <c r="H44" s="80">
        <v>-343955.86</v>
      </c>
    </row>
    <row r="45" spans="1:8" x14ac:dyDescent="0.2">
      <c r="A45" t="s">
        <v>55</v>
      </c>
      <c r="B45" s="57" t="str">
        <f>VLOOKUP(A45,'District List'!$A$2:$C$317,3,0)</f>
        <v>Kelso</v>
      </c>
      <c r="C45" s="80">
        <v>0</v>
      </c>
      <c r="D45" s="81">
        <v>1156409.94</v>
      </c>
      <c r="E45" s="80">
        <v>39483.199999999997</v>
      </c>
      <c r="F45" s="80">
        <v>399790.98000000004</v>
      </c>
      <c r="G45" s="81">
        <v>59955</v>
      </c>
      <c r="H45" s="80">
        <v>-235349.68</v>
      </c>
    </row>
    <row r="46" spans="1:8" x14ac:dyDescent="0.2">
      <c r="A46" t="s">
        <v>56</v>
      </c>
      <c r="B46" s="57" t="str">
        <f>VLOOKUP(A46,'District List'!$A$2:$C$317,3,0)</f>
        <v>Orondo</v>
      </c>
      <c r="C46" s="80">
        <v>0</v>
      </c>
      <c r="D46" s="81">
        <v>69657.41</v>
      </c>
      <c r="E46" s="80">
        <v>8988.75</v>
      </c>
      <c r="F46" s="80">
        <v>74612.160000000003</v>
      </c>
      <c r="G46" s="81">
        <v>22333.66</v>
      </c>
      <c r="H46" s="80">
        <v>-34919.85</v>
      </c>
    </row>
    <row r="47" spans="1:8" x14ac:dyDescent="0.2">
      <c r="A47" t="s">
        <v>57</v>
      </c>
      <c r="B47" s="57" t="str">
        <f>VLOOKUP(A47,'District List'!$A$2:$C$317,3,0)</f>
        <v>Bridgeport</v>
      </c>
      <c r="C47" s="80">
        <v>0</v>
      </c>
      <c r="D47" s="81">
        <v>78302.95</v>
      </c>
      <c r="E47" s="80">
        <v>1864</v>
      </c>
      <c r="F47" s="80">
        <v>24044.959999999999</v>
      </c>
      <c r="G47" s="81">
        <v>23562.880000000001</v>
      </c>
      <c r="H47" s="80">
        <v>-64927.61</v>
      </c>
    </row>
    <row r="48" spans="1:8" x14ac:dyDescent="0.2">
      <c r="A48" t="s">
        <v>58</v>
      </c>
      <c r="B48" s="57" t="str">
        <f>VLOOKUP(A48,'District List'!$A$2:$C$317,3,0)</f>
        <v>Palisades</v>
      </c>
      <c r="C48" s="80">
        <v>0</v>
      </c>
      <c r="D48" s="81">
        <v>22968.2</v>
      </c>
      <c r="E48" s="80">
        <v>0</v>
      </c>
      <c r="F48" s="80">
        <v>10092.149999999998</v>
      </c>
      <c r="G48" s="81">
        <v>10304.49</v>
      </c>
      <c r="H48" s="80">
        <v>-1229.71</v>
      </c>
    </row>
    <row r="49" spans="1:8" x14ac:dyDescent="0.2">
      <c r="A49" t="s">
        <v>59</v>
      </c>
      <c r="B49" s="57" t="str">
        <f>VLOOKUP(A49,'District List'!$A$2:$C$317,3,0)</f>
        <v>Eastmont</v>
      </c>
      <c r="C49" s="80">
        <v>0</v>
      </c>
      <c r="D49" s="81">
        <v>908083.8</v>
      </c>
      <c r="E49" s="80">
        <v>19664.86</v>
      </c>
      <c r="F49" s="80">
        <v>544158.90999999992</v>
      </c>
      <c r="G49" s="81">
        <v>149994</v>
      </c>
      <c r="H49" s="80">
        <v>-289176.68</v>
      </c>
    </row>
    <row r="50" spans="1:8" x14ac:dyDescent="0.2">
      <c r="A50" t="s">
        <v>60</v>
      </c>
      <c r="B50" s="57" t="str">
        <f>VLOOKUP(A50,'District List'!$A$2:$C$317,3,0)</f>
        <v>Mansfield</v>
      </c>
      <c r="C50" s="80">
        <v>0</v>
      </c>
      <c r="D50" s="81">
        <v>61258</v>
      </c>
      <c r="E50" s="80">
        <v>2537.6</v>
      </c>
      <c r="F50" s="80">
        <v>26537.63</v>
      </c>
      <c r="G50" s="81">
        <v>17295.18</v>
      </c>
      <c r="H50" s="80">
        <v>-35465.58</v>
      </c>
    </row>
    <row r="51" spans="1:8" x14ac:dyDescent="0.2">
      <c r="A51" t="s">
        <v>61</v>
      </c>
      <c r="B51" s="57" t="str">
        <f>VLOOKUP(A51,'District List'!$A$2:$C$317,3,0)</f>
        <v>Waterville</v>
      </c>
      <c r="C51" s="80">
        <v>0</v>
      </c>
      <c r="D51" s="81">
        <v>156730.54</v>
      </c>
      <c r="E51" s="80">
        <v>32188.58</v>
      </c>
      <c r="F51" s="80">
        <v>58803.32</v>
      </c>
      <c r="G51" s="81">
        <v>36134.81</v>
      </c>
      <c r="H51" s="80">
        <v>-149502.72</v>
      </c>
    </row>
    <row r="52" spans="1:8" x14ac:dyDescent="0.2">
      <c r="A52" t="s">
        <v>62</v>
      </c>
      <c r="B52" s="57" t="str">
        <f>VLOOKUP(A52,'District List'!$A$2:$C$317,3,0)</f>
        <v>Keller</v>
      </c>
      <c r="C52" s="80">
        <v>0</v>
      </c>
      <c r="D52" s="81">
        <v>83491.899999999994</v>
      </c>
      <c r="E52" s="80">
        <v>1205.8</v>
      </c>
      <c r="F52" s="80">
        <v>46051.99</v>
      </c>
      <c r="G52" s="81">
        <v>12739.68</v>
      </c>
      <c r="H52" s="80">
        <v>-3569.4</v>
      </c>
    </row>
    <row r="53" spans="1:8" x14ac:dyDescent="0.2">
      <c r="A53" t="s">
        <v>63</v>
      </c>
      <c r="B53" s="57" t="str">
        <f>VLOOKUP(A53,'District List'!$A$2:$C$317,3,0)</f>
        <v>Curlew</v>
      </c>
      <c r="C53" s="80">
        <v>0</v>
      </c>
      <c r="D53" s="81">
        <v>99304.68</v>
      </c>
      <c r="E53" s="80">
        <v>14756.6</v>
      </c>
      <c r="F53" s="80">
        <v>58746.65</v>
      </c>
      <c r="G53" s="81">
        <v>22105.17</v>
      </c>
      <c r="H53" s="80">
        <v>-71010.92</v>
      </c>
    </row>
    <row r="54" spans="1:8" x14ac:dyDescent="0.2">
      <c r="A54" t="s">
        <v>64</v>
      </c>
      <c r="B54" s="57" t="str">
        <f>VLOOKUP(A54,'District List'!$A$2:$C$317,3,0)</f>
        <v>Orient</v>
      </c>
      <c r="C54" s="80">
        <v>0</v>
      </c>
      <c r="D54" s="81">
        <v>48462</v>
      </c>
      <c r="E54" s="80">
        <v>869.56</v>
      </c>
      <c r="F54" s="80">
        <v>24778.81</v>
      </c>
      <c r="G54" s="81">
        <v>13100.19</v>
      </c>
      <c r="H54" s="80">
        <v>-447.53</v>
      </c>
    </row>
    <row r="55" spans="1:8" x14ac:dyDescent="0.2">
      <c r="A55" t="s">
        <v>66</v>
      </c>
      <c r="B55" s="57" t="str">
        <f>VLOOKUP(A55,'District List'!$A$2:$C$317,3,0)</f>
        <v>Republic</v>
      </c>
      <c r="C55" s="80">
        <v>0</v>
      </c>
      <c r="D55" s="81">
        <v>131882.01</v>
      </c>
      <c r="E55" s="80">
        <v>2060.7800000000002</v>
      </c>
      <c r="F55" s="80">
        <v>425166.8</v>
      </c>
      <c r="G55" s="81">
        <v>36641.370000000003</v>
      </c>
      <c r="H55" s="80">
        <v>-16345.5</v>
      </c>
    </row>
    <row r="56" spans="1:8" x14ac:dyDescent="0.2">
      <c r="A56" t="s">
        <v>67</v>
      </c>
      <c r="B56" s="57" t="str">
        <f>VLOOKUP(A56,'District List'!$A$2:$C$317,3,0)</f>
        <v>Pasco</v>
      </c>
      <c r="C56" s="80">
        <v>0</v>
      </c>
      <c r="D56" s="81">
        <v>4460610.3899999997</v>
      </c>
      <c r="E56" s="80">
        <v>177771.66</v>
      </c>
      <c r="F56" s="80">
        <v>1722638.1199999999</v>
      </c>
      <c r="G56" s="81">
        <v>572974.02</v>
      </c>
      <c r="H56" s="80">
        <v>-336418.34</v>
      </c>
    </row>
    <row r="57" spans="1:8" x14ac:dyDescent="0.2">
      <c r="A57" t="s">
        <v>68</v>
      </c>
      <c r="B57" s="57" t="str">
        <f>VLOOKUP(A57,'District List'!$A$2:$C$317,3,0)</f>
        <v>North Franklin</v>
      </c>
      <c r="C57" s="80">
        <v>0</v>
      </c>
      <c r="D57" s="81">
        <v>699003.61</v>
      </c>
      <c r="E57" s="80">
        <v>24457.59</v>
      </c>
      <c r="F57" s="80">
        <v>400735.44</v>
      </c>
      <c r="G57" s="81">
        <v>77090.45</v>
      </c>
      <c r="H57" s="80">
        <v>-227711</v>
      </c>
    </row>
    <row r="58" spans="1:8" x14ac:dyDescent="0.2">
      <c r="A58" t="s">
        <v>69</v>
      </c>
      <c r="B58" s="57" t="str">
        <f>VLOOKUP(A58,'District List'!$A$2:$C$317,3,0)</f>
        <v>Star</v>
      </c>
      <c r="C58" s="80">
        <v>0</v>
      </c>
      <c r="D58" s="81">
        <v>84998.23</v>
      </c>
      <c r="E58" s="80">
        <v>255</v>
      </c>
      <c r="F58" s="80">
        <v>10485.299999999999</v>
      </c>
      <c r="G58" s="81">
        <v>1439.07</v>
      </c>
      <c r="H58" s="80">
        <v>0</v>
      </c>
    </row>
    <row r="59" spans="1:8" x14ac:dyDescent="0.2">
      <c r="A59" t="s">
        <v>70</v>
      </c>
      <c r="B59" s="57" t="str">
        <f>VLOOKUP(A59,'District List'!$A$2:$C$317,3,0)</f>
        <v>Kahlotus</v>
      </c>
      <c r="C59" s="80">
        <v>0</v>
      </c>
      <c r="D59" s="81">
        <v>32730.05</v>
      </c>
      <c r="E59" s="80">
        <v>692</v>
      </c>
      <c r="F59" s="80">
        <v>2224.83</v>
      </c>
      <c r="G59" s="81">
        <v>5466.33</v>
      </c>
      <c r="H59" s="80">
        <v>-3513.96</v>
      </c>
    </row>
    <row r="60" spans="1:8" x14ac:dyDescent="0.2">
      <c r="A60" t="s">
        <v>71</v>
      </c>
      <c r="B60" s="57" t="str">
        <f>VLOOKUP(A60,'District List'!$A$2:$C$317,3,0)</f>
        <v>Pomeroy</v>
      </c>
      <c r="C60" s="80">
        <v>0</v>
      </c>
      <c r="D60" s="81">
        <v>140280.18</v>
      </c>
      <c r="E60" s="80">
        <v>11322.1</v>
      </c>
      <c r="F60" s="80">
        <v>262095.41999999998</v>
      </c>
      <c r="G60" s="81">
        <v>16689.91</v>
      </c>
      <c r="H60" s="80">
        <v>-42505.599999999999</v>
      </c>
    </row>
    <row r="61" spans="1:8" x14ac:dyDescent="0.2">
      <c r="A61" t="s">
        <v>72</v>
      </c>
      <c r="B61" s="57" t="str">
        <f>VLOOKUP(A61,'District List'!$A$2:$C$317,3,0)</f>
        <v>Wahluke</v>
      </c>
      <c r="C61" s="80">
        <v>0</v>
      </c>
      <c r="D61" s="81">
        <v>496028.6</v>
      </c>
      <c r="E61" s="80">
        <v>25620.07</v>
      </c>
      <c r="F61" s="80">
        <v>450200.40999999992</v>
      </c>
      <c r="G61" s="81">
        <v>34201.35</v>
      </c>
      <c r="H61" s="80">
        <v>-338522.14</v>
      </c>
    </row>
    <row r="62" spans="1:8" x14ac:dyDescent="0.2">
      <c r="A62" t="s">
        <v>73</v>
      </c>
      <c r="B62" s="57" t="str">
        <f>VLOOKUP(A62,'District List'!$A$2:$C$317,3,0)</f>
        <v>Quincy</v>
      </c>
      <c r="C62" s="80">
        <v>0</v>
      </c>
      <c r="D62" s="81">
        <v>678662.15</v>
      </c>
      <c r="E62" s="80">
        <v>38193.15</v>
      </c>
      <c r="F62" s="80">
        <v>360490.85999999993</v>
      </c>
      <c r="G62" s="81">
        <v>66352.820000000007</v>
      </c>
      <c r="H62" s="80">
        <v>-137121.18</v>
      </c>
    </row>
    <row r="63" spans="1:8" x14ac:dyDescent="0.2">
      <c r="A63" t="s">
        <v>74</v>
      </c>
      <c r="B63" s="57" t="str">
        <f>VLOOKUP(A63,'District List'!$A$2:$C$317,3,0)</f>
        <v>Warden</v>
      </c>
      <c r="C63" s="80">
        <v>0</v>
      </c>
      <c r="D63" s="81">
        <v>218323.91</v>
      </c>
      <c r="E63" s="80">
        <v>921.19</v>
      </c>
      <c r="F63" s="80">
        <v>121438.37000000001</v>
      </c>
      <c r="G63" s="81">
        <v>22693.56</v>
      </c>
      <c r="H63" s="80">
        <v>-143591.76999999999</v>
      </c>
    </row>
    <row r="64" spans="1:8" x14ac:dyDescent="0.2">
      <c r="A64" t="s">
        <v>75</v>
      </c>
      <c r="B64" s="57" t="str">
        <f>VLOOKUP(A64,'District List'!$A$2:$C$317,3,0)</f>
        <v>Coulee-Hartline</v>
      </c>
      <c r="C64" s="80">
        <v>0</v>
      </c>
      <c r="D64" s="81">
        <v>128883.04</v>
      </c>
      <c r="E64" s="80">
        <v>2298</v>
      </c>
      <c r="F64" s="80">
        <v>41352.54</v>
      </c>
      <c r="G64" s="81">
        <v>34115.71</v>
      </c>
      <c r="H64" s="80">
        <v>-53312</v>
      </c>
    </row>
    <row r="65" spans="1:8" x14ac:dyDescent="0.2">
      <c r="A65" t="s">
        <v>76</v>
      </c>
      <c r="B65" s="57" t="str">
        <f>VLOOKUP(A65,'District List'!$A$2:$C$317,3,0)</f>
        <v>Soap Lake</v>
      </c>
      <c r="C65" s="80">
        <v>0</v>
      </c>
      <c r="D65" s="81">
        <v>184390.55</v>
      </c>
      <c r="E65" s="80">
        <v>1492.99</v>
      </c>
      <c r="F65" s="80">
        <v>70591.47</v>
      </c>
      <c r="G65" s="81">
        <v>22392.3</v>
      </c>
      <c r="H65" s="80">
        <v>-79713.33</v>
      </c>
    </row>
    <row r="66" spans="1:8" x14ac:dyDescent="0.2">
      <c r="A66" t="s">
        <v>77</v>
      </c>
      <c r="B66" s="57" t="str">
        <f>VLOOKUP(A66,'District List'!$A$2:$C$317,3,0)</f>
        <v>Royal</v>
      </c>
      <c r="C66" s="80">
        <v>0</v>
      </c>
      <c r="D66" s="81">
        <v>478163.49</v>
      </c>
      <c r="E66" s="80">
        <v>7061.2</v>
      </c>
      <c r="F66" s="80">
        <v>336437.55</v>
      </c>
      <c r="G66" s="81">
        <v>65803.45</v>
      </c>
      <c r="H66" s="80">
        <v>-288163.03999999998</v>
      </c>
    </row>
    <row r="67" spans="1:8" x14ac:dyDescent="0.2">
      <c r="A67" t="s">
        <v>78</v>
      </c>
      <c r="B67" s="57" t="str">
        <f>VLOOKUP(A67,'District List'!$A$2:$C$317,3,0)</f>
        <v>Moses Lake</v>
      </c>
      <c r="C67" s="80">
        <v>0</v>
      </c>
      <c r="D67" s="81">
        <v>1740294.87</v>
      </c>
      <c r="E67" s="80">
        <v>24513</v>
      </c>
      <c r="F67" s="80">
        <v>779130.49999999988</v>
      </c>
      <c r="G67" s="81">
        <v>137546.82999999999</v>
      </c>
      <c r="H67" s="80">
        <v>-56995.73</v>
      </c>
    </row>
    <row r="68" spans="1:8" x14ac:dyDescent="0.2">
      <c r="A68" t="s">
        <v>79</v>
      </c>
      <c r="B68" s="57" t="str">
        <f>VLOOKUP(A68,'District List'!$A$2:$C$317,3,0)</f>
        <v>Ephrata</v>
      </c>
      <c r="C68" s="80">
        <v>0</v>
      </c>
      <c r="D68" s="81">
        <v>840700.29</v>
      </c>
      <c r="E68" s="80">
        <v>30834.66</v>
      </c>
      <c r="F68" s="80">
        <v>567113.99</v>
      </c>
      <c r="G68" s="81">
        <v>54498.89</v>
      </c>
      <c r="H68" s="80">
        <v>-305406.67</v>
      </c>
    </row>
    <row r="69" spans="1:8" x14ac:dyDescent="0.2">
      <c r="A69" t="s">
        <v>80</v>
      </c>
      <c r="B69" s="57" t="str">
        <f>VLOOKUP(A69,'District List'!$A$2:$C$317,3,0)</f>
        <v>Wilson Creek</v>
      </c>
      <c r="C69" s="80">
        <v>0</v>
      </c>
      <c r="D69" s="81">
        <v>120485.21</v>
      </c>
      <c r="E69" s="80">
        <v>4755.54</v>
      </c>
      <c r="F69" s="80">
        <v>37282.009999999995</v>
      </c>
      <c r="G69" s="81">
        <v>18001.080000000002</v>
      </c>
      <c r="H69" s="80">
        <v>-35063.120000000003</v>
      </c>
    </row>
    <row r="70" spans="1:8" x14ac:dyDescent="0.2">
      <c r="A70" t="s">
        <v>81</v>
      </c>
      <c r="B70" s="57" t="str">
        <f>VLOOKUP(A70,'District List'!$A$2:$C$317,3,0)</f>
        <v>Grand Coulee Dam</v>
      </c>
      <c r="C70" s="80">
        <v>0</v>
      </c>
      <c r="D70" s="81">
        <v>250365.92</v>
      </c>
      <c r="E70" s="80">
        <v>28980.63</v>
      </c>
      <c r="F70" s="80">
        <v>103419.03</v>
      </c>
      <c r="G70" s="81">
        <v>33616.83</v>
      </c>
      <c r="H70" s="80">
        <v>-170822.85</v>
      </c>
    </row>
    <row r="71" spans="1:8" x14ac:dyDescent="0.2">
      <c r="A71" t="s">
        <v>82</v>
      </c>
      <c r="B71" s="57" t="str">
        <f>VLOOKUP(A71,'District List'!$A$2:$C$317,3,0)</f>
        <v>Aberdeen</v>
      </c>
      <c r="C71" s="80">
        <v>614002.35</v>
      </c>
      <c r="D71" s="81">
        <v>774252.2</v>
      </c>
      <c r="E71" s="80">
        <v>12610.06</v>
      </c>
      <c r="F71" s="80">
        <v>0</v>
      </c>
      <c r="G71" s="81">
        <v>55203.61</v>
      </c>
      <c r="H71" s="80">
        <v>-323147.49</v>
      </c>
    </row>
    <row r="72" spans="1:8" x14ac:dyDescent="0.2">
      <c r="A72" t="s">
        <v>83</v>
      </c>
      <c r="B72" s="57" t="str">
        <f>VLOOKUP(A72,'District List'!$A$2:$C$317,3,0)</f>
        <v>Hoquiam</v>
      </c>
      <c r="C72" s="80">
        <v>0</v>
      </c>
      <c r="D72" s="81">
        <v>415991.94</v>
      </c>
      <c r="E72" s="80">
        <v>18196.87</v>
      </c>
      <c r="F72" s="80">
        <v>532651.13</v>
      </c>
      <c r="G72" s="81">
        <v>31234.28</v>
      </c>
      <c r="H72" s="80">
        <v>-174884.87</v>
      </c>
    </row>
    <row r="73" spans="1:8" x14ac:dyDescent="0.2">
      <c r="A73" t="s">
        <v>84</v>
      </c>
      <c r="B73" s="57" t="str">
        <f>VLOOKUP(A73,'District List'!$A$2:$C$317,3,0)</f>
        <v>North Beach</v>
      </c>
      <c r="C73" s="80">
        <v>96655.67</v>
      </c>
      <c r="D73" s="81">
        <v>366290.65</v>
      </c>
      <c r="E73" s="80">
        <v>1162.67</v>
      </c>
      <c r="F73" s="80">
        <v>0</v>
      </c>
      <c r="G73" s="81">
        <v>47619.6</v>
      </c>
      <c r="H73" s="80">
        <v>-144327.54</v>
      </c>
    </row>
    <row r="74" spans="1:8" x14ac:dyDescent="0.2">
      <c r="A74" t="s">
        <v>85</v>
      </c>
      <c r="B74" s="57" t="str">
        <f>VLOOKUP(A74,'District List'!$A$2:$C$317,3,0)</f>
        <v>McCleary</v>
      </c>
      <c r="C74" s="80">
        <v>256420.98</v>
      </c>
      <c r="D74" s="81">
        <v>0</v>
      </c>
      <c r="E74" s="80">
        <v>13.65</v>
      </c>
      <c r="F74" s="80">
        <v>0</v>
      </c>
      <c r="G74" s="81">
        <v>11266.65</v>
      </c>
      <c r="H74" s="80">
        <v>0</v>
      </c>
    </row>
    <row r="75" spans="1:8" x14ac:dyDescent="0.2">
      <c r="A75" t="s">
        <v>86</v>
      </c>
      <c r="B75" s="57" t="str">
        <f>VLOOKUP(A75,'District List'!$A$2:$C$317,3,0)</f>
        <v>Montesano</v>
      </c>
      <c r="C75" s="80">
        <v>0</v>
      </c>
      <c r="D75" s="81">
        <v>249564.69</v>
      </c>
      <c r="E75" s="80">
        <v>1828.01</v>
      </c>
      <c r="F75" s="80">
        <v>121320.12999999999</v>
      </c>
      <c r="G75" s="81">
        <v>23522.19</v>
      </c>
      <c r="H75" s="80">
        <v>-132818</v>
      </c>
    </row>
    <row r="76" spans="1:8" x14ac:dyDescent="0.2">
      <c r="A76" t="s">
        <v>87</v>
      </c>
      <c r="B76" s="57" t="str">
        <f>VLOOKUP(A76,'District List'!$A$2:$C$317,3,0)</f>
        <v>Elma</v>
      </c>
      <c r="C76" s="80">
        <v>0</v>
      </c>
      <c r="D76" s="81">
        <v>501999.73</v>
      </c>
      <c r="E76" s="80">
        <v>42968.34</v>
      </c>
      <c r="F76" s="80">
        <v>232352.48</v>
      </c>
      <c r="G76" s="81">
        <v>58595.92</v>
      </c>
      <c r="H76" s="80">
        <v>-73054.37</v>
      </c>
    </row>
    <row r="77" spans="1:8" x14ac:dyDescent="0.2">
      <c r="A77" t="s">
        <v>88</v>
      </c>
      <c r="B77" s="57" t="str">
        <f>VLOOKUP(A77,'District List'!$A$2:$C$317,3,0)</f>
        <v>Taholah</v>
      </c>
      <c r="C77" s="80">
        <v>0</v>
      </c>
      <c r="D77" s="81">
        <v>109606.1</v>
      </c>
      <c r="E77" s="80">
        <v>3351.41</v>
      </c>
      <c r="F77" s="80">
        <v>9626.6</v>
      </c>
      <c r="G77" s="81">
        <v>9313.33</v>
      </c>
      <c r="H77" s="80">
        <v>-84952.13</v>
      </c>
    </row>
    <row r="78" spans="1:8" x14ac:dyDescent="0.2">
      <c r="A78" t="s">
        <v>89</v>
      </c>
      <c r="B78" s="57" t="str">
        <f>VLOOKUP(A78,'District List'!$A$2:$C$317,3,0)</f>
        <v>Lake Quinault</v>
      </c>
      <c r="C78" s="80">
        <v>0</v>
      </c>
      <c r="D78" s="81">
        <v>113521.77</v>
      </c>
      <c r="E78" s="80">
        <v>2099.92</v>
      </c>
      <c r="F78" s="80">
        <v>34548.44</v>
      </c>
      <c r="G78" s="81">
        <v>17598.02</v>
      </c>
      <c r="H78" s="80">
        <v>-20225.38</v>
      </c>
    </row>
    <row r="79" spans="1:8" x14ac:dyDescent="0.2">
      <c r="A79" t="s">
        <v>90</v>
      </c>
      <c r="B79" s="57" t="str">
        <f>VLOOKUP(A79,'District List'!$A$2:$C$317,3,0)</f>
        <v>Cosmopolis</v>
      </c>
      <c r="C79" s="80">
        <v>0</v>
      </c>
      <c r="D79" s="81">
        <v>22357.91</v>
      </c>
      <c r="E79" s="80">
        <v>383.85</v>
      </c>
      <c r="F79" s="80">
        <v>9480.98</v>
      </c>
      <c r="G79" s="81">
        <v>5991.84</v>
      </c>
      <c r="H79" s="80">
        <v>0</v>
      </c>
    </row>
    <row r="80" spans="1:8" x14ac:dyDescent="0.2">
      <c r="A80" t="s">
        <v>91</v>
      </c>
      <c r="B80" s="57" t="str">
        <f>VLOOKUP(A80,'District List'!$A$2:$C$317,3,0)</f>
        <v>Satsop</v>
      </c>
      <c r="C80" s="80">
        <v>2131.85</v>
      </c>
      <c r="D80" s="81">
        <v>0</v>
      </c>
      <c r="E80" s="80">
        <v>0</v>
      </c>
      <c r="F80" s="80">
        <v>0</v>
      </c>
      <c r="G80" s="81">
        <v>0</v>
      </c>
      <c r="H80" s="80">
        <v>0</v>
      </c>
    </row>
    <row r="81" spans="1:8" x14ac:dyDescent="0.2">
      <c r="A81" t="s">
        <v>92</v>
      </c>
      <c r="B81" s="57" t="str">
        <f>VLOOKUP(A81,'District List'!$A$2:$C$317,3,0)</f>
        <v>Wishkah Valley</v>
      </c>
      <c r="C81" s="80">
        <v>0</v>
      </c>
      <c r="D81" s="81">
        <v>57217.48</v>
      </c>
      <c r="E81" s="80">
        <v>22565.86</v>
      </c>
      <c r="F81" s="80">
        <v>0</v>
      </c>
      <c r="G81" s="81">
        <v>13657.48</v>
      </c>
      <c r="H81" s="80">
        <v>-20020.349999999999</v>
      </c>
    </row>
    <row r="82" spans="1:8" x14ac:dyDescent="0.2">
      <c r="A82" t="s">
        <v>93</v>
      </c>
      <c r="B82" s="57" t="str">
        <f>VLOOKUP(A82,'District List'!$A$2:$C$317,3,0)</f>
        <v>Ocosta</v>
      </c>
      <c r="C82" s="80">
        <v>0</v>
      </c>
      <c r="D82" s="81">
        <v>234363.61</v>
      </c>
      <c r="E82" s="80">
        <v>12352.61</v>
      </c>
      <c r="F82" s="80">
        <v>171718.83000000002</v>
      </c>
      <c r="G82" s="81">
        <v>37620.75</v>
      </c>
      <c r="H82" s="80">
        <v>-107466.43</v>
      </c>
    </row>
    <row r="83" spans="1:8" x14ac:dyDescent="0.2">
      <c r="A83" t="s">
        <v>94</v>
      </c>
      <c r="B83" s="57" t="str">
        <f>VLOOKUP(A83,'District List'!$A$2:$C$317,3,0)</f>
        <v>Oakville</v>
      </c>
      <c r="C83" s="80">
        <v>0</v>
      </c>
      <c r="D83" s="81">
        <v>92931.6</v>
      </c>
      <c r="E83" s="80">
        <v>4549.3500000000004</v>
      </c>
      <c r="F83" s="80">
        <v>33409.629999999997</v>
      </c>
      <c r="G83" s="81">
        <v>29528.89</v>
      </c>
      <c r="H83" s="80">
        <v>-50162.3</v>
      </c>
    </row>
    <row r="84" spans="1:8" x14ac:dyDescent="0.2">
      <c r="A84" t="s">
        <v>95</v>
      </c>
      <c r="B84" s="57" t="str">
        <f>VLOOKUP(A84,'District List'!$A$2:$C$317,3,0)</f>
        <v>Oak Harbor</v>
      </c>
      <c r="C84" s="80">
        <v>0</v>
      </c>
      <c r="D84" s="81">
        <v>1451635.35</v>
      </c>
      <c r="E84" s="80">
        <v>30469.83</v>
      </c>
      <c r="F84" s="80">
        <v>509416.69</v>
      </c>
      <c r="G84" s="81">
        <v>157131.24</v>
      </c>
      <c r="H84" s="80">
        <v>0</v>
      </c>
    </row>
    <row r="85" spans="1:8" x14ac:dyDescent="0.2">
      <c r="A85" t="s">
        <v>96</v>
      </c>
      <c r="B85" s="57" t="str">
        <f>VLOOKUP(A85,'District List'!$A$2:$C$317,3,0)</f>
        <v>Coupeville</v>
      </c>
      <c r="C85" s="80">
        <v>0</v>
      </c>
      <c r="D85" s="81">
        <v>338812.11</v>
      </c>
      <c r="E85" s="80">
        <v>19929.62</v>
      </c>
      <c r="F85" s="80">
        <v>25368.6</v>
      </c>
      <c r="G85" s="81">
        <v>36260</v>
      </c>
      <c r="H85" s="80">
        <v>-144091.20000000001</v>
      </c>
    </row>
    <row r="86" spans="1:8" x14ac:dyDescent="0.2">
      <c r="A86" t="s">
        <v>97</v>
      </c>
      <c r="B86" s="57" t="str">
        <f>VLOOKUP(A86,'District List'!$A$2:$C$317,3,0)</f>
        <v>South Whidbey</v>
      </c>
      <c r="C86" s="80">
        <v>0</v>
      </c>
      <c r="D86" s="81">
        <v>349436.56</v>
      </c>
      <c r="E86" s="80">
        <v>216.59</v>
      </c>
      <c r="F86" s="80">
        <v>232512.54</v>
      </c>
      <c r="G86" s="81">
        <v>69807</v>
      </c>
      <c r="H86" s="80">
        <v>-128384.81</v>
      </c>
    </row>
    <row r="87" spans="1:8" x14ac:dyDescent="0.2">
      <c r="A87" t="s">
        <v>98</v>
      </c>
      <c r="B87" s="57" t="str">
        <f>VLOOKUP(A87,'District List'!$A$2:$C$317,3,0)</f>
        <v>Queets-Clearwater</v>
      </c>
      <c r="C87" s="80">
        <v>0</v>
      </c>
      <c r="D87" s="81">
        <v>39676.6</v>
      </c>
      <c r="E87" s="80">
        <v>333.85</v>
      </c>
      <c r="F87" s="80">
        <v>4794.68</v>
      </c>
      <c r="G87" s="81">
        <v>10650</v>
      </c>
      <c r="H87" s="80">
        <v>0</v>
      </c>
    </row>
    <row r="88" spans="1:8" x14ac:dyDescent="0.2">
      <c r="A88" t="s">
        <v>99</v>
      </c>
      <c r="B88" s="57" t="str">
        <f>VLOOKUP(A88,'District List'!$A$2:$C$317,3,0)</f>
        <v>Brinnon</v>
      </c>
      <c r="C88" s="80">
        <v>0</v>
      </c>
      <c r="D88" s="81">
        <v>45258.79</v>
      </c>
      <c r="E88" s="80">
        <v>1919.85</v>
      </c>
      <c r="F88" s="80">
        <v>26250.83</v>
      </c>
      <c r="G88" s="81">
        <v>10122</v>
      </c>
      <c r="H88" s="80">
        <v>-1879.16</v>
      </c>
    </row>
    <row r="89" spans="1:8" x14ac:dyDescent="0.2">
      <c r="A89" t="s">
        <v>100</v>
      </c>
      <c r="B89" s="57" t="str">
        <f>VLOOKUP(A89,'District List'!$A$2:$C$317,3,0)</f>
        <v>Quilcene</v>
      </c>
      <c r="C89" s="80">
        <v>0</v>
      </c>
      <c r="D89" s="81">
        <v>138039.57</v>
      </c>
      <c r="E89" s="80">
        <v>6708.15</v>
      </c>
      <c r="F89" s="80">
        <v>117356.80000000002</v>
      </c>
      <c r="G89" s="81">
        <v>29475</v>
      </c>
      <c r="H89" s="80">
        <v>-43692.95</v>
      </c>
    </row>
    <row r="90" spans="1:8" x14ac:dyDescent="0.2">
      <c r="A90" t="s">
        <v>101</v>
      </c>
      <c r="B90" s="57" t="str">
        <f>VLOOKUP(A90,'District List'!$A$2:$C$317,3,0)</f>
        <v>Chimacum</v>
      </c>
      <c r="C90" s="80">
        <v>0</v>
      </c>
      <c r="D90" s="81">
        <v>394164.7</v>
      </c>
      <c r="E90" s="80">
        <v>31513.19</v>
      </c>
      <c r="F90" s="80">
        <v>329997.13</v>
      </c>
      <c r="G90" s="81">
        <v>58482</v>
      </c>
      <c r="H90" s="80">
        <v>-33659.31</v>
      </c>
    </row>
    <row r="91" spans="1:8" x14ac:dyDescent="0.2">
      <c r="A91" t="s">
        <v>102</v>
      </c>
      <c r="B91" s="57" t="str">
        <f>VLOOKUP(A91,'District List'!$A$2:$C$317,3,0)</f>
        <v>Port Townsend</v>
      </c>
      <c r="C91" s="80">
        <v>327476.18</v>
      </c>
      <c r="D91" s="81">
        <v>304821.07</v>
      </c>
      <c r="E91" s="80">
        <v>2421.67</v>
      </c>
      <c r="F91" s="80">
        <v>19213.18</v>
      </c>
      <c r="G91" s="81">
        <v>51783</v>
      </c>
      <c r="H91" s="80">
        <v>-73633.600000000006</v>
      </c>
    </row>
    <row r="92" spans="1:8" x14ac:dyDescent="0.2">
      <c r="A92" t="s">
        <v>103</v>
      </c>
      <c r="B92" s="57" t="str">
        <f>VLOOKUP(A92,'District List'!$A$2:$C$317,3,0)</f>
        <v>Seattle</v>
      </c>
      <c r="C92" s="80">
        <v>0</v>
      </c>
      <c r="D92" s="81">
        <v>0</v>
      </c>
      <c r="E92" s="80">
        <v>56833866.030000001</v>
      </c>
      <c r="F92" s="80">
        <v>0</v>
      </c>
      <c r="G92" s="81">
        <v>0</v>
      </c>
      <c r="H92" s="80">
        <v>-293139.94</v>
      </c>
    </row>
    <row r="93" spans="1:8" x14ac:dyDescent="0.2">
      <c r="A93" t="s">
        <v>104</v>
      </c>
      <c r="B93" s="57" t="str">
        <f>VLOOKUP(A93,'District List'!$A$2:$C$317,3,0)</f>
        <v>Federal Way</v>
      </c>
      <c r="C93" s="80">
        <v>0</v>
      </c>
      <c r="D93" s="81">
        <v>5324151.6399999997</v>
      </c>
      <c r="E93" s="80">
        <v>8258223.7800000003</v>
      </c>
      <c r="F93" s="80">
        <v>1591197.3400000003</v>
      </c>
      <c r="G93" s="81">
        <v>668914</v>
      </c>
      <c r="H93" s="80">
        <v>-1111445.97</v>
      </c>
    </row>
    <row r="94" spans="1:8" x14ac:dyDescent="0.2">
      <c r="A94" t="s">
        <v>105</v>
      </c>
      <c r="B94" s="57" t="str">
        <f>VLOOKUP(A94,'District List'!$A$2:$C$317,3,0)</f>
        <v>Enumclaw</v>
      </c>
      <c r="C94" s="80">
        <v>0</v>
      </c>
      <c r="D94" s="81">
        <v>1485792.73</v>
      </c>
      <c r="E94" s="80">
        <v>397909.92</v>
      </c>
      <c r="F94" s="80">
        <v>512089.63</v>
      </c>
      <c r="G94" s="81">
        <v>188034.02</v>
      </c>
      <c r="H94" s="80">
        <v>-176129.45</v>
      </c>
    </row>
    <row r="95" spans="1:8" x14ac:dyDescent="0.2">
      <c r="A95" t="s">
        <v>106</v>
      </c>
      <c r="B95" s="57" t="str">
        <f>VLOOKUP(A95,'District List'!$A$2:$C$317,3,0)</f>
        <v>Mercer Island</v>
      </c>
      <c r="C95" s="80">
        <v>0</v>
      </c>
      <c r="D95" s="81">
        <v>1136151.53</v>
      </c>
      <c r="E95" s="80">
        <v>67509.47</v>
      </c>
      <c r="F95" s="80">
        <v>273802.40000000002</v>
      </c>
      <c r="G95" s="81">
        <v>126962.52</v>
      </c>
      <c r="H95" s="80">
        <v>-252863.46</v>
      </c>
    </row>
    <row r="96" spans="1:8" x14ac:dyDescent="0.2">
      <c r="A96" t="s">
        <v>107</v>
      </c>
      <c r="B96" s="57" t="str">
        <f>VLOOKUP(A96,'District List'!$A$2:$C$317,3,0)</f>
        <v>Highline</v>
      </c>
      <c r="C96" s="80">
        <v>0</v>
      </c>
      <c r="D96" s="81">
        <v>3132306.36</v>
      </c>
      <c r="E96" s="80">
        <v>3880150.9</v>
      </c>
      <c r="F96" s="80">
        <v>1232596.77</v>
      </c>
      <c r="G96" s="81">
        <v>371033.7</v>
      </c>
      <c r="H96" s="80">
        <v>-845340.09</v>
      </c>
    </row>
    <row r="97" spans="1:8" x14ac:dyDescent="0.2">
      <c r="A97" t="s">
        <v>108</v>
      </c>
      <c r="B97" s="57" t="str">
        <f>VLOOKUP(A97,'District List'!$A$2:$C$317,3,0)</f>
        <v>Vashon Island</v>
      </c>
      <c r="C97" s="80">
        <v>0</v>
      </c>
      <c r="D97" s="81">
        <v>0</v>
      </c>
      <c r="E97" s="80">
        <v>1519415.38</v>
      </c>
      <c r="F97" s="80">
        <v>0</v>
      </c>
      <c r="G97" s="81">
        <v>0</v>
      </c>
      <c r="H97" s="80">
        <v>0</v>
      </c>
    </row>
    <row r="98" spans="1:8" x14ac:dyDescent="0.2">
      <c r="A98" t="s">
        <v>109</v>
      </c>
      <c r="B98" s="57" t="str">
        <f>VLOOKUP(A98,'District List'!$A$2:$C$317,3,0)</f>
        <v>Renton</v>
      </c>
      <c r="C98" s="80">
        <v>46278.93</v>
      </c>
      <c r="D98" s="81">
        <v>5633280.6500000004</v>
      </c>
      <c r="E98" s="80">
        <v>2627747.16</v>
      </c>
      <c r="F98" s="80">
        <v>1089051.33</v>
      </c>
      <c r="G98" s="81">
        <v>146313.91</v>
      </c>
      <c r="H98" s="80">
        <v>-390745.55</v>
      </c>
    </row>
    <row r="99" spans="1:8" x14ac:dyDescent="0.2">
      <c r="A99" t="s">
        <v>110</v>
      </c>
      <c r="B99" s="57" t="str">
        <f>VLOOKUP(A99,'District List'!$A$2:$C$317,3,0)</f>
        <v>Skykomish</v>
      </c>
      <c r="C99" s="80">
        <v>0</v>
      </c>
      <c r="D99" s="81">
        <v>84243.07</v>
      </c>
      <c r="E99" s="80">
        <v>5761.01</v>
      </c>
      <c r="F99" s="80">
        <v>3896.7</v>
      </c>
      <c r="G99" s="81">
        <v>0</v>
      </c>
      <c r="H99" s="80">
        <v>0</v>
      </c>
    </row>
    <row r="100" spans="1:8" x14ac:dyDescent="0.2">
      <c r="A100" t="s">
        <v>111</v>
      </c>
      <c r="B100" s="57" t="str">
        <f>VLOOKUP(A100,'District List'!$A$2:$C$317,3,0)</f>
        <v>Bellevue</v>
      </c>
      <c r="C100" s="80">
        <v>0</v>
      </c>
      <c r="D100" s="81">
        <v>4102384.95</v>
      </c>
      <c r="E100" s="80">
        <v>1858775.08</v>
      </c>
      <c r="F100" s="80">
        <v>1142449.3099999998</v>
      </c>
      <c r="G100" s="81">
        <v>12500</v>
      </c>
      <c r="H100" s="80">
        <v>-990960.01</v>
      </c>
    </row>
    <row r="101" spans="1:8" x14ac:dyDescent="0.2">
      <c r="A101" t="s">
        <v>112</v>
      </c>
      <c r="B101" s="57" t="str">
        <f>VLOOKUP(A101,'District List'!$A$2:$C$317,3,0)</f>
        <v>Tukwila</v>
      </c>
      <c r="C101" s="80">
        <v>0</v>
      </c>
      <c r="D101" s="81">
        <v>602003.51</v>
      </c>
      <c r="E101" s="80">
        <v>331736.51</v>
      </c>
      <c r="F101" s="80">
        <v>114310.51</v>
      </c>
      <c r="G101" s="81">
        <v>0</v>
      </c>
      <c r="H101" s="80">
        <v>-147405.26</v>
      </c>
    </row>
    <row r="102" spans="1:8" x14ac:dyDescent="0.2">
      <c r="A102" t="s">
        <v>113</v>
      </c>
      <c r="B102" s="57" t="str">
        <f>VLOOKUP(A102,'District List'!$A$2:$C$317,3,0)</f>
        <v>Riverview</v>
      </c>
      <c r="C102" s="80">
        <v>0</v>
      </c>
      <c r="D102" s="81">
        <v>1167561.47</v>
      </c>
      <c r="E102" s="80">
        <v>170582.54</v>
      </c>
      <c r="F102" s="80">
        <v>401113.46</v>
      </c>
      <c r="G102" s="81">
        <v>126372</v>
      </c>
      <c r="H102" s="80">
        <v>0</v>
      </c>
    </row>
    <row r="103" spans="1:8" x14ac:dyDescent="0.2">
      <c r="A103" t="s">
        <v>114</v>
      </c>
      <c r="B103" s="57" t="str">
        <f>VLOOKUP(A103,'District List'!$A$2:$C$317,3,0)</f>
        <v>Auburn</v>
      </c>
      <c r="C103" s="80">
        <v>127049.89</v>
      </c>
      <c r="D103" s="81">
        <v>6058148.7699999996</v>
      </c>
      <c r="E103" s="80">
        <v>22396.25</v>
      </c>
      <c r="F103" s="80">
        <v>1159860.6599999999</v>
      </c>
      <c r="G103" s="81">
        <v>395728</v>
      </c>
      <c r="H103" s="80">
        <v>-1174886</v>
      </c>
    </row>
    <row r="104" spans="1:8" x14ac:dyDescent="0.2">
      <c r="A104" t="s">
        <v>115</v>
      </c>
      <c r="B104" s="57" t="str">
        <f>VLOOKUP(A104,'District List'!$A$2:$C$317,3,0)</f>
        <v>Tahoma</v>
      </c>
      <c r="C104" s="80">
        <v>0</v>
      </c>
      <c r="D104" s="81">
        <v>2337892.1800000002</v>
      </c>
      <c r="E104" s="80">
        <v>1010704.33</v>
      </c>
      <c r="F104" s="80">
        <v>638673.86</v>
      </c>
      <c r="G104" s="81">
        <v>262885</v>
      </c>
      <c r="H104" s="80">
        <v>-123950.69</v>
      </c>
    </row>
    <row r="105" spans="1:8" x14ac:dyDescent="0.2">
      <c r="A105" t="s">
        <v>116</v>
      </c>
      <c r="B105" s="57" t="str">
        <f>VLOOKUP(A105,'District List'!$A$2:$C$317,3,0)</f>
        <v>Snoqualmie Valley</v>
      </c>
      <c r="C105" s="80">
        <v>0</v>
      </c>
      <c r="D105" s="81">
        <v>2485386.0499999998</v>
      </c>
      <c r="E105" s="80">
        <v>786638.01</v>
      </c>
      <c r="F105" s="80">
        <v>544059.09000000008</v>
      </c>
      <c r="G105" s="81">
        <v>137736.31</v>
      </c>
      <c r="H105" s="80">
        <v>-476898.23</v>
      </c>
    </row>
    <row r="106" spans="1:8" x14ac:dyDescent="0.2">
      <c r="A106" t="s">
        <v>117</v>
      </c>
      <c r="B106" s="57" t="str">
        <f>VLOOKUP(A106,'District List'!$A$2:$C$317,3,0)</f>
        <v>Issaquah</v>
      </c>
      <c r="C106" s="80">
        <v>0</v>
      </c>
      <c r="D106" s="81">
        <v>6365489.1600000001</v>
      </c>
      <c r="E106" s="80">
        <v>2407884.96</v>
      </c>
      <c r="F106" s="80">
        <v>1231523.83</v>
      </c>
      <c r="G106" s="81">
        <v>757780</v>
      </c>
      <c r="H106" s="80">
        <v>-586069</v>
      </c>
    </row>
    <row r="107" spans="1:8" x14ac:dyDescent="0.2">
      <c r="A107" t="s">
        <v>118</v>
      </c>
      <c r="B107" s="57" t="str">
        <f>VLOOKUP(A107,'District List'!$A$2:$C$317,3,0)</f>
        <v>Shoreline</v>
      </c>
      <c r="C107" s="80">
        <v>0</v>
      </c>
      <c r="D107" s="81">
        <v>2142936.31</v>
      </c>
      <c r="E107" s="80">
        <v>961154.82</v>
      </c>
      <c r="F107" s="80">
        <v>966949.7</v>
      </c>
      <c r="G107" s="81">
        <v>270704.02</v>
      </c>
      <c r="H107" s="80">
        <v>-625016.06000000006</v>
      </c>
    </row>
    <row r="108" spans="1:8" x14ac:dyDescent="0.2">
      <c r="A108" t="s">
        <v>119</v>
      </c>
      <c r="B108" s="57" t="str">
        <f>VLOOKUP(A108,'District List'!$A$2:$C$317,3,0)</f>
        <v>Lake Washington</v>
      </c>
      <c r="C108" s="80">
        <v>11377.3</v>
      </c>
      <c r="D108" s="81">
        <v>6168769.0099999998</v>
      </c>
      <c r="E108" s="80">
        <v>5118791.34</v>
      </c>
      <c r="F108" s="80">
        <v>1328503.83</v>
      </c>
      <c r="G108" s="81">
        <v>255345</v>
      </c>
      <c r="H108" s="80">
        <v>-1120173.8899999999</v>
      </c>
    </row>
    <row r="109" spans="1:8" x14ac:dyDescent="0.2">
      <c r="A109" t="s">
        <v>120</v>
      </c>
      <c r="B109" s="57" t="str">
        <f>VLOOKUP(A109,'District List'!$A$2:$C$317,3,0)</f>
        <v>Kent</v>
      </c>
      <c r="C109" s="80">
        <v>0</v>
      </c>
      <c r="D109" s="81">
        <v>5918381.4400000004</v>
      </c>
      <c r="E109" s="80">
        <v>7362966.4199999999</v>
      </c>
      <c r="F109" s="80">
        <v>1460684.78</v>
      </c>
      <c r="G109" s="81">
        <v>5000</v>
      </c>
      <c r="H109" s="80">
        <v>-816419.72</v>
      </c>
    </row>
    <row r="110" spans="1:8" x14ac:dyDescent="0.2">
      <c r="A110" t="s">
        <v>121</v>
      </c>
      <c r="B110" s="57" t="str">
        <f>VLOOKUP(A110,'District List'!$A$2:$C$317,3,0)</f>
        <v>Northshore</v>
      </c>
      <c r="C110" s="80">
        <v>0</v>
      </c>
      <c r="D110" s="81">
        <v>6962727.8099999996</v>
      </c>
      <c r="E110" s="80">
        <v>271497.18</v>
      </c>
      <c r="F110" s="80">
        <v>1641985.34</v>
      </c>
      <c r="G110" s="81">
        <v>452124</v>
      </c>
      <c r="H110" s="80">
        <v>-1126314.95</v>
      </c>
    </row>
    <row r="111" spans="1:8" x14ac:dyDescent="0.2">
      <c r="A111" t="s">
        <v>640</v>
      </c>
      <c r="B111" s="57" t="str">
        <f>VLOOKUP(A111,'District List'!$A$2:$C$317,3,0)</f>
        <v>Summit Sierra Charter</v>
      </c>
      <c r="C111" s="80">
        <v>0</v>
      </c>
      <c r="D111" s="81">
        <v>0</v>
      </c>
      <c r="E111" s="80">
        <v>776.56</v>
      </c>
      <c r="F111" s="80">
        <v>0</v>
      </c>
      <c r="G111" s="81">
        <v>0</v>
      </c>
      <c r="H111" s="80">
        <v>0</v>
      </c>
    </row>
    <row r="112" spans="1:8" x14ac:dyDescent="0.2">
      <c r="A112" t="s">
        <v>635</v>
      </c>
      <c r="B112" s="57" t="e">
        <f>VLOOKUP(A112,'District List'!$A$2:$C$317,3,0)</f>
        <v>#N/A</v>
      </c>
      <c r="C112" s="80">
        <v>0</v>
      </c>
      <c r="D112" s="81">
        <v>0</v>
      </c>
      <c r="E112" s="80">
        <v>451389.76</v>
      </c>
      <c r="F112" s="80">
        <v>0</v>
      </c>
      <c r="G112" s="81">
        <v>0</v>
      </c>
      <c r="H112" s="80">
        <v>0</v>
      </c>
    </row>
    <row r="113" spans="1:8" x14ac:dyDescent="0.2">
      <c r="A113" t="s">
        <v>643</v>
      </c>
      <c r="B113" s="57" t="str">
        <f>VLOOKUP(A113,'District List'!$A$2:$C$317,3,0)</f>
        <v>Summit Atlas Charter</v>
      </c>
      <c r="C113" s="80">
        <v>0</v>
      </c>
      <c r="D113" s="81">
        <v>0</v>
      </c>
      <c r="E113" s="80">
        <v>599058.16</v>
      </c>
      <c r="F113" s="80">
        <v>0</v>
      </c>
      <c r="G113" s="81">
        <v>0</v>
      </c>
      <c r="H113" s="80">
        <v>0</v>
      </c>
    </row>
    <row r="114" spans="1:8" x14ac:dyDescent="0.2">
      <c r="A114" t="s">
        <v>637</v>
      </c>
      <c r="B114" s="57" t="str">
        <f>VLOOKUP(A114,'District List'!$A$2:$C$317,3,0)</f>
        <v>Rainier Prep Charter</v>
      </c>
      <c r="C114" s="80">
        <v>0</v>
      </c>
      <c r="D114" s="81">
        <v>0</v>
      </c>
      <c r="E114" s="80">
        <v>727794</v>
      </c>
      <c r="F114" s="80">
        <v>0</v>
      </c>
      <c r="G114" s="81">
        <v>0</v>
      </c>
      <c r="H114" s="80">
        <v>0</v>
      </c>
    </row>
    <row r="115" spans="1:8" x14ac:dyDescent="0.2">
      <c r="A115" t="s">
        <v>642</v>
      </c>
      <c r="B115" s="57" t="str">
        <f>VLOOKUP(A115,'District List'!$A$2:$C$317,3,0)</f>
        <v>Rainier Valley Leadership Acad Charter</v>
      </c>
      <c r="C115" s="80">
        <v>0</v>
      </c>
      <c r="D115" s="81">
        <v>0</v>
      </c>
      <c r="E115" s="80">
        <v>115484.42</v>
      </c>
      <c r="F115" s="80">
        <v>0</v>
      </c>
      <c r="G115" s="81">
        <v>0</v>
      </c>
      <c r="H115" s="80">
        <v>0</v>
      </c>
    </row>
    <row r="116" spans="1:8" x14ac:dyDescent="0.2">
      <c r="A116" t="s">
        <v>644</v>
      </c>
      <c r="B116" s="57" t="str">
        <f>VLOOKUP(A116,'District List'!$A$2:$C$317,3,0)</f>
        <v>Impact Puget Sound Elem Charter</v>
      </c>
      <c r="C116" s="80">
        <v>0</v>
      </c>
      <c r="D116" s="81">
        <v>0</v>
      </c>
      <c r="E116" s="80">
        <v>536902.27</v>
      </c>
      <c r="F116" s="80">
        <v>0</v>
      </c>
      <c r="G116" s="81">
        <v>0</v>
      </c>
      <c r="H116" s="80">
        <v>0</v>
      </c>
    </row>
    <row r="117" spans="1:8" x14ac:dyDescent="0.2">
      <c r="A117" t="s">
        <v>656</v>
      </c>
      <c r="B117" s="57" t="str">
        <f>VLOOKUP(A117,'District List'!$A$2:$C$317,3,0)</f>
        <v>Impact Salish Sea Charter</v>
      </c>
      <c r="C117" s="80">
        <v>0</v>
      </c>
      <c r="D117" s="81">
        <v>0</v>
      </c>
      <c r="E117" s="80">
        <v>266804.23</v>
      </c>
      <c r="F117" s="80">
        <v>0</v>
      </c>
      <c r="G117" s="81">
        <v>0</v>
      </c>
      <c r="H117" s="80">
        <v>0</v>
      </c>
    </row>
    <row r="118" spans="1:8" x14ac:dyDescent="0.2">
      <c r="A118" t="s">
        <v>657</v>
      </c>
      <c r="B118" s="57" t="str">
        <f>VLOOKUP(A118,'District List'!$A$2:$C$317,3,0)</f>
        <v>Why Not You Academy Charter</v>
      </c>
      <c r="C118" s="80">
        <v>0</v>
      </c>
      <c r="D118" s="81">
        <v>0</v>
      </c>
      <c r="E118" s="80">
        <v>0</v>
      </c>
      <c r="F118" s="80">
        <v>0</v>
      </c>
      <c r="G118" s="81">
        <v>0</v>
      </c>
      <c r="H118" s="80">
        <v>0</v>
      </c>
    </row>
    <row r="119" spans="1:8" x14ac:dyDescent="0.2">
      <c r="A119" t="s">
        <v>1078</v>
      </c>
      <c r="B119" s="57" t="e">
        <f>VLOOKUP(A119,'District List'!$A$2:$C$317,3,0)</f>
        <v>#N/A</v>
      </c>
      <c r="C119" s="80">
        <v>0</v>
      </c>
      <c r="D119" s="81">
        <v>0</v>
      </c>
      <c r="E119" s="80">
        <v>93881.58</v>
      </c>
      <c r="F119" s="80">
        <v>0</v>
      </c>
      <c r="G119" s="81">
        <v>0</v>
      </c>
      <c r="H119" s="80">
        <v>0</v>
      </c>
    </row>
    <row r="120" spans="1:8" x14ac:dyDescent="0.2">
      <c r="A120" t="s">
        <v>122</v>
      </c>
      <c r="B120" s="57" t="str">
        <f>VLOOKUP(A120,'District List'!$A$2:$C$317,3,0)</f>
        <v>Bremerton</v>
      </c>
      <c r="C120" s="80">
        <v>0</v>
      </c>
      <c r="D120" s="81">
        <v>1109056.1399999999</v>
      </c>
      <c r="E120" s="80">
        <v>554332.03</v>
      </c>
      <c r="F120" s="80">
        <v>119771.57</v>
      </c>
      <c r="G120" s="81">
        <v>69434.89</v>
      </c>
      <c r="H120" s="80">
        <v>-188205.09</v>
      </c>
    </row>
    <row r="121" spans="1:8" x14ac:dyDescent="0.2">
      <c r="A121" t="s">
        <v>123</v>
      </c>
      <c r="B121" s="57" t="str">
        <f>VLOOKUP(A121,'District List'!$A$2:$C$317,3,0)</f>
        <v>Bainbridge Island</v>
      </c>
      <c r="C121" s="80">
        <v>0</v>
      </c>
      <c r="D121" s="81">
        <v>1157383.3600000001</v>
      </c>
      <c r="E121" s="80">
        <v>145826.15</v>
      </c>
      <c r="F121" s="80">
        <v>369779.81</v>
      </c>
      <c r="G121" s="81">
        <v>285975.96000000002</v>
      </c>
      <c r="H121" s="80">
        <v>-326531.40999999997</v>
      </c>
    </row>
    <row r="122" spans="1:8" x14ac:dyDescent="0.2">
      <c r="A122" t="s">
        <v>124</v>
      </c>
      <c r="B122" s="57" t="str">
        <f>VLOOKUP(A122,'District List'!$A$2:$C$317,3,0)</f>
        <v>North Kitsap</v>
      </c>
      <c r="C122" s="80">
        <v>0</v>
      </c>
      <c r="D122" s="81">
        <v>2456733.44</v>
      </c>
      <c r="E122" s="80">
        <v>62438.7</v>
      </c>
      <c r="F122" s="80">
        <v>662375.82000000007</v>
      </c>
      <c r="G122" s="81">
        <v>0</v>
      </c>
      <c r="H122" s="80">
        <v>-382098.57</v>
      </c>
    </row>
    <row r="123" spans="1:8" x14ac:dyDescent="0.2">
      <c r="A123" t="s">
        <v>125</v>
      </c>
      <c r="B123" s="57" t="str">
        <f>VLOOKUP(A123,'District List'!$A$2:$C$317,3,0)</f>
        <v>Central Kitsap</v>
      </c>
      <c r="C123" s="80">
        <v>0</v>
      </c>
      <c r="D123" s="81">
        <v>3648236.91</v>
      </c>
      <c r="E123" s="80">
        <v>292209.34999999998</v>
      </c>
      <c r="F123" s="80">
        <v>2260480.94</v>
      </c>
      <c r="G123" s="81">
        <v>237059.68</v>
      </c>
      <c r="H123" s="80">
        <v>-1104039.25</v>
      </c>
    </row>
    <row r="124" spans="1:8" x14ac:dyDescent="0.2">
      <c r="A124" t="s">
        <v>126</v>
      </c>
      <c r="B124" s="57" t="str">
        <f>VLOOKUP(A124,'District List'!$A$2:$C$317,3,0)</f>
        <v>South Kitsap</v>
      </c>
      <c r="C124" s="80">
        <v>73611.820000000007</v>
      </c>
      <c r="D124" s="81">
        <v>3982529.23</v>
      </c>
      <c r="E124" s="80">
        <v>264587.12</v>
      </c>
      <c r="F124" s="80">
        <v>1432024.23</v>
      </c>
      <c r="G124" s="81">
        <v>227205</v>
      </c>
      <c r="H124" s="80">
        <v>-339571.45</v>
      </c>
    </row>
    <row r="125" spans="1:8" x14ac:dyDescent="0.2">
      <c r="A125" t="s">
        <v>658</v>
      </c>
      <c r="B125" s="57" t="str">
        <f>VLOOKUP(A125,'District List'!$A$2:$C$317,3,0)</f>
        <v>Catalyst Charter</v>
      </c>
      <c r="C125" s="80">
        <v>0</v>
      </c>
      <c r="D125" s="81">
        <v>331464.02</v>
      </c>
      <c r="E125" s="80">
        <v>6849.95</v>
      </c>
      <c r="F125" s="80">
        <v>53612.909999999996</v>
      </c>
      <c r="G125" s="81">
        <v>16862.73</v>
      </c>
      <c r="H125" s="80">
        <v>0</v>
      </c>
    </row>
    <row r="126" spans="1:8" x14ac:dyDescent="0.2">
      <c r="A126" t="s">
        <v>631</v>
      </c>
      <c r="B126" s="57" t="e">
        <f>VLOOKUP(A126,'District List'!$A$2:$C$317,3,0)</f>
        <v>#N/A</v>
      </c>
      <c r="C126" s="80">
        <v>0</v>
      </c>
      <c r="D126" s="81">
        <v>0</v>
      </c>
      <c r="E126" s="80">
        <v>14136.04</v>
      </c>
      <c r="F126" s="80">
        <v>0</v>
      </c>
      <c r="G126" s="81">
        <v>0</v>
      </c>
      <c r="H126" s="80">
        <v>0</v>
      </c>
    </row>
    <row r="127" spans="1:8" x14ac:dyDescent="0.2">
      <c r="A127" t="s">
        <v>357</v>
      </c>
      <c r="B127" s="57" t="str">
        <f>VLOOKUP(A127,'District List'!$A$2:$C$317,3,0)</f>
        <v>Damman</v>
      </c>
      <c r="C127" s="80">
        <v>286.64999999999998</v>
      </c>
      <c r="D127" s="81">
        <v>0</v>
      </c>
      <c r="E127" s="80">
        <v>0</v>
      </c>
      <c r="F127" s="80">
        <v>0</v>
      </c>
      <c r="G127" s="81">
        <v>0</v>
      </c>
      <c r="H127" s="80">
        <v>0</v>
      </c>
    </row>
    <row r="128" spans="1:8" x14ac:dyDescent="0.2">
      <c r="A128" t="s">
        <v>127</v>
      </c>
      <c r="B128" s="57" t="str">
        <f>VLOOKUP(A128,'District List'!$A$2:$C$317,3,0)</f>
        <v>Easton</v>
      </c>
      <c r="C128" s="80">
        <v>0</v>
      </c>
      <c r="D128" s="81">
        <v>39022.71</v>
      </c>
      <c r="E128" s="80">
        <v>424.52</v>
      </c>
      <c r="F128" s="80">
        <v>10123.75</v>
      </c>
      <c r="G128" s="81">
        <v>13045.12</v>
      </c>
      <c r="H128" s="80">
        <v>-19324.05</v>
      </c>
    </row>
    <row r="129" spans="1:8" x14ac:dyDescent="0.2">
      <c r="A129" t="s">
        <v>128</v>
      </c>
      <c r="B129" s="57" t="str">
        <f>VLOOKUP(A129,'District List'!$A$2:$C$317,3,0)</f>
        <v>Thorp</v>
      </c>
      <c r="C129" s="80">
        <v>0</v>
      </c>
      <c r="D129" s="81">
        <v>125633.68</v>
      </c>
      <c r="E129" s="80">
        <v>0</v>
      </c>
      <c r="F129" s="80">
        <v>16307.890000000001</v>
      </c>
      <c r="G129" s="81">
        <v>26909</v>
      </c>
      <c r="H129" s="80">
        <v>-109831.72</v>
      </c>
    </row>
    <row r="130" spans="1:8" x14ac:dyDescent="0.2">
      <c r="A130" t="s">
        <v>129</v>
      </c>
      <c r="B130" s="57" t="str">
        <f>VLOOKUP(A130,'District List'!$A$2:$C$317,3,0)</f>
        <v>Ellensburg</v>
      </c>
      <c r="C130" s="80">
        <v>0</v>
      </c>
      <c r="D130" s="81">
        <v>744522.08</v>
      </c>
      <c r="E130" s="80">
        <v>66634.13</v>
      </c>
      <c r="F130" s="80">
        <v>396883.47</v>
      </c>
      <c r="G130" s="81">
        <v>52076.18</v>
      </c>
      <c r="H130" s="80">
        <v>-242517.23</v>
      </c>
    </row>
    <row r="131" spans="1:8" x14ac:dyDescent="0.2">
      <c r="A131" t="s">
        <v>130</v>
      </c>
      <c r="B131" s="57" t="str">
        <f>VLOOKUP(A131,'District List'!$A$2:$C$317,3,0)</f>
        <v>Kittitas</v>
      </c>
      <c r="C131" s="80">
        <v>0</v>
      </c>
      <c r="D131" s="81">
        <v>192172.79999999999</v>
      </c>
      <c r="E131" s="80">
        <v>3056.18</v>
      </c>
      <c r="F131" s="80">
        <v>38493.03</v>
      </c>
      <c r="G131" s="81">
        <v>16539.91</v>
      </c>
      <c r="H131" s="80">
        <v>-76625.34</v>
      </c>
    </row>
    <row r="132" spans="1:8" x14ac:dyDescent="0.2">
      <c r="A132" t="s">
        <v>131</v>
      </c>
      <c r="B132" s="57" t="str">
        <f>VLOOKUP(A132,'District List'!$A$2:$C$317,3,0)</f>
        <v>Cle Elum - Rosyln</v>
      </c>
      <c r="C132" s="80">
        <v>0</v>
      </c>
      <c r="D132" s="81">
        <v>270172.18</v>
      </c>
      <c r="E132" s="80">
        <v>21043.4</v>
      </c>
      <c r="F132" s="80">
        <v>104520.87</v>
      </c>
      <c r="G132" s="81">
        <v>68393.91</v>
      </c>
      <c r="H132" s="80">
        <v>-117107.69</v>
      </c>
    </row>
    <row r="133" spans="1:8" x14ac:dyDescent="0.2">
      <c r="A133" t="s">
        <v>132</v>
      </c>
      <c r="B133" s="57" t="str">
        <f>VLOOKUP(A133,'District List'!$A$2:$C$317,3,0)</f>
        <v>Wishram</v>
      </c>
      <c r="C133" s="80">
        <v>0</v>
      </c>
      <c r="D133" s="81">
        <v>48033.48</v>
      </c>
      <c r="E133" s="80">
        <v>1255</v>
      </c>
      <c r="F133" s="80">
        <v>15047.41</v>
      </c>
      <c r="G133" s="81">
        <v>0</v>
      </c>
      <c r="H133" s="80">
        <v>-16619.21</v>
      </c>
    </row>
    <row r="134" spans="1:8" x14ac:dyDescent="0.2">
      <c r="A134" t="s">
        <v>133</v>
      </c>
      <c r="B134" s="57" t="str">
        <f>VLOOKUP(A134,'District List'!$A$2:$C$317,3,0)</f>
        <v>Bickleton</v>
      </c>
      <c r="C134" s="80">
        <v>0</v>
      </c>
      <c r="D134" s="81">
        <v>41526.699999999997</v>
      </c>
      <c r="E134" s="80">
        <v>1122.3900000000001</v>
      </c>
      <c r="F134" s="80">
        <v>25982.959999999999</v>
      </c>
      <c r="G134" s="81">
        <v>0</v>
      </c>
      <c r="H134" s="80">
        <v>0</v>
      </c>
    </row>
    <row r="135" spans="1:8" x14ac:dyDescent="0.2">
      <c r="A135" t="s">
        <v>134</v>
      </c>
      <c r="B135" s="57" t="str">
        <f>VLOOKUP(A135,'District List'!$A$2:$C$317,3,0)</f>
        <v>Centerville</v>
      </c>
      <c r="C135" s="80">
        <v>0</v>
      </c>
      <c r="D135" s="81">
        <v>76416.52</v>
      </c>
      <c r="E135" s="80">
        <v>2550.91</v>
      </c>
      <c r="F135" s="80">
        <v>12918.380000000001</v>
      </c>
      <c r="G135" s="81">
        <v>8413</v>
      </c>
      <c r="H135" s="80">
        <v>-13628.09</v>
      </c>
    </row>
    <row r="136" spans="1:8" x14ac:dyDescent="0.2">
      <c r="A136" t="s">
        <v>135</v>
      </c>
      <c r="B136" s="57" t="str">
        <f>VLOOKUP(A136,'District List'!$A$2:$C$317,3,0)</f>
        <v>Trout Lake</v>
      </c>
      <c r="C136" s="80">
        <v>0</v>
      </c>
      <c r="D136" s="81">
        <v>84401.08</v>
      </c>
      <c r="E136" s="80">
        <v>19053.490000000002</v>
      </c>
      <c r="F136" s="80">
        <v>30423.289999999997</v>
      </c>
      <c r="G136" s="81">
        <v>21147.54</v>
      </c>
      <c r="H136" s="80">
        <v>-77930.66</v>
      </c>
    </row>
    <row r="137" spans="1:8" x14ac:dyDescent="0.2">
      <c r="A137" t="s">
        <v>136</v>
      </c>
      <c r="B137" s="57" t="str">
        <f>VLOOKUP(A137,'District List'!$A$2:$C$317,3,0)</f>
        <v>Glenwood</v>
      </c>
      <c r="C137" s="80">
        <v>0</v>
      </c>
      <c r="D137" s="81">
        <v>41267.519999999997</v>
      </c>
      <c r="E137" s="80">
        <v>0</v>
      </c>
      <c r="F137" s="80">
        <v>26903.649999999998</v>
      </c>
      <c r="G137" s="81">
        <v>3405</v>
      </c>
      <c r="H137" s="80">
        <v>-10654.4</v>
      </c>
    </row>
    <row r="138" spans="1:8" x14ac:dyDescent="0.2">
      <c r="A138" t="s">
        <v>137</v>
      </c>
      <c r="B138" s="57" t="str">
        <f>VLOOKUP(A138,'District List'!$A$2:$C$317,3,0)</f>
        <v>Klickitat</v>
      </c>
      <c r="C138" s="80">
        <v>50926.239999999998</v>
      </c>
      <c r="D138" s="81">
        <v>0</v>
      </c>
      <c r="E138" s="80">
        <v>192831.52</v>
      </c>
      <c r="F138" s="80">
        <v>0</v>
      </c>
      <c r="G138" s="81">
        <v>11804</v>
      </c>
      <c r="H138" s="80">
        <v>0</v>
      </c>
    </row>
    <row r="139" spans="1:8" x14ac:dyDescent="0.2">
      <c r="A139" t="s">
        <v>138</v>
      </c>
      <c r="B139" s="57" t="str">
        <f>VLOOKUP(A139,'District List'!$A$2:$C$317,3,0)</f>
        <v>Roosevelt</v>
      </c>
      <c r="C139" s="80">
        <v>0</v>
      </c>
      <c r="D139" s="81">
        <v>6235.56</v>
      </c>
      <c r="E139" s="80">
        <v>55496.02</v>
      </c>
      <c r="F139" s="80">
        <v>13056.279999999999</v>
      </c>
      <c r="G139" s="81">
        <v>4150</v>
      </c>
      <c r="H139" s="80">
        <v>0</v>
      </c>
    </row>
    <row r="140" spans="1:8" x14ac:dyDescent="0.2">
      <c r="A140" t="s">
        <v>139</v>
      </c>
      <c r="B140" s="57" t="str">
        <f>VLOOKUP(A140,'District List'!$A$2:$C$317,3,0)</f>
        <v>Goldendale</v>
      </c>
      <c r="C140" s="80">
        <v>11496</v>
      </c>
      <c r="D140" s="81">
        <v>284861.67</v>
      </c>
      <c r="E140" s="80">
        <v>2973.81</v>
      </c>
      <c r="F140" s="80">
        <v>241369.7</v>
      </c>
      <c r="G140" s="81">
        <v>31927.96</v>
      </c>
      <c r="H140" s="80">
        <v>-213816.24</v>
      </c>
    </row>
    <row r="141" spans="1:8" x14ac:dyDescent="0.2">
      <c r="A141" t="s">
        <v>140</v>
      </c>
      <c r="B141" s="57" t="str">
        <f>VLOOKUP(A141,'District List'!$A$2:$C$317,3,0)</f>
        <v>White Salmon</v>
      </c>
      <c r="C141" s="80">
        <v>19988.7</v>
      </c>
      <c r="D141" s="81">
        <v>514017.05</v>
      </c>
      <c r="E141" s="80">
        <v>113622.03</v>
      </c>
      <c r="F141" s="80">
        <v>217512.06</v>
      </c>
      <c r="G141" s="81">
        <v>0</v>
      </c>
      <c r="H141" s="80">
        <v>-225516.25</v>
      </c>
    </row>
    <row r="142" spans="1:8" x14ac:dyDescent="0.2">
      <c r="A142" t="s">
        <v>141</v>
      </c>
      <c r="B142" s="57" t="str">
        <f>VLOOKUP(A142,'District List'!$A$2:$C$317,3,0)</f>
        <v>Lyle</v>
      </c>
      <c r="C142" s="80">
        <v>222142.09</v>
      </c>
      <c r="D142" s="81">
        <v>0</v>
      </c>
      <c r="E142" s="80">
        <v>3744</v>
      </c>
      <c r="F142" s="80">
        <v>5</v>
      </c>
      <c r="G142" s="81">
        <v>10177.11</v>
      </c>
      <c r="H142" s="80">
        <v>0</v>
      </c>
    </row>
    <row r="143" spans="1:8" x14ac:dyDescent="0.2">
      <c r="A143" t="s">
        <v>142</v>
      </c>
      <c r="B143" s="57" t="str">
        <f>VLOOKUP(A143,'District List'!$A$2:$C$317,3,0)</f>
        <v>Napavine</v>
      </c>
      <c r="C143" s="80">
        <v>0</v>
      </c>
      <c r="D143" s="81">
        <v>191966.14</v>
      </c>
      <c r="E143" s="80">
        <v>2789</v>
      </c>
      <c r="F143" s="80">
        <v>68379.930000000008</v>
      </c>
      <c r="G143" s="81">
        <v>20384.830000000002</v>
      </c>
      <c r="H143" s="80">
        <v>-45093.49</v>
      </c>
    </row>
    <row r="144" spans="1:8" x14ac:dyDescent="0.2">
      <c r="A144" t="s">
        <v>143</v>
      </c>
      <c r="B144" s="57" t="str">
        <f>VLOOKUP(A144,'District List'!$A$2:$C$317,3,0)</f>
        <v>Evaline</v>
      </c>
      <c r="C144" s="80">
        <v>0</v>
      </c>
      <c r="D144" s="81">
        <v>21525.64</v>
      </c>
      <c r="E144" s="80">
        <v>503.85</v>
      </c>
      <c r="F144" s="80">
        <v>3466.69</v>
      </c>
      <c r="G144" s="81">
        <v>3070.05</v>
      </c>
      <c r="H144" s="80">
        <v>-5136.8599999999997</v>
      </c>
    </row>
    <row r="145" spans="1:8" x14ac:dyDescent="0.2">
      <c r="A145" t="s">
        <v>144</v>
      </c>
      <c r="B145" s="57" t="str">
        <f>VLOOKUP(A145,'District List'!$A$2:$C$317,3,0)</f>
        <v>Mossyrock</v>
      </c>
      <c r="C145" s="80">
        <v>0</v>
      </c>
      <c r="D145" s="81">
        <v>231344.34</v>
      </c>
      <c r="E145" s="80">
        <v>56636.12</v>
      </c>
      <c r="F145" s="80">
        <v>89388.17</v>
      </c>
      <c r="G145" s="81">
        <v>27738.16</v>
      </c>
      <c r="H145" s="80">
        <v>-95817.41</v>
      </c>
    </row>
    <row r="146" spans="1:8" x14ac:dyDescent="0.2">
      <c r="A146" t="s">
        <v>145</v>
      </c>
      <c r="B146" s="57" t="str">
        <f>VLOOKUP(A146,'District List'!$A$2:$C$317,3,0)</f>
        <v>Morton</v>
      </c>
      <c r="C146" s="80">
        <v>0</v>
      </c>
      <c r="D146" s="81">
        <v>114431.66</v>
      </c>
      <c r="E146" s="80">
        <v>45465.05</v>
      </c>
      <c r="F146" s="80">
        <v>6860.16</v>
      </c>
      <c r="G146" s="81">
        <v>43301</v>
      </c>
      <c r="H146" s="80">
        <v>-69146.080000000002</v>
      </c>
    </row>
    <row r="147" spans="1:8" x14ac:dyDescent="0.2">
      <c r="A147" t="s">
        <v>146</v>
      </c>
      <c r="B147" s="57" t="str">
        <f>VLOOKUP(A147,'District List'!$A$2:$C$317,3,0)</f>
        <v>Adna</v>
      </c>
      <c r="C147" s="80">
        <v>0</v>
      </c>
      <c r="D147" s="81">
        <v>185886.23</v>
      </c>
      <c r="E147" s="80">
        <v>24138.51</v>
      </c>
      <c r="F147" s="80">
        <v>23820.74</v>
      </c>
      <c r="G147" s="81">
        <v>6340.8</v>
      </c>
      <c r="H147" s="80">
        <v>-18958.86</v>
      </c>
    </row>
    <row r="148" spans="1:8" x14ac:dyDescent="0.2">
      <c r="A148" t="s">
        <v>147</v>
      </c>
      <c r="B148" s="57" t="str">
        <f>VLOOKUP(A148,'District List'!$A$2:$C$317,3,0)</f>
        <v>Winlock</v>
      </c>
      <c r="C148" s="80">
        <v>0</v>
      </c>
      <c r="D148" s="81">
        <v>248894.23</v>
      </c>
      <c r="E148" s="80">
        <v>2946.95</v>
      </c>
      <c r="F148" s="80">
        <v>75699.490000000005</v>
      </c>
      <c r="G148" s="81">
        <v>49991.47</v>
      </c>
      <c r="H148" s="80">
        <v>-26465.71</v>
      </c>
    </row>
    <row r="149" spans="1:8" x14ac:dyDescent="0.2">
      <c r="A149" t="s">
        <v>148</v>
      </c>
      <c r="B149" s="57" t="str">
        <f>VLOOKUP(A149,'District List'!$A$2:$C$317,3,0)</f>
        <v>Boistfort</v>
      </c>
      <c r="C149" s="80">
        <v>0</v>
      </c>
      <c r="D149" s="81">
        <v>126855.87</v>
      </c>
      <c r="E149" s="80">
        <v>34519.57</v>
      </c>
      <c r="F149" s="80">
        <v>0</v>
      </c>
      <c r="G149" s="81">
        <v>10998.07</v>
      </c>
      <c r="H149" s="80">
        <v>-5379.03</v>
      </c>
    </row>
    <row r="150" spans="1:8" x14ac:dyDescent="0.2">
      <c r="A150" t="s">
        <v>149</v>
      </c>
      <c r="B150" s="57" t="str">
        <f>VLOOKUP(A150,'District List'!$A$2:$C$317,3,0)</f>
        <v>Toledo</v>
      </c>
      <c r="C150" s="80">
        <v>0</v>
      </c>
      <c r="D150" s="81">
        <v>244273.96</v>
      </c>
      <c r="E150" s="80">
        <v>21057.37</v>
      </c>
      <c r="F150" s="80">
        <v>164914.48000000001</v>
      </c>
      <c r="G150" s="81">
        <v>27486.27</v>
      </c>
      <c r="H150" s="80">
        <v>-72932.83</v>
      </c>
    </row>
    <row r="151" spans="1:8" x14ac:dyDescent="0.2">
      <c r="A151" t="s">
        <v>150</v>
      </c>
      <c r="B151" s="57" t="str">
        <f>VLOOKUP(A151,'District List'!$A$2:$C$317,3,0)</f>
        <v>Onalaska</v>
      </c>
      <c r="C151" s="80">
        <v>0</v>
      </c>
      <c r="D151" s="81">
        <v>291587.78000000003</v>
      </c>
      <c r="E151" s="80">
        <v>7117.49</v>
      </c>
      <c r="F151" s="80">
        <v>137999.09</v>
      </c>
      <c r="G151" s="81">
        <v>19417.490000000002</v>
      </c>
      <c r="H151" s="80">
        <v>-113642.24000000001</v>
      </c>
    </row>
    <row r="152" spans="1:8" x14ac:dyDescent="0.2">
      <c r="A152" t="s">
        <v>151</v>
      </c>
      <c r="B152" s="57" t="str">
        <f>VLOOKUP(A152,'District List'!$A$2:$C$317,3,0)</f>
        <v>Pe Ell</v>
      </c>
      <c r="C152" s="80">
        <v>0</v>
      </c>
      <c r="D152" s="81">
        <v>118932.37</v>
      </c>
      <c r="E152" s="80">
        <v>8048.79</v>
      </c>
      <c r="F152" s="80">
        <v>24040.45</v>
      </c>
      <c r="G152" s="81">
        <v>35005.129999999997</v>
      </c>
      <c r="H152" s="80">
        <v>-90534.02</v>
      </c>
    </row>
    <row r="153" spans="1:8" x14ac:dyDescent="0.2">
      <c r="A153" t="s">
        <v>152</v>
      </c>
      <c r="B153" s="57" t="str">
        <f>VLOOKUP(A153,'District List'!$A$2:$C$317,3,0)</f>
        <v>Chehalis</v>
      </c>
      <c r="C153" s="80">
        <v>0</v>
      </c>
      <c r="D153" s="81">
        <v>633599.56999999995</v>
      </c>
      <c r="E153" s="80">
        <v>787352.14</v>
      </c>
      <c r="F153" s="80">
        <v>43621.39</v>
      </c>
      <c r="G153" s="81">
        <v>60816.66</v>
      </c>
      <c r="H153" s="80">
        <v>-109677.85</v>
      </c>
    </row>
    <row r="154" spans="1:8" x14ac:dyDescent="0.2">
      <c r="A154" t="s">
        <v>153</v>
      </c>
      <c r="B154" s="57" t="str">
        <f>VLOOKUP(A154,'District List'!$A$2:$C$317,3,0)</f>
        <v>White Pass</v>
      </c>
      <c r="C154" s="80">
        <v>0</v>
      </c>
      <c r="D154" s="81">
        <v>159067.29</v>
      </c>
      <c r="E154" s="80">
        <v>5648.19</v>
      </c>
      <c r="F154" s="80">
        <v>119190.24</v>
      </c>
      <c r="G154" s="81">
        <v>81086.31</v>
      </c>
      <c r="H154" s="80">
        <v>-133703.48000000001</v>
      </c>
    </row>
    <row r="155" spans="1:8" x14ac:dyDescent="0.2">
      <c r="A155" t="s">
        <v>154</v>
      </c>
      <c r="B155" s="57" t="str">
        <f>VLOOKUP(A155,'District List'!$A$2:$C$317,3,0)</f>
        <v>Centralia</v>
      </c>
      <c r="C155" s="80">
        <v>0</v>
      </c>
      <c r="D155" s="81">
        <v>1031781.16</v>
      </c>
      <c r="E155" s="80">
        <v>1896.19</v>
      </c>
      <c r="F155" s="80">
        <v>1178872.8799999999</v>
      </c>
      <c r="G155" s="81">
        <v>93106.34</v>
      </c>
      <c r="H155" s="80">
        <v>-515005.7</v>
      </c>
    </row>
    <row r="156" spans="1:8" x14ac:dyDescent="0.2">
      <c r="A156" t="s">
        <v>155</v>
      </c>
      <c r="B156" s="57" t="str">
        <f>VLOOKUP(A156,'District List'!$A$2:$C$317,3,0)</f>
        <v>Sprague</v>
      </c>
      <c r="C156" s="80">
        <v>0</v>
      </c>
      <c r="D156" s="81">
        <v>30193.73</v>
      </c>
      <c r="E156" s="80">
        <v>777.5</v>
      </c>
      <c r="F156" s="80">
        <v>55710.239999999998</v>
      </c>
      <c r="G156" s="81">
        <v>11498.99</v>
      </c>
      <c r="H156" s="80">
        <v>-14063</v>
      </c>
    </row>
    <row r="157" spans="1:8" x14ac:dyDescent="0.2">
      <c r="A157" t="s">
        <v>156</v>
      </c>
      <c r="B157" s="57" t="str">
        <f>VLOOKUP(A157,'District List'!$A$2:$C$317,3,0)</f>
        <v>Reardan-Edwall</v>
      </c>
      <c r="C157" s="80">
        <v>0</v>
      </c>
      <c r="D157" s="81">
        <v>331829.42</v>
      </c>
      <c r="E157" s="80">
        <v>28851.119999999999</v>
      </c>
      <c r="F157" s="80">
        <v>196733.33000000002</v>
      </c>
      <c r="G157" s="81">
        <v>51305.41</v>
      </c>
      <c r="H157" s="80">
        <v>-24470.52</v>
      </c>
    </row>
    <row r="158" spans="1:8" x14ac:dyDescent="0.2">
      <c r="A158" t="s">
        <v>157</v>
      </c>
      <c r="B158" s="57" t="str">
        <f>VLOOKUP(A158,'District List'!$A$2:$C$317,3,0)</f>
        <v>Almira</v>
      </c>
      <c r="C158" s="80">
        <v>0</v>
      </c>
      <c r="D158" s="81">
        <v>82325.77</v>
      </c>
      <c r="E158" s="80">
        <v>2835.93</v>
      </c>
      <c r="F158" s="80">
        <v>17653.87</v>
      </c>
      <c r="G158" s="81">
        <v>25226.39</v>
      </c>
      <c r="H158" s="80">
        <v>-71834.75</v>
      </c>
    </row>
    <row r="159" spans="1:8" x14ac:dyDescent="0.2">
      <c r="A159" t="s">
        <v>158</v>
      </c>
      <c r="B159" s="57" t="str">
        <f>VLOOKUP(A159,'District List'!$A$2:$C$317,3,0)</f>
        <v>Creston</v>
      </c>
      <c r="C159" s="80">
        <v>0</v>
      </c>
      <c r="D159" s="81">
        <v>136988.71</v>
      </c>
      <c r="E159" s="80">
        <v>283771.7</v>
      </c>
      <c r="F159" s="80">
        <v>58280.54</v>
      </c>
      <c r="G159" s="81">
        <v>55517.53</v>
      </c>
      <c r="H159" s="80">
        <v>-22437</v>
      </c>
    </row>
    <row r="160" spans="1:8" x14ac:dyDescent="0.2">
      <c r="A160" t="s">
        <v>159</v>
      </c>
      <c r="B160" s="57" t="str">
        <f>VLOOKUP(A160,'District List'!$A$2:$C$317,3,0)</f>
        <v>Odessa</v>
      </c>
      <c r="C160" s="80">
        <v>0</v>
      </c>
      <c r="D160" s="81">
        <v>86858.11</v>
      </c>
      <c r="E160" s="80">
        <v>893</v>
      </c>
      <c r="F160" s="80">
        <v>170738.41</v>
      </c>
      <c r="G160" s="81">
        <v>26326.18</v>
      </c>
      <c r="H160" s="80">
        <v>-66829.55</v>
      </c>
    </row>
    <row r="161" spans="1:8" x14ac:dyDescent="0.2">
      <c r="A161" t="s">
        <v>160</v>
      </c>
      <c r="B161" s="57" t="str">
        <f>VLOOKUP(A161,'District List'!$A$2:$C$317,3,0)</f>
        <v>Wilbur</v>
      </c>
      <c r="C161" s="80">
        <v>0</v>
      </c>
      <c r="D161" s="81">
        <v>0</v>
      </c>
      <c r="E161" s="80">
        <v>22173.86</v>
      </c>
      <c r="F161" s="80">
        <v>0</v>
      </c>
      <c r="G161" s="81">
        <v>0</v>
      </c>
      <c r="H161" s="80">
        <v>0</v>
      </c>
    </row>
    <row r="162" spans="1:8" x14ac:dyDescent="0.2">
      <c r="A162" t="s">
        <v>161</v>
      </c>
      <c r="B162" s="57" t="str">
        <f>VLOOKUP(A162,'District List'!$A$2:$C$317,3,0)</f>
        <v>Harrington</v>
      </c>
      <c r="C162" s="80">
        <v>0</v>
      </c>
      <c r="D162" s="81">
        <v>116701.51</v>
      </c>
      <c r="E162" s="80">
        <v>1744.84</v>
      </c>
      <c r="F162" s="80">
        <v>5282.48</v>
      </c>
      <c r="G162" s="81">
        <v>16907.41</v>
      </c>
      <c r="H162" s="80">
        <v>-38066.28</v>
      </c>
    </row>
    <row r="163" spans="1:8" x14ac:dyDescent="0.2">
      <c r="A163" t="s">
        <v>162</v>
      </c>
      <c r="B163" s="57" t="str">
        <f>VLOOKUP(A163,'District List'!$A$2:$C$317,3,0)</f>
        <v>Davenport</v>
      </c>
      <c r="C163" s="80">
        <v>0</v>
      </c>
      <c r="D163" s="81">
        <v>140875.28</v>
      </c>
      <c r="E163" s="80">
        <v>16628.330000000002</v>
      </c>
      <c r="F163" s="80">
        <v>327213.28000000003</v>
      </c>
      <c r="G163" s="81">
        <v>32291.43</v>
      </c>
      <c r="H163" s="80">
        <v>-107524.63</v>
      </c>
    </row>
    <row r="164" spans="1:8" x14ac:dyDescent="0.2">
      <c r="A164" t="s">
        <v>163</v>
      </c>
      <c r="B164" s="57" t="str">
        <f>VLOOKUP(A164,'District List'!$A$2:$C$317,3,0)</f>
        <v>Southside</v>
      </c>
      <c r="C164" s="80">
        <v>0</v>
      </c>
      <c r="D164" s="81">
        <v>63836.36</v>
      </c>
      <c r="E164" s="80">
        <v>11967.33</v>
      </c>
      <c r="F164" s="80">
        <v>15861.85</v>
      </c>
      <c r="G164" s="81">
        <v>4371.45</v>
      </c>
      <c r="H164" s="80">
        <v>0</v>
      </c>
    </row>
    <row r="165" spans="1:8" x14ac:dyDescent="0.2">
      <c r="A165" t="s">
        <v>164</v>
      </c>
      <c r="B165" s="57" t="str">
        <f>VLOOKUP(A165,'District List'!$A$2:$C$317,3,0)</f>
        <v>Grapeview</v>
      </c>
      <c r="C165" s="80">
        <v>0</v>
      </c>
      <c r="D165" s="81">
        <v>87659.44</v>
      </c>
      <c r="E165" s="80">
        <v>12113.65</v>
      </c>
      <c r="F165" s="80">
        <v>0</v>
      </c>
      <c r="G165" s="81">
        <v>14689</v>
      </c>
      <c r="H165" s="80">
        <v>-20310.78</v>
      </c>
    </row>
    <row r="166" spans="1:8" x14ac:dyDescent="0.2">
      <c r="A166" t="s">
        <v>165</v>
      </c>
      <c r="B166" s="57" t="str">
        <f>VLOOKUP(A166,'District List'!$A$2:$C$317,3,0)</f>
        <v>Shelton</v>
      </c>
      <c r="C166" s="80">
        <v>0</v>
      </c>
      <c r="D166" s="81">
        <v>1818649.15</v>
      </c>
      <c r="E166" s="80">
        <v>55794.48</v>
      </c>
      <c r="F166" s="80">
        <v>715229.99</v>
      </c>
      <c r="G166" s="81">
        <v>0</v>
      </c>
      <c r="H166" s="80">
        <v>-47976.71</v>
      </c>
    </row>
    <row r="167" spans="1:8" x14ac:dyDescent="0.2">
      <c r="A167" t="s">
        <v>166</v>
      </c>
      <c r="B167" s="57" t="str">
        <f>VLOOKUP(A167,'District List'!$A$2:$C$317,3,0)</f>
        <v>Mary M Knight</v>
      </c>
      <c r="C167" s="80">
        <v>0</v>
      </c>
      <c r="D167" s="81">
        <v>138592.29999999999</v>
      </c>
      <c r="E167" s="80">
        <v>1271.76</v>
      </c>
      <c r="F167" s="80">
        <v>60374.240000000005</v>
      </c>
      <c r="G167" s="81">
        <v>24369.08</v>
      </c>
      <c r="H167" s="80">
        <v>-103107.95</v>
      </c>
    </row>
    <row r="168" spans="1:8" x14ac:dyDescent="0.2">
      <c r="A168" t="s">
        <v>167</v>
      </c>
      <c r="B168" s="57" t="str">
        <f>VLOOKUP(A168,'District List'!$A$2:$C$317,3,0)</f>
        <v>Pioneer</v>
      </c>
      <c r="C168" s="80">
        <v>0</v>
      </c>
      <c r="D168" s="81">
        <v>332538.57</v>
      </c>
      <c r="E168" s="80">
        <v>139258.51999999999</v>
      </c>
      <c r="F168" s="80">
        <v>61319.21</v>
      </c>
      <c r="G168" s="81">
        <v>23025</v>
      </c>
      <c r="H168" s="80">
        <v>-18751.82</v>
      </c>
    </row>
    <row r="169" spans="1:8" x14ac:dyDescent="0.2">
      <c r="A169" t="s">
        <v>168</v>
      </c>
      <c r="B169" s="57" t="str">
        <f>VLOOKUP(A169,'District List'!$A$2:$C$317,3,0)</f>
        <v>North Mason</v>
      </c>
      <c r="C169" s="80">
        <v>0</v>
      </c>
      <c r="D169" s="81">
        <v>971809.8</v>
      </c>
      <c r="E169" s="80">
        <v>147856.1</v>
      </c>
      <c r="F169" s="80">
        <v>310662.82</v>
      </c>
      <c r="G169" s="81">
        <v>74326.899999999994</v>
      </c>
      <c r="H169" s="80">
        <v>-140007.31</v>
      </c>
    </row>
    <row r="170" spans="1:8" x14ac:dyDescent="0.2">
      <c r="A170" t="s">
        <v>169</v>
      </c>
      <c r="B170" s="57" t="str">
        <f>VLOOKUP(A170,'District List'!$A$2:$C$317,3,0)</f>
        <v>Hood Canal</v>
      </c>
      <c r="C170" s="80">
        <v>0</v>
      </c>
      <c r="D170" s="81">
        <v>187539.34</v>
      </c>
      <c r="E170" s="80">
        <v>31955.5</v>
      </c>
      <c r="F170" s="80">
        <v>66465.83</v>
      </c>
      <c r="G170" s="81">
        <v>20968.669999999998</v>
      </c>
      <c r="H170" s="80">
        <v>-41983</v>
      </c>
    </row>
    <row r="171" spans="1:8" x14ac:dyDescent="0.2">
      <c r="A171" t="s">
        <v>170</v>
      </c>
      <c r="B171" s="57" t="str">
        <f>VLOOKUP(A171,'District List'!$A$2:$C$317,3,0)</f>
        <v>Nespelem</v>
      </c>
      <c r="C171" s="80">
        <v>0</v>
      </c>
      <c r="D171" s="81">
        <v>68135.490000000005</v>
      </c>
      <c r="E171" s="80">
        <v>13289.91</v>
      </c>
      <c r="F171" s="80">
        <v>42416.990000000005</v>
      </c>
      <c r="G171" s="81">
        <v>14473.51</v>
      </c>
      <c r="H171" s="80">
        <v>-20251.400000000001</v>
      </c>
    </row>
    <row r="172" spans="1:8" x14ac:dyDescent="0.2">
      <c r="A172" t="s">
        <v>171</v>
      </c>
      <c r="B172" s="57" t="str">
        <f>VLOOKUP(A172,'District List'!$A$2:$C$317,3,0)</f>
        <v>Omak</v>
      </c>
      <c r="C172" s="80">
        <v>0</v>
      </c>
      <c r="D172" s="81">
        <v>382305.99</v>
      </c>
      <c r="E172" s="80">
        <v>4003.58</v>
      </c>
      <c r="F172" s="80">
        <v>86324.42</v>
      </c>
      <c r="G172" s="81">
        <v>31051.79</v>
      </c>
      <c r="H172" s="80">
        <v>-64723.94</v>
      </c>
    </row>
    <row r="173" spans="1:8" x14ac:dyDescent="0.2">
      <c r="A173" t="s">
        <v>172</v>
      </c>
      <c r="B173" s="57" t="str">
        <f>VLOOKUP(A173,'District List'!$A$2:$C$317,3,0)</f>
        <v>Okanogan</v>
      </c>
      <c r="C173" s="80">
        <v>0</v>
      </c>
      <c r="D173" s="81">
        <v>331835.65000000002</v>
      </c>
      <c r="E173" s="80">
        <v>3328.72</v>
      </c>
      <c r="F173" s="80">
        <v>361902.55000000005</v>
      </c>
      <c r="G173" s="81">
        <v>58716.67</v>
      </c>
      <c r="H173" s="80">
        <v>-277501.11</v>
      </c>
    </row>
    <row r="174" spans="1:8" x14ac:dyDescent="0.2">
      <c r="A174" t="s">
        <v>173</v>
      </c>
      <c r="B174" s="57" t="str">
        <f>VLOOKUP(A174,'District List'!$A$2:$C$317,3,0)</f>
        <v xml:space="preserve">Brewster </v>
      </c>
      <c r="C174" s="80">
        <v>0</v>
      </c>
      <c r="D174" s="81">
        <v>144193.97</v>
      </c>
      <c r="E174" s="80">
        <v>3088.9</v>
      </c>
      <c r="F174" s="80">
        <v>67679.450000000012</v>
      </c>
      <c r="G174" s="81">
        <v>24336.63</v>
      </c>
      <c r="H174" s="80">
        <v>-196247.98</v>
      </c>
    </row>
    <row r="175" spans="1:8" x14ac:dyDescent="0.2">
      <c r="A175" t="s">
        <v>174</v>
      </c>
      <c r="B175" s="57" t="str">
        <f>VLOOKUP(A175,'District List'!$A$2:$C$317,3,0)</f>
        <v>Pateros</v>
      </c>
      <c r="C175" s="80">
        <v>0</v>
      </c>
      <c r="D175" s="81">
        <v>75624.95</v>
      </c>
      <c r="E175" s="80">
        <v>3846.9</v>
      </c>
      <c r="F175" s="80">
        <v>8241.7999999999993</v>
      </c>
      <c r="G175" s="81">
        <v>23346.080000000002</v>
      </c>
      <c r="H175" s="80">
        <v>-95668.86</v>
      </c>
    </row>
    <row r="176" spans="1:8" x14ac:dyDescent="0.2">
      <c r="A176" t="s">
        <v>175</v>
      </c>
      <c r="B176" s="57" t="str">
        <f>VLOOKUP(A176,'District List'!$A$2:$C$317,3,0)</f>
        <v>Methow Valley</v>
      </c>
      <c r="C176" s="80">
        <v>0</v>
      </c>
      <c r="D176" s="81">
        <v>435520.85</v>
      </c>
      <c r="E176" s="80">
        <v>4455.78</v>
      </c>
      <c r="F176" s="80">
        <v>157407.20000000001</v>
      </c>
      <c r="G176" s="81">
        <v>56375.53</v>
      </c>
      <c r="H176" s="80">
        <v>-233562.72</v>
      </c>
    </row>
    <row r="177" spans="1:8" x14ac:dyDescent="0.2">
      <c r="A177" t="s">
        <v>176</v>
      </c>
      <c r="B177" s="57" t="str">
        <f>VLOOKUP(A177,'District List'!$A$2:$C$317,3,0)</f>
        <v>Tonasket</v>
      </c>
      <c r="C177" s="80">
        <v>0</v>
      </c>
      <c r="D177" s="81">
        <v>456834.63</v>
      </c>
      <c r="E177" s="80">
        <v>6183.88</v>
      </c>
      <c r="F177" s="80">
        <v>352302.14</v>
      </c>
      <c r="G177" s="81">
        <v>51880.31</v>
      </c>
      <c r="H177" s="80">
        <v>-218335.99</v>
      </c>
    </row>
    <row r="178" spans="1:8" x14ac:dyDescent="0.2">
      <c r="A178" t="s">
        <v>177</v>
      </c>
      <c r="B178" s="57" t="str">
        <f>VLOOKUP(A178,'District List'!$A$2:$C$317,3,0)</f>
        <v>Oroville</v>
      </c>
      <c r="C178" s="80">
        <v>0</v>
      </c>
      <c r="D178" s="81">
        <v>99219.38</v>
      </c>
      <c r="E178" s="80">
        <v>1463.84</v>
      </c>
      <c r="F178" s="80">
        <v>42228.21</v>
      </c>
      <c r="G178" s="81">
        <v>14644.13</v>
      </c>
      <c r="H178" s="80">
        <v>-72837.320000000007</v>
      </c>
    </row>
    <row r="179" spans="1:8" x14ac:dyDescent="0.2">
      <c r="A179" t="s">
        <v>1086</v>
      </c>
      <c r="B179" s="57" t="e">
        <f>VLOOKUP(A179,'District List'!$A$2:$C$317,3,0)</f>
        <v>#N/A</v>
      </c>
      <c r="C179" s="80">
        <v>0</v>
      </c>
      <c r="D179" s="81">
        <v>0</v>
      </c>
      <c r="E179" s="80">
        <v>237470.94</v>
      </c>
      <c r="F179" s="80">
        <v>0</v>
      </c>
      <c r="G179" s="81">
        <v>0</v>
      </c>
      <c r="H179" s="80">
        <v>0</v>
      </c>
    </row>
    <row r="180" spans="1:8" x14ac:dyDescent="0.2">
      <c r="A180" t="s">
        <v>178</v>
      </c>
      <c r="B180" s="57" t="str">
        <f>VLOOKUP(A180,'District List'!$A$2:$C$317,3,0)</f>
        <v>Ocean Beach</v>
      </c>
      <c r="C180" s="80">
        <v>0</v>
      </c>
      <c r="D180" s="81">
        <v>492215.98</v>
      </c>
      <c r="E180" s="80">
        <v>11151.12</v>
      </c>
      <c r="F180" s="80">
        <v>170749.81</v>
      </c>
      <c r="G180" s="81">
        <v>5477.18</v>
      </c>
      <c r="H180" s="80">
        <v>-169819.27</v>
      </c>
    </row>
    <row r="181" spans="1:8" x14ac:dyDescent="0.2">
      <c r="A181" t="s">
        <v>179</v>
      </c>
      <c r="B181" s="57" t="str">
        <f>VLOOKUP(A181,'District List'!$A$2:$C$317,3,0)</f>
        <v>Raymond</v>
      </c>
      <c r="C181" s="80">
        <v>0</v>
      </c>
      <c r="D181" s="81">
        <v>194261.78</v>
      </c>
      <c r="E181" s="80">
        <v>1999.72</v>
      </c>
      <c r="F181" s="80">
        <v>75735.23</v>
      </c>
      <c r="G181" s="81">
        <v>921.51</v>
      </c>
      <c r="H181" s="80">
        <v>-72042</v>
      </c>
    </row>
    <row r="182" spans="1:8" x14ac:dyDescent="0.2">
      <c r="A182" t="s">
        <v>180</v>
      </c>
      <c r="B182" s="57" t="str">
        <f>VLOOKUP(A182,'District List'!$A$2:$C$317,3,0)</f>
        <v>South Bend</v>
      </c>
      <c r="C182" s="80">
        <v>0</v>
      </c>
      <c r="D182" s="81">
        <v>187472.54</v>
      </c>
      <c r="E182" s="80">
        <v>9431.68</v>
      </c>
      <c r="F182" s="80">
        <v>101226.28</v>
      </c>
      <c r="G182" s="81">
        <v>46658.879999999997</v>
      </c>
      <c r="H182" s="80">
        <v>-102675.77</v>
      </c>
    </row>
    <row r="183" spans="1:8" x14ac:dyDescent="0.2">
      <c r="A183" t="s">
        <v>181</v>
      </c>
      <c r="B183" s="57" t="str">
        <f>VLOOKUP(A183,'District List'!$A$2:$C$317,3,0)</f>
        <v>Naselle-Grays River</v>
      </c>
      <c r="C183" s="80">
        <v>0</v>
      </c>
      <c r="D183" s="81">
        <v>135471.87</v>
      </c>
      <c r="E183" s="80">
        <v>3130.87</v>
      </c>
      <c r="F183" s="80">
        <v>140317.19</v>
      </c>
      <c r="G183" s="81">
        <v>24912</v>
      </c>
      <c r="H183" s="80">
        <v>-106764</v>
      </c>
    </row>
    <row r="184" spans="1:8" x14ac:dyDescent="0.2">
      <c r="A184" t="s">
        <v>182</v>
      </c>
      <c r="B184" s="57" t="str">
        <f>VLOOKUP(A184,'District List'!$A$2:$C$317,3,0)</f>
        <v>Willapa Valley</v>
      </c>
      <c r="C184" s="80">
        <v>0</v>
      </c>
      <c r="D184" s="81">
        <v>227757.93</v>
      </c>
      <c r="E184" s="80">
        <v>6453.13</v>
      </c>
      <c r="F184" s="80">
        <v>70552.100000000006</v>
      </c>
      <c r="G184" s="81">
        <v>31687.919999999998</v>
      </c>
      <c r="H184" s="80">
        <v>-96597.56</v>
      </c>
    </row>
    <row r="185" spans="1:8" x14ac:dyDescent="0.2">
      <c r="A185" t="s">
        <v>183</v>
      </c>
      <c r="B185" s="57" t="str">
        <f>VLOOKUP(A185,'District List'!$A$2:$C$317,3,0)</f>
        <v>North River</v>
      </c>
      <c r="C185" s="80">
        <v>0</v>
      </c>
      <c r="D185" s="81">
        <v>60804.71</v>
      </c>
      <c r="E185" s="80">
        <v>1788.6</v>
      </c>
      <c r="F185" s="80">
        <v>6568.86</v>
      </c>
      <c r="G185" s="81">
        <v>13842.7</v>
      </c>
      <c r="H185" s="80">
        <v>-32077.17</v>
      </c>
    </row>
    <row r="186" spans="1:8" x14ac:dyDescent="0.2">
      <c r="A186" t="s">
        <v>184</v>
      </c>
      <c r="B186" s="57" t="str">
        <f>VLOOKUP(A186,'District List'!$A$2:$C$317,3,0)</f>
        <v>Newport</v>
      </c>
      <c r="C186" s="80">
        <v>0</v>
      </c>
      <c r="D186" s="81">
        <v>0</v>
      </c>
      <c r="E186" s="80">
        <v>974274.25</v>
      </c>
      <c r="F186" s="80">
        <v>0</v>
      </c>
      <c r="G186" s="81">
        <v>0</v>
      </c>
      <c r="H186" s="80">
        <v>0</v>
      </c>
    </row>
    <row r="187" spans="1:8" x14ac:dyDescent="0.2">
      <c r="A187" t="s">
        <v>185</v>
      </c>
      <c r="B187" s="57" t="str">
        <f>VLOOKUP(A187,'District List'!$A$2:$C$317,3,0)</f>
        <v>Cusick</v>
      </c>
      <c r="C187" s="80">
        <v>0</v>
      </c>
      <c r="D187" s="81">
        <v>120690.67</v>
      </c>
      <c r="E187" s="80">
        <v>904.68</v>
      </c>
      <c r="F187" s="80">
        <v>83614.39</v>
      </c>
      <c r="G187" s="81">
        <v>23005.8</v>
      </c>
      <c r="H187" s="80">
        <v>-16983.2</v>
      </c>
    </row>
    <row r="188" spans="1:8" x14ac:dyDescent="0.2">
      <c r="A188" t="s">
        <v>186</v>
      </c>
      <c r="B188" s="57" t="str">
        <f>VLOOKUP(A188,'District List'!$A$2:$C$317,3,0)</f>
        <v>Selkirk</v>
      </c>
      <c r="C188" s="80">
        <v>0</v>
      </c>
      <c r="D188" s="81">
        <v>124936.71</v>
      </c>
      <c r="E188" s="80">
        <v>9536.1200000000008</v>
      </c>
      <c r="F188" s="80">
        <v>79182.549999999988</v>
      </c>
      <c r="G188" s="81">
        <v>26255.34</v>
      </c>
      <c r="H188" s="80">
        <v>-80724.05</v>
      </c>
    </row>
    <row r="189" spans="1:8" x14ac:dyDescent="0.2">
      <c r="A189" t="s">
        <v>187</v>
      </c>
      <c r="B189" s="57" t="str">
        <f>VLOOKUP(A189,'District List'!$A$2:$C$317,3,0)</f>
        <v>Steilacoom Historical</v>
      </c>
      <c r="C189" s="80">
        <v>0</v>
      </c>
      <c r="D189" s="81">
        <v>0</v>
      </c>
      <c r="E189" s="80">
        <v>2963014.86</v>
      </c>
      <c r="F189" s="80">
        <v>0</v>
      </c>
      <c r="G189" s="81">
        <v>0</v>
      </c>
      <c r="H189" s="80">
        <v>0</v>
      </c>
    </row>
    <row r="190" spans="1:8" x14ac:dyDescent="0.2">
      <c r="A190" t="s">
        <v>188</v>
      </c>
      <c r="B190" s="57" t="str">
        <f>VLOOKUP(A190,'District List'!$A$2:$C$317,3,0)</f>
        <v>Puyallup</v>
      </c>
      <c r="C190" s="80">
        <v>0</v>
      </c>
      <c r="D190" s="81">
        <v>6946237.8300000001</v>
      </c>
      <c r="E190" s="80">
        <v>2471156.2599999998</v>
      </c>
      <c r="F190" s="80">
        <v>2499333.3099999996</v>
      </c>
      <c r="G190" s="81">
        <v>596098</v>
      </c>
      <c r="H190" s="80">
        <v>-538344.91</v>
      </c>
    </row>
    <row r="191" spans="1:8" x14ac:dyDescent="0.2">
      <c r="A191" t="s">
        <v>189</v>
      </c>
      <c r="B191" s="57" t="str">
        <f>VLOOKUP(A191,'District List'!$A$2:$C$317,3,0)</f>
        <v>Tacoma</v>
      </c>
      <c r="C191" s="80">
        <v>0</v>
      </c>
      <c r="D191" s="81">
        <v>3737328.41</v>
      </c>
      <c r="E191" s="80">
        <v>13727274.359999999</v>
      </c>
      <c r="F191" s="80">
        <v>563347.23</v>
      </c>
      <c r="G191" s="81">
        <v>0</v>
      </c>
      <c r="H191" s="80">
        <v>-2835305.32</v>
      </c>
    </row>
    <row r="192" spans="1:8" x14ac:dyDescent="0.2">
      <c r="A192" t="s">
        <v>190</v>
      </c>
      <c r="B192" s="57" t="str">
        <f>VLOOKUP(A192,'District List'!$A$2:$C$317,3,0)</f>
        <v>Carbonado</v>
      </c>
      <c r="C192" s="80">
        <v>0</v>
      </c>
      <c r="D192" s="81">
        <v>38796.69</v>
      </c>
      <c r="E192" s="80">
        <v>933</v>
      </c>
      <c r="F192" s="80">
        <v>6551.5</v>
      </c>
      <c r="G192" s="81">
        <v>0</v>
      </c>
      <c r="H192" s="80">
        <v>0</v>
      </c>
    </row>
    <row r="193" spans="1:8" x14ac:dyDescent="0.2">
      <c r="A193" t="s">
        <v>191</v>
      </c>
      <c r="B193" s="57" t="str">
        <f>VLOOKUP(A193,'District List'!$A$2:$C$317,3,0)</f>
        <v>University Place</v>
      </c>
      <c r="C193" s="80">
        <v>29211.45</v>
      </c>
      <c r="D193" s="81">
        <v>1249855.6200000001</v>
      </c>
      <c r="E193" s="80">
        <v>273387.65000000002</v>
      </c>
      <c r="F193" s="80">
        <v>303462.49</v>
      </c>
      <c r="G193" s="81">
        <v>154641</v>
      </c>
      <c r="H193" s="80">
        <v>-448465.08</v>
      </c>
    </row>
    <row r="194" spans="1:8" x14ac:dyDescent="0.2">
      <c r="A194" t="s">
        <v>192</v>
      </c>
      <c r="B194" s="57" t="str">
        <f>VLOOKUP(A194,'District List'!$A$2:$C$317,3,0)</f>
        <v>Sumner-Bonney Lake</v>
      </c>
      <c r="C194" s="80">
        <v>0</v>
      </c>
      <c r="D194" s="81">
        <v>2614947.6</v>
      </c>
      <c r="E194" s="80">
        <v>814574.37</v>
      </c>
      <c r="F194" s="80">
        <v>1065552.76</v>
      </c>
      <c r="G194" s="81">
        <v>270727.24</v>
      </c>
      <c r="H194" s="80">
        <v>-502264.87</v>
      </c>
    </row>
    <row r="195" spans="1:8" x14ac:dyDescent="0.2">
      <c r="A195" t="s">
        <v>193</v>
      </c>
      <c r="B195" s="57" t="str">
        <f>VLOOKUP(A195,'District List'!$A$2:$C$317,3,0)</f>
        <v>Dieringer</v>
      </c>
      <c r="C195" s="80">
        <v>0</v>
      </c>
      <c r="D195" s="81">
        <v>589751.22</v>
      </c>
      <c r="E195" s="80">
        <v>27770.11</v>
      </c>
      <c r="F195" s="80">
        <v>193343.80000000002</v>
      </c>
      <c r="G195" s="81">
        <v>65109</v>
      </c>
      <c r="H195" s="80">
        <v>-55137.59</v>
      </c>
    </row>
    <row r="196" spans="1:8" x14ac:dyDescent="0.2">
      <c r="A196" t="s">
        <v>194</v>
      </c>
      <c r="B196" s="57" t="str">
        <f>VLOOKUP(A196,'District List'!$A$2:$C$317,3,0)</f>
        <v>Orting</v>
      </c>
      <c r="C196" s="80">
        <v>0</v>
      </c>
      <c r="D196" s="81">
        <v>1073978.25</v>
      </c>
      <c r="E196" s="80">
        <v>162092.25</v>
      </c>
      <c r="F196" s="80">
        <v>384573.43000000005</v>
      </c>
      <c r="G196" s="81">
        <v>115603.96</v>
      </c>
      <c r="H196" s="80">
        <v>-435822.13</v>
      </c>
    </row>
    <row r="197" spans="1:8" x14ac:dyDescent="0.2">
      <c r="A197" t="s">
        <v>195</v>
      </c>
      <c r="B197" s="57" t="str">
        <f>VLOOKUP(A197,'District List'!$A$2:$C$317,3,0)</f>
        <v xml:space="preserve">Clover Park </v>
      </c>
      <c r="C197" s="80">
        <v>0</v>
      </c>
      <c r="D197" s="81">
        <v>4589554.3</v>
      </c>
      <c r="E197" s="80">
        <v>102201.57</v>
      </c>
      <c r="F197" s="80">
        <v>1258435.8700000001</v>
      </c>
      <c r="G197" s="81">
        <v>0</v>
      </c>
      <c r="H197" s="80">
        <v>-454810.57</v>
      </c>
    </row>
    <row r="198" spans="1:8" x14ac:dyDescent="0.2">
      <c r="A198" t="s">
        <v>196</v>
      </c>
      <c r="B198" s="57" t="str">
        <f>VLOOKUP(A198,'District List'!$A$2:$C$317,3,0)</f>
        <v>Peninsula</v>
      </c>
      <c r="C198" s="80">
        <v>0</v>
      </c>
      <c r="D198" s="81">
        <v>2973685.02</v>
      </c>
      <c r="E198" s="80">
        <v>400167.38</v>
      </c>
      <c r="F198" s="80">
        <v>1458305.6900000002</v>
      </c>
      <c r="G198" s="81">
        <v>0</v>
      </c>
      <c r="H198" s="80">
        <v>-451522.26</v>
      </c>
    </row>
    <row r="199" spans="1:8" x14ac:dyDescent="0.2">
      <c r="A199" t="s">
        <v>197</v>
      </c>
      <c r="B199" s="57" t="str">
        <f>VLOOKUP(A199,'District List'!$A$2:$C$317,3,0)</f>
        <v>Franklin Pierce</v>
      </c>
      <c r="C199" s="80">
        <v>0</v>
      </c>
      <c r="D199" s="81">
        <v>2364884.73</v>
      </c>
      <c r="E199" s="80">
        <v>1118295.3</v>
      </c>
      <c r="F199" s="80">
        <v>856833.62</v>
      </c>
      <c r="G199" s="81">
        <v>213410</v>
      </c>
      <c r="H199" s="80">
        <v>-116825.55</v>
      </c>
    </row>
    <row r="200" spans="1:8" x14ac:dyDescent="0.2">
      <c r="A200" t="s">
        <v>198</v>
      </c>
      <c r="B200" s="57" t="str">
        <f>VLOOKUP(A200,'District List'!$A$2:$C$317,3,0)</f>
        <v>Bethel</v>
      </c>
      <c r="C200" s="80">
        <v>0</v>
      </c>
      <c r="D200" s="81">
        <v>7863364.2400000002</v>
      </c>
      <c r="E200" s="80">
        <v>2144602.86</v>
      </c>
      <c r="F200" s="80">
        <v>1817578.8299999998</v>
      </c>
      <c r="G200" s="81">
        <v>520874.15</v>
      </c>
      <c r="H200" s="80">
        <v>-798100.41</v>
      </c>
    </row>
    <row r="201" spans="1:8" x14ac:dyDescent="0.2">
      <c r="A201" t="s">
        <v>199</v>
      </c>
      <c r="B201" s="57" t="str">
        <f>VLOOKUP(A201,'District List'!$A$2:$C$317,3,0)</f>
        <v>Eatonville</v>
      </c>
      <c r="C201" s="80">
        <v>0</v>
      </c>
      <c r="D201" s="81">
        <v>844315.03</v>
      </c>
      <c r="E201" s="80">
        <v>140647.32</v>
      </c>
      <c r="F201" s="80">
        <v>346692.45</v>
      </c>
      <c r="G201" s="81">
        <v>148620</v>
      </c>
      <c r="H201" s="80">
        <v>-86173.62</v>
      </c>
    </row>
    <row r="202" spans="1:8" x14ac:dyDescent="0.2">
      <c r="A202" t="s">
        <v>200</v>
      </c>
      <c r="B202" s="57" t="str">
        <f>VLOOKUP(A202,'District List'!$A$2:$C$317,3,0)</f>
        <v>White River</v>
      </c>
      <c r="C202" s="80">
        <v>18436.54</v>
      </c>
      <c r="D202" s="81">
        <v>1287756.79</v>
      </c>
      <c r="E202" s="80">
        <v>315325.64</v>
      </c>
      <c r="F202" s="80">
        <v>650637.4800000001</v>
      </c>
      <c r="G202" s="81">
        <v>141740</v>
      </c>
      <c r="H202" s="80">
        <v>-156441.22</v>
      </c>
    </row>
    <row r="203" spans="1:8" x14ac:dyDescent="0.2">
      <c r="A203" t="s">
        <v>201</v>
      </c>
      <c r="B203" s="57" t="str">
        <f>VLOOKUP(A203,'District List'!$A$2:$C$317,3,0)</f>
        <v>Fife</v>
      </c>
      <c r="C203" s="80">
        <v>0</v>
      </c>
      <c r="D203" s="81">
        <v>1050106.98</v>
      </c>
      <c r="E203" s="80">
        <v>905794.64</v>
      </c>
      <c r="F203" s="80">
        <v>473934.8</v>
      </c>
      <c r="G203" s="81">
        <v>152522.9</v>
      </c>
      <c r="H203" s="80">
        <v>-152420.51999999999</v>
      </c>
    </row>
    <row r="204" spans="1:8" x14ac:dyDescent="0.2">
      <c r="A204" t="s">
        <v>655</v>
      </c>
      <c r="B204" s="57" t="e">
        <f>VLOOKUP(A204,'District List'!$A$2:$C$317,3,0)</f>
        <v>#N/A</v>
      </c>
      <c r="C204" s="80">
        <v>0</v>
      </c>
      <c r="D204" s="81">
        <v>324575.23</v>
      </c>
      <c r="E204" s="80">
        <v>1512.36</v>
      </c>
      <c r="F204" s="80">
        <v>0</v>
      </c>
      <c r="G204" s="81">
        <v>0</v>
      </c>
      <c r="H204" s="80">
        <v>0</v>
      </c>
    </row>
    <row r="205" spans="1:8" x14ac:dyDescent="0.2">
      <c r="A205" t="s">
        <v>687</v>
      </c>
      <c r="B205" s="57" t="str">
        <f>VLOOKUP(A205,'District List'!$A$2:$C$317,3,0)</f>
        <v>Impact Commencement Bay Charter</v>
      </c>
      <c r="C205" s="80">
        <v>0</v>
      </c>
      <c r="D205" s="81">
        <v>0</v>
      </c>
      <c r="E205" s="80">
        <v>255605.89</v>
      </c>
      <c r="F205" s="80">
        <v>0</v>
      </c>
      <c r="G205" s="81">
        <v>0</v>
      </c>
      <c r="H205" s="80">
        <v>0</v>
      </c>
    </row>
    <row r="206" spans="1:8" x14ac:dyDescent="0.2">
      <c r="A206" t="s">
        <v>639</v>
      </c>
      <c r="B206" s="57" t="str">
        <f>VLOOKUP(A206,'District List'!$A$2:$C$317,3,0)</f>
        <v>Summit Olympus Charter</v>
      </c>
      <c r="C206" s="80">
        <v>0</v>
      </c>
      <c r="D206" s="81">
        <v>11809.95</v>
      </c>
      <c r="E206" s="80">
        <v>2598.96</v>
      </c>
      <c r="F206" s="80">
        <v>0</v>
      </c>
      <c r="G206" s="81">
        <v>0</v>
      </c>
      <c r="H206" s="80">
        <v>0</v>
      </c>
    </row>
    <row r="207" spans="1:8" x14ac:dyDescent="0.2">
      <c r="A207" t="s">
        <v>202</v>
      </c>
      <c r="B207" s="57" t="str">
        <f>VLOOKUP(A207,'District List'!$A$2:$C$317,3,0)</f>
        <v>Orcas Island</v>
      </c>
      <c r="C207" s="80">
        <v>0</v>
      </c>
      <c r="D207" s="81">
        <v>103743.37</v>
      </c>
      <c r="E207" s="80">
        <v>822.5</v>
      </c>
      <c r="F207" s="80">
        <v>10110.279999999999</v>
      </c>
      <c r="G207" s="81">
        <v>23626</v>
      </c>
      <c r="H207" s="80">
        <v>-52210.63</v>
      </c>
    </row>
    <row r="208" spans="1:8" x14ac:dyDescent="0.2">
      <c r="A208" t="s">
        <v>203</v>
      </c>
      <c r="B208" s="57" t="str">
        <f>VLOOKUP(A208,'District List'!$A$2:$C$317,3,0)</f>
        <v>Lopez Island</v>
      </c>
      <c r="C208" s="80">
        <v>0</v>
      </c>
      <c r="D208" s="81">
        <v>148050.21</v>
      </c>
      <c r="E208" s="80">
        <v>2124.8000000000002</v>
      </c>
      <c r="F208" s="80">
        <v>9979.94</v>
      </c>
      <c r="G208" s="81">
        <v>23531</v>
      </c>
      <c r="H208" s="80">
        <v>-47484.11</v>
      </c>
    </row>
    <row r="209" spans="1:8" x14ac:dyDescent="0.2">
      <c r="A209" t="s">
        <v>204</v>
      </c>
      <c r="B209" s="57" t="str">
        <f>VLOOKUP(A209,'District List'!$A$2:$C$317,3,0)</f>
        <v>San Juan Island</v>
      </c>
      <c r="C209" s="80">
        <v>0</v>
      </c>
      <c r="D209" s="81">
        <v>216298.97</v>
      </c>
      <c r="E209" s="80">
        <v>5917.06</v>
      </c>
      <c r="F209" s="80">
        <v>46150.76</v>
      </c>
      <c r="G209" s="81">
        <v>27021</v>
      </c>
      <c r="H209" s="80">
        <v>-103475.41</v>
      </c>
    </row>
    <row r="210" spans="1:8" x14ac:dyDescent="0.2">
      <c r="A210" t="s">
        <v>205</v>
      </c>
      <c r="B210" s="57" t="str">
        <f>VLOOKUP(A210,'District List'!$A$2:$C$317,3,0)</f>
        <v>Concrete</v>
      </c>
      <c r="C210" s="80">
        <v>0</v>
      </c>
      <c r="D210" s="81">
        <v>265992.09999999998</v>
      </c>
      <c r="E210" s="80">
        <v>13565.11</v>
      </c>
      <c r="F210" s="80">
        <v>98559.69</v>
      </c>
      <c r="G210" s="81">
        <v>65160</v>
      </c>
      <c r="H210" s="80">
        <v>-47253.07</v>
      </c>
    </row>
    <row r="211" spans="1:8" x14ac:dyDescent="0.2">
      <c r="A211" t="s">
        <v>206</v>
      </c>
      <c r="B211" s="57" t="str">
        <f>VLOOKUP(A211,'District List'!$A$2:$C$317,3,0)</f>
        <v>Burlington-Edison</v>
      </c>
      <c r="C211" s="80">
        <v>0</v>
      </c>
      <c r="D211" s="81">
        <v>1289516.6599999999</v>
      </c>
      <c r="E211" s="80">
        <v>6638.17</v>
      </c>
      <c r="F211" s="80">
        <v>313434.21000000002</v>
      </c>
      <c r="G211" s="81">
        <v>195952</v>
      </c>
      <c r="H211" s="80">
        <v>-187867.66</v>
      </c>
    </row>
    <row r="212" spans="1:8" x14ac:dyDescent="0.2">
      <c r="A212" t="s">
        <v>207</v>
      </c>
      <c r="B212" s="57" t="str">
        <f>VLOOKUP(A212,'District List'!$A$2:$C$317,3,0)</f>
        <v>Sedro-Woolley</v>
      </c>
      <c r="C212" s="80">
        <v>0</v>
      </c>
      <c r="D212" s="81">
        <v>1673421.1</v>
      </c>
      <c r="E212" s="80">
        <v>35371.1</v>
      </c>
      <c r="F212" s="80">
        <v>490693.41</v>
      </c>
      <c r="G212" s="81">
        <v>145031.34</v>
      </c>
      <c r="H212" s="80">
        <v>-199254</v>
      </c>
    </row>
    <row r="213" spans="1:8" x14ac:dyDescent="0.2">
      <c r="A213" t="s">
        <v>208</v>
      </c>
      <c r="B213" s="57" t="str">
        <f>VLOOKUP(A213,'District List'!$A$2:$C$317,3,0)</f>
        <v>Anacortes</v>
      </c>
      <c r="C213" s="80">
        <v>0</v>
      </c>
      <c r="D213" s="81">
        <v>954020.66</v>
      </c>
      <c r="E213" s="80">
        <v>12746.27</v>
      </c>
      <c r="F213" s="80">
        <v>350582.87</v>
      </c>
      <c r="G213" s="81">
        <v>87696</v>
      </c>
      <c r="H213" s="80">
        <v>-148260.71</v>
      </c>
    </row>
    <row r="214" spans="1:8" x14ac:dyDescent="0.2">
      <c r="A214" t="s">
        <v>209</v>
      </c>
      <c r="B214" s="57" t="str">
        <f>VLOOKUP(A214,'District List'!$A$2:$C$317,3,0)</f>
        <v>La Conner</v>
      </c>
      <c r="C214" s="80">
        <v>0</v>
      </c>
      <c r="D214" s="81">
        <v>251920.73</v>
      </c>
      <c r="E214" s="80">
        <v>4625.46</v>
      </c>
      <c r="F214" s="80">
        <v>60129.71</v>
      </c>
      <c r="G214" s="81">
        <v>54518</v>
      </c>
      <c r="H214" s="80">
        <v>-72476.38</v>
      </c>
    </row>
    <row r="215" spans="1:8" x14ac:dyDescent="0.2">
      <c r="A215" t="s">
        <v>210</v>
      </c>
      <c r="B215" s="57" t="str">
        <f>VLOOKUP(A215,'District List'!$A$2:$C$317,3,0)</f>
        <v>Conway</v>
      </c>
      <c r="C215" s="80">
        <v>0</v>
      </c>
      <c r="D215" s="81">
        <v>80576.61</v>
      </c>
      <c r="E215" s="80">
        <v>3371.4</v>
      </c>
      <c r="F215" s="80">
        <v>33807.82</v>
      </c>
      <c r="G215" s="81">
        <v>28591</v>
      </c>
      <c r="H215" s="80">
        <v>-16530.14</v>
      </c>
    </row>
    <row r="216" spans="1:8" x14ac:dyDescent="0.2">
      <c r="A216" t="s">
        <v>211</v>
      </c>
      <c r="B216" s="57" t="str">
        <f>VLOOKUP(A216,'District List'!$A$2:$C$317,3,0)</f>
        <v>Mount Vernon</v>
      </c>
      <c r="C216" s="80">
        <v>0</v>
      </c>
      <c r="D216" s="81">
        <v>2444869.17</v>
      </c>
      <c r="E216" s="80">
        <v>239388.24</v>
      </c>
      <c r="F216" s="80">
        <v>665716.97</v>
      </c>
      <c r="G216" s="81">
        <v>191095.26</v>
      </c>
      <c r="H216" s="80">
        <v>-272588.46999999997</v>
      </c>
    </row>
    <row r="217" spans="1:8" x14ac:dyDescent="0.2">
      <c r="A217" t="s">
        <v>212</v>
      </c>
      <c r="B217" s="57" t="str">
        <f>VLOOKUP(A217,'District List'!$A$2:$C$317,3,0)</f>
        <v>Skamania</v>
      </c>
      <c r="C217" s="80">
        <v>0</v>
      </c>
      <c r="D217" s="81">
        <v>42480.38</v>
      </c>
      <c r="E217" s="80">
        <v>3843.25</v>
      </c>
      <c r="F217" s="80">
        <v>2283.84</v>
      </c>
      <c r="G217" s="81">
        <v>3746.25</v>
      </c>
      <c r="H217" s="80">
        <v>-487.89</v>
      </c>
    </row>
    <row r="218" spans="1:8" x14ac:dyDescent="0.2">
      <c r="A218" t="s">
        <v>213</v>
      </c>
      <c r="B218" s="57" t="str">
        <f>VLOOKUP(A218,'District List'!$A$2:$C$317,3,0)</f>
        <v>Mount Pleasant</v>
      </c>
      <c r="C218" s="80">
        <v>0</v>
      </c>
      <c r="D218" s="81">
        <v>16681.7</v>
      </c>
      <c r="E218" s="80">
        <v>4395</v>
      </c>
      <c r="F218" s="80">
        <v>3093.12</v>
      </c>
      <c r="G218" s="81">
        <v>17034</v>
      </c>
      <c r="H218" s="80">
        <v>-2238.64</v>
      </c>
    </row>
    <row r="219" spans="1:8" x14ac:dyDescent="0.2">
      <c r="A219" t="s">
        <v>214</v>
      </c>
      <c r="B219" s="57" t="str">
        <f>VLOOKUP(A219,'District List'!$A$2:$C$317,3,0)</f>
        <v>Mill A</v>
      </c>
      <c r="C219" s="80">
        <v>0</v>
      </c>
      <c r="D219" s="81">
        <v>35500.04</v>
      </c>
      <c r="E219" s="80">
        <v>6201.25</v>
      </c>
      <c r="F219" s="80">
        <v>17147.59</v>
      </c>
      <c r="G219" s="81">
        <v>5357</v>
      </c>
      <c r="H219" s="80">
        <v>-708.77</v>
      </c>
    </row>
    <row r="220" spans="1:8" x14ac:dyDescent="0.2">
      <c r="A220" t="s">
        <v>215</v>
      </c>
      <c r="B220" s="57" t="str">
        <f>VLOOKUP(A220,'District List'!$A$2:$C$317,3,0)</f>
        <v>Stevenson-Carson</v>
      </c>
      <c r="C220" s="80">
        <v>0</v>
      </c>
      <c r="D220" s="81">
        <v>311138.24</v>
      </c>
      <c r="E220" s="80">
        <v>12397.7</v>
      </c>
      <c r="F220" s="80">
        <v>122033.38999999998</v>
      </c>
      <c r="G220" s="81">
        <v>33320</v>
      </c>
      <c r="H220" s="80">
        <v>-97169.47</v>
      </c>
    </row>
    <row r="221" spans="1:8" x14ac:dyDescent="0.2">
      <c r="A221" t="s">
        <v>216</v>
      </c>
      <c r="B221" s="57" t="str">
        <f>VLOOKUP(A221,'District List'!$A$2:$C$317,3,0)</f>
        <v>Everett</v>
      </c>
      <c r="C221" s="80">
        <v>0</v>
      </c>
      <c r="D221" s="81">
        <v>1116184.23</v>
      </c>
      <c r="E221" s="80">
        <v>14405246</v>
      </c>
      <c r="F221" s="80">
        <v>78452.06</v>
      </c>
      <c r="G221" s="81">
        <v>76032</v>
      </c>
      <c r="H221" s="80">
        <v>-1091324.0900000001</v>
      </c>
    </row>
    <row r="222" spans="1:8" x14ac:dyDescent="0.2">
      <c r="A222" t="s">
        <v>217</v>
      </c>
      <c r="B222" s="57" t="str">
        <f>VLOOKUP(A222,'District List'!$A$2:$C$317,3,0)</f>
        <v>Lake Stevens</v>
      </c>
      <c r="C222" s="80">
        <v>0</v>
      </c>
      <c r="D222" s="81">
        <v>4516642.59</v>
      </c>
      <c r="E222" s="80">
        <v>431576.94</v>
      </c>
      <c r="F222" s="80">
        <v>1015536.9</v>
      </c>
      <c r="G222" s="81">
        <v>277147.05</v>
      </c>
      <c r="H222" s="80">
        <v>-243434.87</v>
      </c>
    </row>
    <row r="223" spans="1:8" x14ac:dyDescent="0.2">
      <c r="A223" t="s">
        <v>218</v>
      </c>
      <c r="B223" s="57" t="str">
        <f>VLOOKUP(A223,'District List'!$A$2:$C$317,3,0)</f>
        <v>Mukilteo</v>
      </c>
      <c r="C223" s="80">
        <v>0</v>
      </c>
      <c r="D223" s="81">
        <v>5971295.46</v>
      </c>
      <c r="E223" s="80">
        <v>739646.27</v>
      </c>
      <c r="F223" s="80">
        <v>1382729.1199999999</v>
      </c>
      <c r="G223" s="81">
        <v>414425.79</v>
      </c>
      <c r="H223" s="80">
        <v>-500014.13</v>
      </c>
    </row>
    <row r="224" spans="1:8" x14ac:dyDescent="0.2">
      <c r="A224" t="s">
        <v>219</v>
      </c>
      <c r="B224" s="57" t="str">
        <f>VLOOKUP(A224,'District List'!$A$2:$C$317,3,0)</f>
        <v>Edmonds</v>
      </c>
      <c r="C224" s="80">
        <v>0</v>
      </c>
      <c r="D224" s="81">
        <v>9201702.9000000004</v>
      </c>
      <c r="E224" s="80">
        <v>434591.17</v>
      </c>
      <c r="F224" s="80">
        <v>2879567.47</v>
      </c>
      <c r="G224" s="81">
        <v>574210</v>
      </c>
      <c r="H224" s="80">
        <v>-707881.65</v>
      </c>
    </row>
    <row r="225" spans="1:8" x14ac:dyDescent="0.2">
      <c r="A225" t="s">
        <v>220</v>
      </c>
      <c r="B225" s="57" t="str">
        <f>VLOOKUP(A225,'District List'!$A$2:$C$317,3,0)</f>
        <v>Arlington</v>
      </c>
      <c r="C225" s="80">
        <v>0</v>
      </c>
      <c r="D225" s="81">
        <v>2043554.41</v>
      </c>
      <c r="E225" s="80">
        <v>276011.39</v>
      </c>
      <c r="F225" s="80">
        <v>573864.38</v>
      </c>
      <c r="G225" s="81">
        <v>171887</v>
      </c>
      <c r="H225" s="80">
        <v>-201011.02</v>
      </c>
    </row>
    <row r="226" spans="1:8" x14ac:dyDescent="0.2">
      <c r="A226" t="s">
        <v>221</v>
      </c>
      <c r="B226" s="57" t="str">
        <f>VLOOKUP(A226,'District List'!$A$2:$C$317,3,0)</f>
        <v>Marysville</v>
      </c>
      <c r="C226" s="80">
        <v>0</v>
      </c>
      <c r="D226" s="81">
        <v>4174278.54</v>
      </c>
      <c r="E226" s="80">
        <v>73192</v>
      </c>
      <c r="F226" s="80">
        <v>1124933.06</v>
      </c>
      <c r="G226" s="81">
        <v>427145</v>
      </c>
      <c r="H226" s="80">
        <v>-547965.79</v>
      </c>
    </row>
    <row r="227" spans="1:8" x14ac:dyDescent="0.2">
      <c r="A227" t="s">
        <v>222</v>
      </c>
      <c r="B227" s="57" t="str">
        <f>VLOOKUP(A227,'District List'!$A$2:$C$317,3,0)</f>
        <v>Index</v>
      </c>
      <c r="C227" s="80">
        <v>0</v>
      </c>
      <c r="D227" s="81">
        <v>25107.16</v>
      </c>
      <c r="E227" s="80">
        <v>1749.3</v>
      </c>
      <c r="F227" s="80">
        <v>13112.48</v>
      </c>
      <c r="G227" s="81">
        <v>8520</v>
      </c>
      <c r="H227" s="80">
        <v>-5770.62</v>
      </c>
    </row>
    <row r="228" spans="1:8" x14ac:dyDescent="0.2">
      <c r="A228" t="s">
        <v>223</v>
      </c>
      <c r="B228" s="57" t="str">
        <f>VLOOKUP(A228,'District List'!$A$2:$C$317,3,0)</f>
        <v>Monroe</v>
      </c>
      <c r="C228" s="80">
        <v>0</v>
      </c>
      <c r="D228" s="81">
        <v>2315874.02</v>
      </c>
      <c r="E228" s="80">
        <v>285935.83</v>
      </c>
      <c r="F228" s="80">
        <v>646598.15</v>
      </c>
      <c r="G228" s="81">
        <v>287048</v>
      </c>
      <c r="H228" s="80">
        <v>-195655.33</v>
      </c>
    </row>
    <row r="229" spans="1:8" x14ac:dyDescent="0.2">
      <c r="A229" t="s">
        <v>224</v>
      </c>
      <c r="B229" s="57" t="str">
        <f>VLOOKUP(A229,'District List'!$A$2:$C$317,3,0)</f>
        <v>Snohomish</v>
      </c>
      <c r="C229" s="80">
        <v>0</v>
      </c>
      <c r="D229" s="81">
        <v>2877647.14</v>
      </c>
      <c r="E229" s="80">
        <v>812379.24</v>
      </c>
      <c r="F229" s="80">
        <v>815999.19</v>
      </c>
      <c r="G229" s="81">
        <v>227006.85</v>
      </c>
      <c r="H229" s="80">
        <v>-148694.98000000001</v>
      </c>
    </row>
    <row r="230" spans="1:8" x14ac:dyDescent="0.2">
      <c r="A230" t="s">
        <v>225</v>
      </c>
      <c r="B230" s="57" t="str">
        <f>VLOOKUP(A230,'District List'!$A$2:$C$317,3,0)</f>
        <v>Lakewood</v>
      </c>
      <c r="C230" s="80">
        <v>0</v>
      </c>
      <c r="D230" s="81">
        <v>1053405.3700000001</v>
      </c>
      <c r="E230" s="80">
        <v>79468.759999999995</v>
      </c>
      <c r="F230" s="80">
        <v>381798.08999999997</v>
      </c>
      <c r="G230" s="81">
        <v>137309.97</v>
      </c>
      <c r="H230" s="80">
        <v>-141723.65</v>
      </c>
    </row>
    <row r="231" spans="1:8" x14ac:dyDescent="0.2">
      <c r="A231" t="s">
        <v>226</v>
      </c>
      <c r="B231" s="57" t="str">
        <f>VLOOKUP(A231,'District List'!$A$2:$C$317,3,0)</f>
        <v>Sultan</v>
      </c>
      <c r="C231" s="80">
        <v>0</v>
      </c>
      <c r="D231" s="81">
        <v>1162283.49</v>
      </c>
      <c r="E231" s="80">
        <v>15765.56</v>
      </c>
      <c r="F231" s="80">
        <v>203130.34999999998</v>
      </c>
      <c r="G231" s="81">
        <v>98347</v>
      </c>
      <c r="H231" s="80">
        <v>-129548.87</v>
      </c>
    </row>
    <row r="232" spans="1:8" x14ac:dyDescent="0.2">
      <c r="A232" t="s">
        <v>227</v>
      </c>
      <c r="B232" s="57" t="str">
        <f>VLOOKUP(A232,'District List'!$A$2:$C$317,3,0)</f>
        <v>Darrington</v>
      </c>
      <c r="C232" s="80">
        <v>0</v>
      </c>
      <c r="D232" s="81">
        <v>206015.99</v>
      </c>
      <c r="E232" s="80">
        <v>201.5</v>
      </c>
      <c r="F232" s="80">
        <v>119961.53</v>
      </c>
      <c r="G232" s="81">
        <v>43566.42</v>
      </c>
      <c r="H232" s="80">
        <v>-63383.61</v>
      </c>
    </row>
    <row r="233" spans="1:8" x14ac:dyDescent="0.2">
      <c r="A233" t="s">
        <v>228</v>
      </c>
      <c r="B233" s="57" t="str">
        <f>VLOOKUP(A233,'District List'!$A$2:$C$317,3,0)</f>
        <v>Granite Falls</v>
      </c>
      <c r="C233" s="80">
        <v>0</v>
      </c>
      <c r="D233" s="81">
        <v>0</v>
      </c>
      <c r="E233" s="80">
        <v>2342115.9</v>
      </c>
      <c r="F233" s="80">
        <v>33390.25</v>
      </c>
      <c r="G233" s="81">
        <v>117894.96</v>
      </c>
      <c r="H233" s="80">
        <v>-64215.78</v>
      </c>
    </row>
    <row r="234" spans="1:8" x14ac:dyDescent="0.2">
      <c r="A234" t="s">
        <v>229</v>
      </c>
      <c r="B234" s="57" t="str">
        <f>VLOOKUP(A234,'District List'!$A$2:$C$317,3,0)</f>
        <v>Stanwood-Camano</v>
      </c>
      <c r="C234" s="80">
        <v>0</v>
      </c>
      <c r="D234" s="81">
        <v>2053252.86</v>
      </c>
      <c r="E234" s="80">
        <v>59496.87</v>
      </c>
      <c r="F234" s="80">
        <v>537590.86</v>
      </c>
      <c r="G234" s="81">
        <v>191174</v>
      </c>
      <c r="H234" s="80">
        <v>-248463.18</v>
      </c>
    </row>
    <row r="235" spans="1:8" x14ac:dyDescent="0.2">
      <c r="A235" t="s">
        <v>230</v>
      </c>
      <c r="B235" s="57" t="str">
        <f>VLOOKUP(A235,'District List'!$A$2:$C$317,3,0)</f>
        <v>Spokane</v>
      </c>
      <c r="C235" s="80">
        <v>0</v>
      </c>
      <c r="D235" s="81">
        <v>0</v>
      </c>
      <c r="E235" s="80">
        <v>15912032.25</v>
      </c>
      <c r="F235" s="80">
        <v>0</v>
      </c>
      <c r="G235" s="81">
        <v>0</v>
      </c>
      <c r="H235" s="80">
        <v>0</v>
      </c>
    </row>
    <row r="236" spans="1:8" x14ac:dyDescent="0.2">
      <c r="A236" t="s">
        <v>231</v>
      </c>
      <c r="B236" s="57" t="str">
        <f>VLOOKUP(A236,'District List'!$A$2:$C$317,3,0)</f>
        <v>Orchard Prairie</v>
      </c>
      <c r="C236" s="80">
        <v>20452.7</v>
      </c>
      <c r="D236" s="81">
        <v>18655.8</v>
      </c>
      <c r="E236" s="80">
        <v>0</v>
      </c>
      <c r="F236" s="80">
        <v>76.38</v>
      </c>
      <c r="G236" s="81">
        <v>2308.86</v>
      </c>
      <c r="H236" s="80">
        <v>-4030.81</v>
      </c>
    </row>
    <row r="237" spans="1:8" x14ac:dyDescent="0.2">
      <c r="A237" t="s">
        <v>232</v>
      </c>
      <c r="B237" s="57" t="str">
        <f>VLOOKUP(A237,'District List'!$A$2:$C$317,3,0)</f>
        <v>Great Northern</v>
      </c>
      <c r="C237" s="80">
        <v>0</v>
      </c>
      <c r="D237" s="81">
        <v>35998.89</v>
      </c>
      <c r="E237" s="80">
        <v>3654.55</v>
      </c>
      <c r="F237" s="80">
        <v>37828.61</v>
      </c>
      <c r="G237" s="81">
        <v>6968.99</v>
      </c>
      <c r="H237" s="80">
        <v>0</v>
      </c>
    </row>
    <row r="238" spans="1:8" x14ac:dyDescent="0.2">
      <c r="A238" t="s">
        <v>233</v>
      </c>
      <c r="B238" s="57" t="str">
        <f>VLOOKUP(A238,'District List'!$A$2:$C$317,3,0)</f>
        <v>Nine Mile Falls</v>
      </c>
      <c r="C238" s="80">
        <v>0</v>
      </c>
      <c r="D238" s="81">
        <v>0</v>
      </c>
      <c r="E238" s="80">
        <v>1340910.78</v>
      </c>
      <c r="F238" s="80">
        <v>6751.57</v>
      </c>
      <c r="G238" s="81">
        <v>0</v>
      </c>
      <c r="H238" s="80">
        <v>0</v>
      </c>
    </row>
    <row r="239" spans="1:8" x14ac:dyDescent="0.2">
      <c r="A239" t="s">
        <v>234</v>
      </c>
      <c r="B239" s="57" t="str">
        <f>VLOOKUP(A239,'District List'!$A$2:$C$317,3,0)</f>
        <v>Medical Lake</v>
      </c>
      <c r="C239" s="80">
        <v>0</v>
      </c>
      <c r="D239" s="81">
        <v>473909.44</v>
      </c>
      <c r="E239" s="80">
        <v>138578.23999999999</v>
      </c>
      <c r="F239" s="80">
        <v>228924.32</v>
      </c>
      <c r="G239" s="81">
        <v>0</v>
      </c>
      <c r="H239" s="80">
        <v>-134955.18</v>
      </c>
    </row>
    <row r="240" spans="1:8" x14ac:dyDescent="0.2">
      <c r="A240" t="s">
        <v>235</v>
      </c>
      <c r="B240" s="57" t="str">
        <f>VLOOKUP(A240,'District List'!$A$2:$C$317,3,0)</f>
        <v>Mead</v>
      </c>
      <c r="C240" s="80">
        <v>0</v>
      </c>
      <c r="D240" s="81">
        <v>2507673.21</v>
      </c>
      <c r="E240" s="80">
        <v>230565.75</v>
      </c>
      <c r="F240" s="80">
        <v>1126257.8599999999</v>
      </c>
      <c r="G240" s="81">
        <v>182864.47</v>
      </c>
      <c r="H240" s="80">
        <v>-526459.64</v>
      </c>
    </row>
    <row r="241" spans="1:8" x14ac:dyDescent="0.2">
      <c r="A241" t="s">
        <v>236</v>
      </c>
      <c r="B241" s="57" t="str">
        <f>VLOOKUP(A241,'District List'!$A$2:$C$317,3,0)</f>
        <v>Central Valley</v>
      </c>
      <c r="C241" s="80">
        <v>0</v>
      </c>
      <c r="D241" s="81">
        <v>2652288.9300000002</v>
      </c>
      <c r="E241" s="80">
        <v>894603.65</v>
      </c>
      <c r="F241" s="80">
        <v>973971.28999999992</v>
      </c>
      <c r="G241" s="81">
        <v>212819.32</v>
      </c>
      <c r="H241" s="80">
        <v>-722017.7</v>
      </c>
    </row>
    <row r="242" spans="1:8" x14ac:dyDescent="0.2">
      <c r="A242" t="s">
        <v>237</v>
      </c>
      <c r="B242" s="57" t="str">
        <f>VLOOKUP(A242,'District List'!$A$2:$C$317,3,0)</f>
        <v>Freeman</v>
      </c>
      <c r="C242" s="80">
        <v>0</v>
      </c>
      <c r="D242" s="81">
        <v>351337.53</v>
      </c>
      <c r="E242" s="80">
        <v>44325.279999999999</v>
      </c>
      <c r="F242" s="80">
        <v>152886.90000000002</v>
      </c>
      <c r="G242" s="81">
        <v>72396.179999999993</v>
      </c>
      <c r="H242" s="80">
        <v>-85803.03</v>
      </c>
    </row>
    <row r="243" spans="1:8" x14ac:dyDescent="0.2">
      <c r="A243" t="s">
        <v>238</v>
      </c>
      <c r="B243" s="57" t="str">
        <f>VLOOKUP(A243,'District List'!$A$2:$C$317,3,0)</f>
        <v>Cheney</v>
      </c>
      <c r="C243" s="80">
        <v>0</v>
      </c>
      <c r="D243" s="81">
        <v>1715427.46</v>
      </c>
      <c r="E243" s="80">
        <v>178128.26</v>
      </c>
      <c r="F243" s="80">
        <v>313985.83</v>
      </c>
      <c r="G243" s="81">
        <v>133523.65</v>
      </c>
      <c r="H243" s="80">
        <v>-591486.38</v>
      </c>
    </row>
    <row r="244" spans="1:8" x14ac:dyDescent="0.2">
      <c r="A244" t="s">
        <v>239</v>
      </c>
      <c r="B244" s="57" t="str">
        <f>VLOOKUP(A244,'District List'!$A$2:$C$317,3,0)</f>
        <v>East Valley No. 361 (Spokane)</v>
      </c>
      <c r="C244" s="80">
        <v>0</v>
      </c>
      <c r="D244" s="81">
        <v>1253101.76</v>
      </c>
      <c r="E244" s="80">
        <v>529593.81999999995</v>
      </c>
      <c r="F244" s="80">
        <v>251772.16000000003</v>
      </c>
      <c r="G244" s="81">
        <v>106101.66</v>
      </c>
      <c r="H244" s="80">
        <v>-176431.39</v>
      </c>
    </row>
    <row r="245" spans="1:8" x14ac:dyDescent="0.2">
      <c r="A245" t="s">
        <v>240</v>
      </c>
      <c r="B245" s="57" t="str">
        <f>VLOOKUP(A245,'District List'!$A$2:$C$317,3,0)</f>
        <v>Liberty</v>
      </c>
      <c r="C245" s="80">
        <v>0</v>
      </c>
      <c r="D245" s="81">
        <v>272148.71999999997</v>
      </c>
      <c r="E245" s="80">
        <v>5832.29</v>
      </c>
      <c r="F245" s="80">
        <v>149573.93</v>
      </c>
      <c r="G245" s="81">
        <v>43537.48</v>
      </c>
      <c r="H245" s="80">
        <v>-73144.960000000006</v>
      </c>
    </row>
    <row r="246" spans="1:8" x14ac:dyDescent="0.2">
      <c r="A246" t="s">
        <v>241</v>
      </c>
      <c r="B246" s="57" t="str">
        <f>VLOOKUP(A246,'District List'!$A$2:$C$317,3,0)</f>
        <v>West Valley No. 363 (Spokane)</v>
      </c>
      <c r="C246" s="80">
        <v>0</v>
      </c>
      <c r="D246" s="81">
        <v>647799.19999999995</v>
      </c>
      <c r="E246" s="80">
        <v>72923.149999999994</v>
      </c>
      <c r="F246" s="80">
        <v>336646.62</v>
      </c>
      <c r="G246" s="81">
        <v>123967.14</v>
      </c>
      <c r="H246" s="80">
        <v>-134932.76999999999</v>
      </c>
    </row>
    <row r="247" spans="1:8" x14ac:dyDescent="0.2">
      <c r="A247" t="s">
        <v>242</v>
      </c>
      <c r="B247" s="57" t="str">
        <f>VLOOKUP(A247,'District List'!$A$2:$C$317,3,0)</f>
        <v>Deer Park</v>
      </c>
      <c r="C247" s="80">
        <v>0</v>
      </c>
      <c r="D247" s="81">
        <v>725776.17</v>
      </c>
      <c r="E247" s="80">
        <v>35812.699999999997</v>
      </c>
      <c r="F247" s="80">
        <v>269620.14</v>
      </c>
      <c r="G247" s="81">
        <v>70921.88</v>
      </c>
      <c r="H247" s="80">
        <v>-261459.27</v>
      </c>
    </row>
    <row r="248" spans="1:8" x14ac:dyDescent="0.2">
      <c r="A248" t="s">
        <v>243</v>
      </c>
      <c r="B248" s="57" t="str">
        <f>VLOOKUP(A248,'District List'!$A$2:$C$317,3,0)</f>
        <v>Riverside</v>
      </c>
      <c r="C248" s="80">
        <v>0</v>
      </c>
      <c r="D248" s="81">
        <v>0</v>
      </c>
      <c r="E248" s="80">
        <v>1616751.01</v>
      </c>
      <c r="F248" s="80">
        <v>0</v>
      </c>
      <c r="G248" s="81">
        <v>0</v>
      </c>
      <c r="H248" s="80">
        <v>0</v>
      </c>
    </row>
    <row r="249" spans="1:8" x14ac:dyDescent="0.2">
      <c r="A249" t="s">
        <v>638</v>
      </c>
      <c r="B249" s="57" t="str">
        <f>VLOOKUP(A249,'District List'!$A$2:$C$317,3,0)</f>
        <v>Spokane International Academy Charter</v>
      </c>
      <c r="C249" s="80">
        <v>0</v>
      </c>
      <c r="D249" s="81">
        <v>0</v>
      </c>
      <c r="E249" s="80">
        <v>664289.19999999995</v>
      </c>
      <c r="F249" s="80">
        <v>0</v>
      </c>
      <c r="G249" s="81">
        <v>0</v>
      </c>
      <c r="H249" s="80">
        <v>0</v>
      </c>
    </row>
    <row r="250" spans="1:8" x14ac:dyDescent="0.2">
      <c r="A250" t="s">
        <v>659</v>
      </c>
      <c r="B250" s="57" t="str">
        <f>VLOOKUP(A250,'District List'!$A$2:$C$317,3,0)</f>
        <v>Lumen Charter</v>
      </c>
      <c r="C250" s="80">
        <v>0</v>
      </c>
      <c r="D250" s="81">
        <v>0</v>
      </c>
      <c r="E250" s="80">
        <v>72</v>
      </c>
      <c r="F250" s="80">
        <v>0</v>
      </c>
      <c r="G250" s="81">
        <v>0</v>
      </c>
      <c r="H250" s="80">
        <v>0</v>
      </c>
    </row>
    <row r="251" spans="1:8" x14ac:dyDescent="0.2">
      <c r="A251" t="s">
        <v>244</v>
      </c>
      <c r="B251" s="57" t="str">
        <f>VLOOKUP(A251,'District List'!$A$2:$C$317,3,0)</f>
        <v>Onion Creek</v>
      </c>
      <c r="C251" s="80">
        <v>0</v>
      </c>
      <c r="D251" s="81">
        <v>22895.73</v>
      </c>
      <c r="E251" s="80">
        <v>10047.75</v>
      </c>
      <c r="F251" s="80">
        <v>3803.39</v>
      </c>
      <c r="G251" s="81">
        <v>10264</v>
      </c>
      <c r="H251" s="80">
        <v>-2856.55</v>
      </c>
    </row>
    <row r="252" spans="1:8" x14ac:dyDescent="0.2">
      <c r="A252" t="s">
        <v>245</v>
      </c>
      <c r="B252" s="57" t="str">
        <f>VLOOKUP(A252,'District List'!$A$2:$C$317,3,0)</f>
        <v>Chewelah</v>
      </c>
      <c r="C252" s="80">
        <v>0</v>
      </c>
      <c r="D252" s="81">
        <v>186356.24</v>
      </c>
      <c r="E252" s="80">
        <v>4944.3999999999996</v>
      </c>
      <c r="F252" s="80">
        <v>186466.63</v>
      </c>
      <c r="G252" s="81">
        <v>34214.660000000003</v>
      </c>
      <c r="H252" s="80">
        <v>-81585</v>
      </c>
    </row>
    <row r="253" spans="1:8" x14ac:dyDescent="0.2">
      <c r="A253" t="s">
        <v>246</v>
      </c>
      <c r="B253" s="57" t="str">
        <f>VLOOKUP(A253,'District List'!$A$2:$C$317,3,0)</f>
        <v>Wellpinit</v>
      </c>
      <c r="C253" s="80">
        <v>0</v>
      </c>
      <c r="D253" s="81">
        <v>207294.23</v>
      </c>
      <c r="E253" s="80">
        <v>4699.43</v>
      </c>
      <c r="F253" s="80">
        <v>161764.98000000001</v>
      </c>
      <c r="G253" s="81">
        <v>27522.58</v>
      </c>
      <c r="H253" s="80">
        <v>-103989.05</v>
      </c>
    </row>
    <row r="254" spans="1:8" x14ac:dyDescent="0.2">
      <c r="A254" t="s">
        <v>247</v>
      </c>
      <c r="B254" s="57" t="str">
        <f>VLOOKUP(A254,'District List'!$A$2:$C$317,3,0)</f>
        <v>Valley</v>
      </c>
      <c r="C254" s="80">
        <v>0</v>
      </c>
      <c r="D254" s="81">
        <v>435662.36</v>
      </c>
      <c r="E254" s="80">
        <v>19423.63</v>
      </c>
      <c r="F254" s="80">
        <v>292918.82</v>
      </c>
      <c r="G254" s="81">
        <v>65173.06</v>
      </c>
      <c r="H254" s="80">
        <v>-37038.06</v>
      </c>
    </row>
    <row r="255" spans="1:8" x14ac:dyDescent="0.2">
      <c r="A255" t="s">
        <v>248</v>
      </c>
      <c r="B255" s="57" t="str">
        <f>VLOOKUP(A255,'District List'!$A$2:$C$317,3,0)</f>
        <v>Colville</v>
      </c>
      <c r="C255" s="80">
        <v>0</v>
      </c>
      <c r="D255" s="81">
        <v>0</v>
      </c>
      <c r="E255" s="80">
        <v>2091019.04</v>
      </c>
      <c r="F255" s="80">
        <v>0</v>
      </c>
      <c r="G255" s="81">
        <v>0</v>
      </c>
      <c r="H255" s="80">
        <v>0</v>
      </c>
    </row>
    <row r="256" spans="1:8" x14ac:dyDescent="0.2">
      <c r="A256" t="s">
        <v>252</v>
      </c>
      <c r="B256" s="57" t="str">
        <f>VLOOKUP(A256,'District List'!$A$2:$C$317,3,0)</f>
        <v>Columbia No. 206 (Stevens)</v>
      </c>
      <c r="C256" s="80">
        <v>0</v>
      </c>
      <c r="D256" s="81">
        <v>85394.49</v>
      </c>
      <c r="E256" s="80">
        <v>2501.65</v>
      </c>
      <c r="F256" s="80">
        <v>62452.93</v>
      </c>
      <c r="G256" s="81">
        <v>22128.53</v>
      </c>
      <c r="H256" s="80">
        <v>-56787.82</v>
      </c>
    </row>
    <row r="257" spans="1:8" x14ac:dyDescent="0.2">
      <c r="A257" t="s">
        <v>253</v>
      </c>
      <c r="B257" s="57" t="str">
        <f>VLOOKUP(A257,'District List'!$A$2:$C$317,3,0)</f>
        <v>Mary Walker</v>
      </c>
      <c r="C257" s="80">
        <v>0</v>
      </c>
      <c r="D257" s="81">
        <v>168798.17</v>
      </c>
      <c r="E257" s="80">
        <v>15073.37</v>
      </c>
      <c r="F257" s="80">
        <v>138549.74</v>
      </c>
      <c r="G257" s="81">
        <v>78587.11</v>
      </c>
      <c r="H257" s="80">
        <v>-66569</v>
      </c>
    </row>
    <row r="258" spans="1:8" x14ac:dyDescent="0.2">
      <c r="A258" t="s">
        <v>254</v>
      </c>
      <c r="B258" s="57" t="str">
        <f>VLOOKUP(A258,'District List'!$A$2:$C$317,3,0)</f>
        <v>Northport</v>
      </c>
      <c r="C258" s="80">
        <v>0</v>
      </c>
      <c r="D258" s="81">
        <v>138370.85</v>
      </c>
      <c r="E258" s="80">
        <v>2739.38</v>
      </c>
      <c r="F258" s="80">
        <v>76294.83</v>
      </c>
      <c r="G258" s="81">
        <v>63995.839999999997</v>
      </c>
      <c r="H258" s="80">
        <v>0</v>
      </c>
    </row>
    <row r="259" spans="1:8" x14ac:dyDescent="0.2">
      <c r="A259" t="s">
        <v>255</v>
      </c>
      <c r="B259" s="57" t="str">
        <f>VLOOKUP(A259,'District List'!$A$2:$C$317,3,0)</f>
        <v>Kettle Falls</v>
      </c>
      <c r="C259" s="80">
        <v>0</v>
      </c>
      <c r="D259" s="81">
        <v>185422.04</v>
      </c>
      <c r="E259" s="80">
        <v>16291.08</v>
      </c>
      <c r="F259" s="80">
        <v>391140.45999999996</v>
      </c>
      <c r="G259" s="81">
        <v>1879.2</v>
      </c>
      <c r="H259" s="80">
        <v>-84711</v>
      </c>
    </row>
    <row r="260" spans="1:8" x14ac:dyDescent="0.2">
      <c r="A260" t="s">
        <v>256</v>
      </c>
      <c r="B260" s="57" t="str">
        <f>VLOOKUP(A260,'District List'!$A$2:$C$317,3,0)</f>
        <v>Yelm</v>
      </c>
      <c r="C260" s="80">
        <v>0</v>
      </c>
      <c r="D260" s="81">
        <v>2170103.56</v>
      </c>
      <c r="E260" s="80">
        <v>155317.72</v>
      </c>
      <c r="F260" s="80">
        <v>383708.23</v>
      </c>
      <c r="G260" s="81">
        <v>152243.09</v>
      </c>
      <c r="H260" s="80">
        <v>-9847.9599999999991</v>
      </c>
    </row>
    <row r="261" spans="1:8" x14ac:dyDescent="0.2">
      <c r="A261" t="s">
        <v>257</v>
      </c>
      <c r="B261" s="57" t="str">
        <f>VLOOKUP(A261,'District List'!$A$2:$C$317,3,0)</f>
        <v>North Thurston</v>
      </c>
      <c r="C261" s="80">
        <v>0</v>
      </c>
      <c r="D261" s="81">
        <v>6224765.2599999998</v>
      </c>
      <c r="E261" s="80">
        <v>457242.84</v>
      </c>
      <c r="F261" s="80">
        <v>1291056.69</v>
      </c>
      <c r="G261" s="81">
        <v>197329.01</v>
      </c>
      <c r="H261" s="80">
        <v>-420655.82</v>
      </c>
    </row>
    <row r="262" spans="1:8" x14ac:dyDescent="0.2">
      <c r="A262" t="s">
        <v>258</v>
      </c>
      <c r="B262" s="57" t="str">
        <f>VLOOKUP(A262,'District List'!$A$2:$C$317,3,0)</f>
        <v>Tumwater</v>
      </c>
      <c r="C262" s="80">
        <v>27138.94</v>
      </c>
      <c r="D262" s="81">
        <v>2170701.52</v>
      </c>
      <c r="E262" s="80">
        <v>281675.53000000003</v>
      </c>
      <c r="F262" s="80">
        <v>809570.13</v>
      </c>
      <c r="G262" s="81">
        <v>0</v>
      </c>
      <c r="H262" s="80">
        <v>-298149.09999999998</v>
      </c>
    </row>
    <row r="263" spans="1:8" x14ac:dyDescent="0.2">
      <c r="A263" t="s">
        <v>259</v>
      </c>
      <c r="B263" s="57" t="str">
        <f>VLOOKUP(A263,'District List'!$A$2:$C$317,3,0)</f>
        <v>Olympia</v>
      </c>
      <c r="C263" s="80">
        <v>0</v>
      </c>
      <c r="D263" s="81">
        <v>2797755.2</v>
      </c>
      <c r="E263" s="80">
        <v>69372.11</v>
      </c>
      <c r="F263" s="80">
        <v>646352.53999999992</v>
      </c>
      <c r="G263" s="81">
        <v>192982.25</v>
      </c>
      <c r="H263" s="80">
        <v>-326135.09000000003</v>
      </c>
    </row>
    <row r="264" spans="1:8" x14ac:dyDescent="0.2">
      <c r="A264" t="s">
        <v>260</v>
      </c>
      <c r="B264" s="57" t="str">
        <f>VLOOKUP(A264,'District List'!$A$2:$C$317,3,0)</f>
        <v>Rainier</v>
      </c>
      <c r="C264" s="80">
        <v>0</v>
      </c>
      <c r="D264" s="81">
        <v>229302.57</v>
      </c>
      <c r="E264" s="80">
        <v>2166.44</v>
      </c>
      <c r="F264" s="80">
        <v>143843.20000000001</v>
      </c>
      <c r="G264" s="81">
        <v>20020.29</v>
      </c>
      <c r="H264" s="80">
        <v>-32564</v>
      </c>
    </row>
    <row r="265" spans="1:8" x14ac:dyDescent="0.2">
      <c r="A265" t="s">
        <v>261</v>
      </c>
      <c r="B265" s="57" t="str">
        <f>VLOOKUP(A265,'District List'!$A$2:$C$317,3,0)</f>
        <v>Griffin</v>
      </c>
      <c r="C265" s="80">
        <v>0</v>
      </c>
      <c r="D265" s="81">
        <v>230129</v>
      </c>
      <c r="E265" s="80">
        <v>6065.84</v>
      </c>
      <c r="F265" s="80">
        <v>117932.32</v>
      </c>
      <c r="G265" s="81">
        <v>29882.73</v>
      </c>
      <c r="H265" s="80">
        <v>-25024.21</v>
      </c>
    </row>
    <row r="266" spans="1:8" x14ac:dyDescent="0.2">
      <c r="A266" t="s">
        <v>262</v>
      </c>
      <c r="B266" s="57" t="str">
        <f>VLOOKUP(A266,'District List'!$A$2:$C$317,3,0)</f>
        <v>Rochester</v>
      </c>
      <c r="C266" s="80">
        <v>0</v>
      </c>
      <c r="D266" s="81">
        <v>0</v>
      </c>
      <c r="E266" s="80">
        <v>2872157.19</v>
      </c>
      <c r="F266" s="80">
        <v>0</v>
      </c>
      <c r="G266" s="81">
        <v>0</v>
      </c>
      <c r="H266" s="80">
        <v>0</v>
      </c>
    </row>
    <row r="267" spans="1:8" x14ac:dyDescent="0.2">
      <c r="A267" t="s">
        <v>263</v>
      </c>
      <c r="B267" s="57" t="str">
        <f>VLOOKUP(A267,'District List'!$A$2:$C$317,3,0)</f>
        <v>Tenino</v>
      </c>
      <c r="C267" s="80">
        <v>0</v>
      </c>
      <c r="D267" s="81">
        <v>2882.22</v>
      </c>
      <c r="E267" s="80">
        <v>1480790</v>
      </c>
      <c r="F267" s="80">
        <v>0</v>
      </c>
      <c r="G267" s="81">
        <v>0</v>
      </c>
      <c r="H267" s="80">
        <v>-122916.27</v>
      </c>
    </row>
    <row r="268" spans="1:8" x14ac:dyDescent="0.2">
      <c r="A268" t="s">
        <v>645</v>
      </c>
      <c r="B268" s="57" t="e">
        <f>VLOOKUP(A268,'District List'!$A$2:$C$317,3,0)</f>
        <v>#N/A</v>
      </c>
      <c r="C268" s="80">
        <v>0</v>
      </c>
      <c r="D268" s="81">
        <v>167137.92000000001</v>
      </c>
      <c r="E268" s="80">
        <v>0</v>
      </c>
      <c r="F268" s="80">
        <v>0</v>
      </c>
      <c r="G268" s="81">
        <v>0</v>
      </c>
      <c r="H268" s="80">
        <v>0</v>
      </c>
    </row>
    <row r="269" spans="1:8" x14ac:dyDescent="0.2">
      <c r="A269" t="s">
        <v>264</v>
      </c>
      <c r="B269" s="57" t="str">
        <f>VLOOKUP(A269,'District List'!$A$2:$C$317,3,0)</f>
        <v>Wahkiakum</v>
      </c>
      <c r="C269" s="80">
        <v>0</v>
      </c>
      <c r="D269" s="81">
        <v>115809.9</v>
      </c>
      <c r="E269" s="80">
        <v>0</v>
      </c>
      <c r="F269" s="80">
        <v>62554.879999999997</v>
      </c>
      <c r="G269" s="81">
        <v>30168</v>
      </c>
      <c r="H269" s="80">
        <v>-111602.05</v>
      </c>
    </row>
    <row r="270" spans="1:8" x14ac:dyDescent="0.2">
      <c r="A270" t="s">
        <v>265</v>
      </c>
      <c r="B270" s="57" t="str">
        <f>VLOOKUP(A270,'District List'!$A$2:$C$317,3,0)</f>
        <v>Dixie</v>
      </c>
      <c r="C270" s="80">
        <v>7779.83</v>
      </c>
      <c r="D270" s="81">
        <v>45720.59</v>
      </c>
      <c r="E270" s="80">
        <v>6485.54</v>
      </c>
      <c r="F270" s="80">
        <v>177.81</v>
      </c>
      <c r="G270" s="81">
        <v>0</v>
      </c>
      <c r="H270" s="80">
        <v>0</v>
      </c>
    </row>
    <row r="271" spans="1:8" x14ac:dyDescent="0.2">
      <c r="A271" t="s">
        <v>266</v>
      </c>
      <c r="B271" s="57" t="str">
        <f>VLOOKUP(A271,'District List'!$A$2:$C$317,3,0)</f>
        <v>Walla Walla</v>
      </c>
      <c r="C271" s="80">
        <v>0</v>
      </c>
      <c r="D271" s="81">
        <v>1204678.97</v>
      </c>
      <c r="E271" s="80">
        <v>38106.31</v>
      </c>
      <c r="F271" s="80">
        <v>580855.26</v>
      </c>
      <c r="G271" s="81">
        <v>0</v>
      </c>
      <c r="H271" s="80">
        <v>-464720.57</v>
      </c>
    </row>
    <row r="272" spans="1:8" x14ac:dyDescent="0.2">
      <c r="A272" t="s">
        <v>267</v>
      </c>
      <c r="B272" s="57" t="str">
        <f>VLOOKUP(A272,'District List'!$A$2:$C$317,3,0)</f>
        <v>College Place</v>
      </c>
      <c r="C272" s="80">
        <v>0</v>
      </c>
      <c r="D272" s="81">
        <v>332763.2</v>
      </c>
      <c r="E272" s="80">
        <v>256413.46</v>
      </c>
      <c r="F272" s="80">
        <v>57965.91</v>
      </c>
      <c r="G272" s="81">
        <v>72432.149999999994</v>
      </c>
      <c r="H272" s="80">
        <v>-194421.35</v>
      </c>
    </row>
    <row r="273" spans="1:8" x14ac:dyDescent="0.2">
      <c r="A273" t="s">
        <v>268</v>
      </c>
      <c r="B273" s="57" t="str">
        <f>VLOOKUP(A273,'District List'!$A$2:$C$317,3,0)</f>
        <v>Touchet</v>
      </c>
      <c r="C273" s="80">
        <v>0</v>
      </c>
      <c r="D273" s="81">
        <v>58431.19</v>
      </c>
      <c r="E273" s="80">
        <v>324</v>
      </c>
      <c r="F273" s="80">
        <v>11502.76</v>
      </c>
      <c r="G273" s="81">
        <v>4019.87</v>
      </c>
      <c r="H273" s="80">
        <v>0</v>
      </c>
    </row>
    <row r="274" spans="1:8" x14ac:dyDescent="0.2">
      <c r="A274" t="s">
        <v>269</v>
      </c>
      <c r="B274" s="57" t="str">
        <f>VLOOKUP(A274,'District List'!$A$2:$C$317,3,0)</f>
        <v>Columbia No. 400 (Walla Walla)</v>
      </c>
      <c r="C274" s="80">
        <v>0</v>
      </c>
      <c r="D274" s="81">
        <v>178027.14</v>
      </c>
      <c r="E274" s="80">
        <v>2909</v>
      </c>
      <c r="F274" s="80">
        <v>50912.43</v>
      </c>
      <c r="G274" s="81">
        <v>23819.95</v>
      </c>
      <c r="H274" s="80">
        <v>-67135.97</v>
      </c>
    </row>
    <row r="275" spans="1:8" x14ac:dyDescent="0.2">
      <c r="A275" t="s">
        <v>270</v>
      </c>
      <c r="B275" s="57" t="str">
        <f>VLOOKUP(A275,'District List'!$A$2:$C$317,3,0)</f>
        <v>Waitsburg</v>
      </c>
      <c r="C275" s="80">
        <v>0</v>
      </c>
      <c r="D275" s="81">
        <v>61285.55</v>
      </c>
      <c r="E275" s="80">
        <v>3233.29</v>
      </c>
      <c r="F275" s="80">
        <v>33898.97</v>
      </c>
      <c r="G275" s="81">
        <v>17765.439999999999</v>
      </c>
      <c r="H275" s="80">
        <v>-38288.199999999997</v>
      </c>
    </row>
    <row r="276" spans="1:8" x14ac:dyDescent="0.2">
      <c r="A276" t="s">
        <v>271</v>
      </c>
      <c r="B276" s="57" t="str">
        <f>VLOOKUP(A276,'District List'!$A$2:$C$317,3,0)</f>
        <v>Prescott</v>
      </c>
      <c r="C276" s="80">
        <v>0</v>
      </c>
      <c r="D276" s="81">
        <v>193188.02</v>
      </c>
      <c r="E276" s="80">
        <v>3527.84</v>
      </c>
      <c r="F276" s="80">
        <v>4848.8399999999992</v>
      </c>
      <c r="G276" s="81">
        <v>0</v>
      </c>
      <c r="H276" s="80">
        <v>0</v>
      </c>
    </row>
    <row r="277" spans="1:8" x14ac:dyDescent="0.2">
      <c r="A277" t="s">
        <v>272</v>
      </c>
      <c r="B277" s="57" t="str">
        <f>VLOOKUP(A277,'District List'!$A$2:$C$317,3,0)</f>
        <v>Bellingham</v>
      </c>
      <c r="C277" s="80">
        <v>0</v>
      </c>
      <c r="D277" s="81">
        <v>2965632.2</v>
      </c>
      <c r="E277" s="80">
        <v>46383.9</v>
      </c>
      <c r="F277" s="80">
        <v>799403.52000000002</v>
      </c>
      <c r="G277" s="81">
        <v>132487.42000000001</v>
      </c>
      <c r="H277" s="80">
        <v>-573840.54</v>
      </c>
    </row>
    <row r="278" spans="1:8" x14ac:dyDescent="0.2">
      <c r="A278" t="s">
        <v>273</v>
      </c>
      <c r="B278" s="57" t="str">
        <f>VLOOKUP(A278,'District List'!$A$2:$C$317,3,0)</f>
        <v>Ferndale</v>
      </c>
      <c r="C278" s="80">
        <v>0</v>
      </c>
      <c r="D278" s="81">
        <v>1971895.76</v>
      </c>
      <c r="E278" s="80">
        <v>46334.75</v>
      </c>
      <c r="F278" s="80">
        <v>381039.55</v>
      </c>
      <c r="G278" s="81">
        <v>113826.67</v>
      </c>
      <c r="H278" s="80">
        <v>-321012.09000000003</v>
      </c>
    </row>
    <row r="279" spans="1:8" x14ac:dyDescent="0.2">
      <c r="A279" t="s">
        <v>274</v>
      </c>
      <c r="B279" s="57" t="str">
        <f>VLOOKUP(A279,'District List'!$A$2:$C$317,3,0)</f>
        <v>Blaine</v>
      </c>
      <c r="C279" s="80">
        <v>0</v>
      </c>
      <c r="D279" s="81">
        <v>630062.82999999996</v>
      </c>
      <c r="E279" s="80">
        <v>30728.73</v>
      </c>
      <c r="F279" s="80">
        <v>126223.84000000001</v>
      </c>
      <c r="G279" s="81">
        <v>130219.53</v>
      </c>
      <c r="H279" s="80">
        <v>-61539.42</v>
      </c>
    </row>
    <row r="280" spans="1:8" x14ac:dyDescent="0.2">
      <c r="A280" t="s">
        <v>275</v>
      </c>
      <c r="B280" s="57" t="str">
        <f>VLOOKUP(A280,'District List'!$A$2:$C$317,3,0)</f>
        <v>Lynden</v>
      </c>
      <c r="C280" s="80">
        <v>0</v>
      </c>
      <c r="D280" s="81">
        <v>1048306.93</v>
      </c>
      <c r="E280" s="80">
        <v>43689.83</v>
      </c>
      <c r="F280" s="80">
        <v>350449.84</v>
      </c>
      <c r="G280" s="81">
        <v>96780</v>
      </c>
      <c r="H280" s="80">
        <v>-232147</v>
      </c>
    </row>
    <row r="281" spans="1:8" x14ac:dyDescent="0.2">
      <c r="A281" t="s">
        <v>276</v>
      </c>
      <c r="B281" s="57" t="str">
        <f>VLOOKUP(A281,'District List'!$A$2:$C$317,3,0)</f>
        <v>Meridian</v>
      </c>
      <c r="C281" s="80">
        <v>0</v>
      </c>
      <c r="D281" s="81">
        <v>593410.13</v>
      </c>
      <c r="E281" s="80">
        <v>22062.42</v>
      </c>
      <c r="F281" s="80">
        <v>177787.14</v>
      </c>
      <c r="G281" s="81">
        <v>92809</v>
      </c>
      <c r="H281" s="80">
        <v>-170722.51</v>
      </c>
    </row>
    <row r="282" spans="1:8" x14ac:dyDescent="0.2">
      <c r="A282" t="s">
        <v>277</v>
      </c>
      <c r="B282" s="57" t="str">
        <f>VLOOKUP(A282,'District List'!$A$2:$C$317,3,0)</f>
        <v>Nooksack Valley</v>
      </c>
      <c r="C282" s="80">
        <v>0</v>
      </c>
      <c r="D282" s="81">
        <v>846077.05</v>
      </c>
      <c r="E282" s="80">
        <v>37446.660000000003</v>
      </c>
      <c r="F282" s="80">
        <v>343458.7</v>
      </c>
      <c r="G282" s="81">
        <v>95228</v>
      </c>
      <c r="H282" s="80">
        <v>-290337.17</v>
      </c>
    </row>
    <row r="283" spans="1:8" x14ac:dyDescent="0.2">
      <c r="A283" t="s">
        <v>278</v>
      </c>
      <c r="B283" s="57" t="str">
        <f>VLOOKUP(A283,'District List'!$A$2:$C$317,3,0)</f>
        <v xml:space="preserve">Mount Baker </v>
      </c>
      <c r="C283" s="80">
        <v>0</v>
      </c>
      <c r="D283" s="81">
        <v>1079175.74</v>
      </c>
      <c r="E283" s="80">
        <v>10618.39</v>
      </c>
      <c r="F283" s="80">
        <v>351777.11</v>
      </c>
      <c r="G283" s="81">
        <v>143476</v>
      </c>
      <c r="H283" s="80">
        <v>-121444.59</v>
      </c>
    </row>
    <row r="284" spans="1:8" x14ac:dyDescent="0.2">
      <c r="A284" t="s">
        <v>660</v>
      </c>
      <c r="B284" s="57" t="str">
        <f>VLOOKUP(A284,'District List'!$A$2:$C$317,3,0)</f>
        <v>Whatcom Intergenerational Charter</v>
      </c>
      <c r="C284" s="80">
        <v>0</v>
      </c>
      <c r="D284" s="81">
        <v>0</v>
      </c>
      <c r="E284" s="80">
        <v>0</v>
      </c>
      <c r="F284" s="80">
        <v>0</v>
      </c>
      <c r="G284" s="81">
        <v>0</v>
      </c>
      <c r="H284" s="80">
        <v>0</v>
      </c>
    </row>
    <row r="285" spans="1:8" x14ac:dyDescent="0.2">
      <c r="A285" t="s">
        <v>279</v>
      </c>
      <c r="B285" s="57" t="str">
        <f>VLOOKUP(A285,'District List'!$A$2:$C$317,3,0)</f>
        <v>LaCrosse</v>
      </c>
      <c r="C285" s="80">
        <v>0</v>
      </c>
      <c r="D285" s="81">
        <v>85987.68</v>
      </c>
      <c r="E285" s="80">
        <v>2960.1</v>
      </c>
      <c r="F285" s="80">
        <v>114315.32</v>
      </c>
      <c r="G285" s="81">
        <v>24727.59</v>
      </c>
      <c r="H285" s="80">
        <v>0</v>
      </c>
    </row>
    <row r="286" spans="1:8" x14ac:dyDescent="0.2">
      <c r="A286" t="s">
        <v>280</v>
      </c>
      <c r="B286" s="57" t="str">
        <f>VLOOKUP(A286,'District List'!$A$2:$C$317,3,0)</f>
        <v>Lamont</v>
      </c>
      <c r="C286" s="80">
        <v>0</v>
      </c>
      <c r="D286" s="81">
        <v>17139.97</v>
      </c>
      <c r="E286" s="80">
        <v>352.5</v>
      </c>
      <c r="F286" s="80">
        <v>502.09000000000003</v>
      </c>
      <c r="G286" s="81">
        <v>11102.42</v>
      </c>
      <c r="H286" s="80">
        <v>-593</v>
      </c>
    </row>
    <row r="287" spans="1:8" x14ac:dyDescent="0.2">
      <c r="A287" t="s">
        <v>281</v>
      </c>
      <c r="B287" s="57" t="str">
        <f>VLOOKUP(A287,'District List'!$A$2:$C$317,3,0)</f>
        <v>Tekoa</v>
      </c>
      <c r="C287" s="80">
        <v>0</v>
      </c>
      <c r="D287" s="81">
        <v>101740.24</v>
      </c>
      <c r="E287" s="80">
        <v>2950.35</v>
      </c>
      <c r="F287" s="80">
        <v>49022.32</v>
      </c>
      <c r="G287" s="81">
        <v>21950.98</v>
      </c>
      <c r="H287" s="80">
        <v>-33815</v>
      </c>
    </row>
    <row r="288" spans="1:8" x14ac:dyDescent="0.2">
      <c r="A288" t="s">
        <v>282</v>
      </c>
      <c r="B288" s="57" t="str">
        <f>VLOOKUP(A288,'District List'!$A$2:$C$317,3,0)</f>
        <v>Pullman</v>
      </c>
      <c r="C288" s="80">
        <v>0</v>
      </c>
      <c r="D288" s="81">
        <v>545661.05000000005</v>
      </c>
      <c r="E288" s="80">
        <v>7745.2</v>
      </c>
      <c r="F288" s="80">
        <v>159589.1</v>
      </c>
      <c r="G288" s="81">
        <v>42397.02</v>
      </c>
      <c r="H288" s="80">
        <v>-176012</v>
      </c>
    </row>
    <row r="289" spans="1:8" x14ac:dyDescent="0.2">
      <c r="A289" t="s">
        <v>283</v>
      </c>
      <c r="B289" s="57" t="str">
        <f>VLOOKUP(A289,'District List'!$A$2:$C$317,3,0)</f>
        <v>Colfax</v>
      </c>
      <c r="C289" s="80">
        <v>0</v>
      </c>
      <c r="D289" s="81">
        <v>197366.36</v>
      </c>
      <c r="E289" s="80">
        <v>3371.85</v>
      </c>
      <c r="F289" s="80">
        <v>58384.24</v>
      </c>
      <c r="G289" s="81">
        <v>28134.86</v>
      </c>
      <c r="H289" s="80">
        <v>-66673.91</v>
      </c>
    </row>
    <row r="290" spans="1:8" x14ac:dyDescent="0.2">
      <c r="A290" t="s">
        <v>285</v>
      </c>
      <c r="B290" s="57" t="str">
        <f>VLOOKUP(A290,'District List'!$A$2:$C$317,3,0)</f>
        <v>Garfield</v>
      </c>
      <c r="C290" s="80">
        <v>0</v>
      </c>
      <c r="D290" s="81">
        <v>148248.87</v>
      </c>
      <c r="E290" s="80">
        <v>4003.05</v>
      </c>
      <c r="F290" s="80">
        <v>60654.02</v>
      </c>
      <c r="G290" s="81">
        <v>22436.93</v>
      </c>
      <c r="H290" s="80">
        <v>-15879.9</v>
      </c>
    </row>
    <row r="291" spans="1:8" x14ac:dyDescent="0.2">
      <c r="A291" t="s">
        <v>286</v>
      </c>
      <c r="B291" s="57" t="str">
        <f>VLOOKUP(A291,'District List'!$A$2:$C$317,3,0)</f>
        <v>Steptoe</v>
      </c>
      <c r="C291" s="80">
        <v>0</v>
      </c>
      <c r="D291" s="81">
        <v>33202.21</v>
      </c>
      <c r="E291" s="80">
        <v>203.01</v>
      </c>
      <c r="F291" s="80">
        <v>13588.07</v>
      </c>
      <c r="G291" s="81">
        <v>7399.22</v>
      </c>
      <c r="H291" s="80">
        <v>-2997.1</v>
      </c>
    </row>
    <row r="292" spans="1:8" x14ac:dyDescent="0.2">
      <c r="A292" t="s">
        <v>287</v>
      </c>
      <c r="B292" s="57" t="str">
        <f>VLOOKUP(A292,'District List'!$A$2:$C$317,3,0)</f>
        <v>Colton</v>
      </c>
      <c r="C292" s="80">
        <v>0</v>
      </c>
      <c r="D292" s="81">
        <v>53913.07</v>
      </c>
      <c r="E292" s="80">
        <v>923</v>
      </c>
      <c r="F292" s="80">
        <v>81386.739999999991</v>
      </c>
      <c r="G292" s="81">
        <v>19966.669999999998</v>
      </c>
      <c r="H292" s="80">
        <v>-28476.959999999999</v>
      </c>
    </row>
    <row r="293" spans="1:8" x14ac:dyDescent="0.2">
      <c r="A293" t="s">
        <v>288</v>
      </c>
      <c r="B293" s="57" t="str">
        <f>VLOOKUP(A293,'District List'!$A$2:$C$317,3,0)</f>
        <v>Endicott</v>
      </c>
      <c r="C293" s="80">
        <v>0</v>
      </c>
      <c r="D293" s="81">
        <v>51852.09</v>
      </c>
      <c r="E293" s="80">
        <v>1511.8</v>
      </c>
      <c r="F293" s="80">
        <v>10376.629999999999</v>
      </c>
      <c r="G293" s="81">
        <v>16294.63</v>
      </c>
      <c r="H293" s="80">
        <v>-32782.050000000003</v>
      </c>
    </row>
    <row r="294" spans="1:8" x14ac:dyDescent="0.2">
      <c r="A294" t="s">
        <v>289</v>
      </c>
      <c r="B294" s="57" t="str">
        <f>VLOOKUP(A294,'District List'!$A$2:$C$317,3,0)</f>
        <v>Rosalia</v>
      </c>
      <c r="C294" s="80">
        <v>0</v>
      </c>
      <c r="D294" s="81">
        <v>133978.63</v>
      </c>
      <c r="E294" s="80">
        <v>7925.41</v>
      </c>
      <c r="F294" s="80">
        <v>48005.279999999999</v>
      </c>
      <c r="G294" s="81">
        <v>17909.509999999998</v>
      </c>
      <c r="H294" s="80">
        <v>-79392.509999999995</v>
      </c>
    </row>
    <row r="295" spans="1:8" x14ac:dyDescent="0.2">
      <c r="A295" t="s">
        <v>290</v>
      </c>
      <c r="B295" s="57" t="str">
        <f>VLOOKUP(A295,'District List'!$A$2:$C$317,3,0)</f>
        <v>Saint John</v>
      </c>
      <c r="C295" s="80">
        <v>0</v>
      </c>
      <c r="D295" s="81">
        <v>140638.98000000001</v>
      </c>
      <c r="E295" s="80">
        <v>7014.89</v>
      </c>
      <c r="F295" s="80">
        <v>48808.75</v>
      </c>
      <c r="G295" s="81">
        <v>53993.83</v>
      </c>
      <c r="H295" s="80">
        <v>-45851.01</v>
      </c>
    </row>
    <row r="296" spans="1:8" x14ac:dyDescent="0.2">
      <c r="A296" t="s">
        <v>291</v>
      </c>
      <c r="B296" s="57" t="str">
        <f>VLOOKUP(A296,'District List'!$A$2:$C$317,3,0)</f>
        <v>Oakesdale</v>
      </c>
      <c r="C296" s="80">
        <v>0</v>
      </c>
      <c r="D296" s="81">
        <v>103234.65</v>
      </c>
      <c r="E296" s="80">
        <v>6079.17</v>
      </c>
      <c r="F296" s="80">
        <v>44602.23</v>
      </c>
      <c r="G296" s="81">
        <v>21549.279999999999</v>
      </c>
      <c r="H296" s="80">
        <v>-17182.22</v>
      </c>
    </row>
    <row r="297" spans="1:8" x14ac:dyDescent="0.2">
      <c r="A297" t="s">
        <v>292</v>
      </c>
      <c r="B297" s="57" t="str">
        <f>VLOOKUP(A297,'District List'!$A$2:$C$317,3,0)</f>
        <v>Union Gap</v>
      </c>
      <c r="C297" s="80">
        <v>0</v>
      </c>
      <c r="D297" s="81">
        <v>73431.839999999997</v>
      </c>
      <c r="E297" s="80">
        <v>825.63</v>
      </c>
      <c r="F297" s="80">
        <v>23448.75</v>
      </c>
      <c r="G297" s="81">
        <v>15988.99</v>
      </c>
      <c r="H297" s="80">
        <v>-3797.68</v>
      </c>
    </row>
    <row r="298" spans="1:8" x14ac:dyDescent="0.2">
      <c r="A298" t="s">
        <v>293</v>
      </c>
      <c r="B298" s="57" t="str">
        <f>VLOOKUP(A298,'District List'!$A$2:$C$317,3,0)</f>
        <v>Naches Valley</v>
      </c>
      <c r="C298" s="80">
        <v>0</v>
      </c>
      <c r="D298" s="81">
        <v>382551.91</v>
      </c>
      <c r="E298" s="80">
        <v>13328.58</v>
      </c>
      <c r="F298" s="80">
        <v>272536.88000000006</v>
      </c>
      <c r="G298" s="81">
        <v>44374.96</v>
      </c>
      <c r="H298" s="80">
        <v>-135820.01999999999</v>
      </c>
    </row>
    <row r="299" spans="1:8" x14ac:dyDescent="0.2">
      <c r="A299" t="s">
        <v>294</v>
      </c>
      <c r="B299" s="57" t="str">
        <f>VLOOKUP(A299,'District List'!$A$2:$C$317,3,0)</f>
        <v>Yakima</v>
      </c>
      <c r="C299" s="80">
        <v>0</v>
      </c>
      <c r="D299" s="81">
        <v>2667863.89</v>
      </c>
      <c r="E299" s="80">
        <v>49927.6</v>
      </c>
      <c r="F299" s="80">
        <v>899227.04999999993</v>
      </c>
      <c r="G299" s="81">
        <v>29402.39</v>
      </c>
      <c r="H299" s="80">
        <v>-776946.76</v>
      </c>
    </row>
    <row r="300" spans="1:8" x14ac:dyDescent="0.2">
      <c r="A300" t="s">
        <v>295</v>
      </c>
      <c r="B300" s="57" t="str">
        <f>VLOOKUP(A300,'District List'!$A$2:$C$317,3,0)</f>
        <v>East Valley No. 90 (Yakima)</v>
      </c>
      <c r="C300" s="80">
        <v>0</v>
      </c>
      <c r="D300" s="81">
        <v>840476.55</v>
      </c>
      <c r="E300" s="80">
        <v>9379.11</v>
      </c>
      <c r="F300" s="80">
        <v>382806.2</v>
      </c>
      <c r="G300" s="81">
        <v>45651.55</v>
      </c>
      <c r="H300" s="80">
        <v>-190150.71</v>
      </c>
    </row>
    <row r="301" spans="1:8" x14ac:dyDescent="0.2">
      <c r="A301" t="s">
        <v>296</v>
      </c>
      <c r="B301" s="57" t="str">
        <f>VLOOKUP(A301,'District List'!$A$2:$C$317,3,0)</f>
        <v>Selah</v>
      </c>
      <c r="C301" s="80">
        <v>0</v>
      </c>
      <c r="D301" s="81">
        <v>989718.12</v>
      </c>
      <c r="E301" s="80">
        <v>41611.230000000003</v>
      </c>
      <c r="F301" s="80">
        <v>337205.97</v>
      </c>
      <c r="G301" s="81">
        <v>71178.55</v>
      </c>
      <c r="H301" s="80">
        <v>-218558.32</v>
      </c>
    </row>
    <row r="302" spans="1:8" x14ac:dyDescent="0.2">
      <c r="A302" t="s">
        <v>297</v>
      </c>
      <c r="B302" s="57" t="str">
        <f>VLOOKUP(A302,'District List'!$A$2:$C$317,3,0)</f>
        <v>Mabton</v>
      </c>
      <c r="C302" s="80">
        <v>0</v>
      </c>
      <c r="D302" s="81">
        <v>160356.76</v>
      </c>
      <c r="E302" s="80">
        <v>2942.51</v>
      </c>
      <c r="F302" s="80">
        <v>41010.050000000003</v>
      </c>
      <c r="G302" s="81">
        <v>0</v>
      </c>
      <c r="H302" s="80">
        <v>-99791.78</v>
      </c>
    </row>
    <row r="303" spans="1:8" x14ac:dyDescent="0.2">
      <c r="A303" t="s">
        <v>298</v>
      </c>
      <c r="B303" s="57" t="str">
        <f>VLOOKUP(A303,'District List'!$A$2:$C$317,3,0)</f>
        <v>Grandview</v>
      </c>
      <c r="C303" s="80">
        <v>0</v>
      </c>
      <c r="D303" s="81">
        <v>688211.58</v>
      </c>
      <c r="E303" s="80">
        <v>4253.66</v>
      </c>
      <c r="F303" s="80">
        <v>462953.94</v>
      </c>
      <c r="G303" s="81">
        <v>53280.33</v>
      </c>
      <c r="H303" s="80">
        <v>-272148.49</v>
      </c>
    </row>
    <row r="304" spans="1:8" x14ac:dyDescent="0.2">
      <c r="A304" t="s">
        <v>299</v>
      </c>
      <c r="B304" s="57" t="str">
        <f>VLOOKUP(A304,'District List'!$A$2:$C$317,3,0)</f>
        <v>Sunnyside</v>
      </c>
      <c r="C304" s="80">
        <v>0</v>
      </c>
      <c r="D304" s="81">
        <v>1659488.78</v>
      </c>
      <c r="E304" s="80">
        <v>89819.4</v>
      </c>
      <c r="F304" s="80">
        <v>421670.66000000003</v>
      </c>
      <c r="G304" s="81">
        <v>74160.92</v>
      </c>
      <c r="H304" s="80">
        <v>-401691.89</v>
      </c>
    </row>
    <row r="305" spans="1:8" x14ac:dyDescent="0.2">
      <c r="A305" t="s">
        <v>300</v>
      </c>
      <c r="B305" s="57" t="str">
        <f>VLOOKUP(A305,'District List'!$A$2:$C$317,3,0)</f>
        <v>Toppenish</v>
      </c>
      <c r="C305" s="80">
        <v>0</v>
      </c>
      <c r="D305" s="81">
        <v>733020.37</v>
      </c>
      <c r="E305" s="80">
        <v>-2930.04</v>
      </c>
      <c r="F305" s="80">
        <v>506699.13999999996</v>
      </c>
      <c r="G305" s="81">
        <v>100191.06</v>
      </c>
      <c r="H305" s="80">
        <v>-335633.82</v>
      </c>
    </row>
    <row r="306" spans="1:8" x14ac:dyDescent="0.2">
      <c r="A306" t="s">
        <v>301</v>
      </c>
      <c r="B306" s="57" t="str">
        <f>VLOOKUP(A306,'District List'!$A$2:$C$317,3,0)</f>
        <v>Highland</v>
      </c>
      <c r="C306" s="80">
        <v>0</v>
      </c>
      <c r="D306" s="81">
        <v>482202.75</v>
      </c>
      <c r="E306" s="80">
        <v>12250.19</v>
      </c>
      <c r="F306" s="80">
        <v>70001.2</v>
      </c>
      <c r="G306" s="81">
        <v>27402.65</v>
      </c>
      <c r="H306" s="80">
        <v>-84605.67</v>
      </c>
    </row>
    <row r="307" spans="1:8" x14ac:dyDescent="0.2">
      <c r="A307" t="s">
        <v>302</v>
      </c>
      <c r="B307" s="57" t="str">
        <f>VLOOKUP(A307,'District List'!$A$2:$C$317,3,0)</f>
        <v>Granger</v>
      </c>
      <c r="C307" s="80">
        <v>0</v>
      </c>
      <c r="D307" s="81">
        <v>256010.52</v>
      </c>
      <c r="E307" s="80">
        <v>2192.15</v>
      </c>
      <c r="F307" s="80">
        <v>88172.94</v>
      </c>
      <c r="G307" s="81">
        <v>24559.31</v>
      </c>
      <c r="H307" s="80">
        <v>-83694.570000000007</v>
      </c>
    </row>
    <row r="308" spans="1:8" x14ac:dyDescent="0.2">
      <c r="A308" t="s">
        <v>303</v>
      </c>
      <c r="B308" s="57" t="str">
        <f>VLOOKUP(A308,'District List'!$A$2:$C$317,3,0)</f>
        <v>Zillah</v>
      </c>
      <c r="C308" s="80">
        <v>0</v>
      </c>
      <c r="D308" s="81">
        <v>153522.22</v>
      </c>
      <c r="E308" s="80">
        <v>2645.45</v>
      </c>
      <c r="F308" s="80">
        <v>246585.07</v>
      </c>
      <c r="G308" s="81">
        <v>18822.240000000002</v>
      </c>
      <c r="H308" s="80">
        <v>-78745.25</v>
      </c>
    </row>
    <row r="309" spans="1:8" x14ac:dyDescent="0.2">
      <c r="A309" t="s">
        <v>304</v>
      </c>
      <c r="B309" s="57" t="str">
        <f>VLOOKUP(A309,'District List'!$A$2:$C$317,3,0)</f>
        <v>Wapato</v>
      </c>
      <c r="C309" s="80">
        <v>0</v>
      </c>
      <c r="D309" s="81">
        <v>740036.39</v>
      </c>
      <c r="E309" s="80">
        <v>3450.44</v>
      </c>
      <c r="F309" s="80">
        <v>410579.84</v>
      </c>
      <c r="G309" s="81">
        <v>0</v>
      </c>
      <c r="H309" s="80">
        <v>-163363.51</v>
      </c>
    </row>
    <row r="310" spans="1:8" x14ac:dyDescent="0.2">
      <c r="A310" t="s">
        <v>305</v>
      </c>
      <c r="B310" s="57" t="str">
        <f>VLOOKUP(A310,'District List'!$A$2:$C$317,3,0)</f>
        <v>West Valley No. 208 (Yakima)</v>
      </c>
      <c r="C310" s="80">
        <v>0</v>
      </c>
      <c r="D310" s="81">
        <v>1288086.97</v>
      </c>
      <c r="E310" s="80">
        <v>38126.11</v>
      </c>
      <c r="F310" s="80">
        <v>495864.44</v>
      </c>
      <c r="G310" s="81">
        <v>67240.990000000005</v>
      </c>
      <c r="H310" s="80">
        <v>-185769.44</v>
      </c>
    </row>
    <row r="311" spans="1:8" x14ac:dyDescent="0.2">
      <c r="A311" t="s">
        <v>306</v>
      </c>
      <c r="B311" s="57" t="str">
        <f>VLOOKUP(A311,'District List'!$A$2:$C$317,3,0)</f>
        <v>Mount Adams</v>
      </c>
      <c r="C311" s="80">
        <v>0</v>
      </c>
      <c r="D311" s="81">
        <v>407955.26</v>
      </c>
      <c r="E311" s="80">
        <v>100619.78</v>
      </c>
      <c r="F311" s="80">
        <v>161556.47</v>
      </c>
      <c r="G311" s="81">
        <v>9261.24</v>
      </c>
      <c r="H311" s="80">
        <v>-130340.17</v>
      </c>
    </row>
  </sheetData>
  <autoFilter ref="A1:H309" xr:uid="{00000000-0001-0000-0300-000000000000}"/>
  <sortState xmlns:xlrd2="http://schemas.microsoft.com/office/spreadsheetml/2017/richdata2" ref="A2:H311">
    <sortCondition ref="A2:A31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327"/>
  <sheetViews>
    <sheetView workbookViewId="0">
      <selection activeCell="D1" sqref="D1:D1048576"/>
    </sheetView>
  </sheetViews>
  <sheetFormatPr defaultRowHeight="16.5" x14ac:dyDescent="0.3"/>
  <cols>
    <col min="1" max="1" width="9.28515625" style="49" bestFit="1" customWidth="1"/>
    <col min="2" max="2" width="42.7109375" style="49" bestFit="1" customWidth="1"/>
    <col min="3" max="3" width="10.5703125" style="49" bestFit="1" customWidth="1"/>
    <col min="4" max="4" width="11.5703125" style="49" bestFit="1" customWidth="1"/>
    <col min="5" max="5" width="18.42578125" style="49" bestFit="1" customWidth="1"/>
    <col min="6" max="6" width="11.28515625" style="49" bestFit="1" customWidth="1"/>
    <col min="7" max="7" width="8.5703125" style="49" bestFit="1" customWidth="1"/>
    <col min="8" max="8" width="14" style="49" bestFit="1" customWidth="1"/>
    <col min="9" max="9" width="13.140625" style="49" bestFit="1" customWidth="1"/>
    <col min="10" max="10" width="13.140625" style="49" customWidth="1"/>
    <col min="11" max="11" width="9.140625" style="49"/>
    <col min="12" max="12" width="41.140625" style="49" customWidth="1"/>
    <col min="13" max="16384" width="9.140625" style="49"/>
  </cols>
  <sheetData>
    <row r="1" spans="1:19" ht="15" customHeight="1" x14ac:dyDescent="0.3">
      <c r="A1" s="48" t="s">
        <v>1</v>
      </c>
      <c r="B1" s="48" t="s">
        <v>325</v>
      </c>
      <c r="C1" s="48" t="s">
        <v>309</v>
      </c>
      <c r="D1" s="48" t="s">
        <v>624</v>
      </c>
      <c r="E1" s="48" t="s">
        <v>625</v>
      </c>
      <c r="F1" s="48" t="s">
        <v>626</v>
      </c>
      <c r="G1" s="48" t="s">
        <v>627</v>
      </c>
      <c r="H1" s="48" t="s">
        <v>654</v>
      </c>
      <c r="I1" s="48" t="s">
        <v>633</v>
      </c>
      <c r="J1" s="48"/>
      <c r="K1" s="59" t="s">
        <v>728</v>
      </c>
      <c r="L1" s="64" t="s">
        <v>1079</v>
      </c>
      <c r="M1" s="60"/>
      <c r="N1" s="60"/>
      <c r="O1" s="60"/>
      <c r="P1" s="60"/>
      <c r="Q1" s="60"/>
      <c r="R1" s="60"/>
      <c r="S1" s="60"/>
    </row>
    <row r="2" spans="1:19" x14ac:dyDescent="0.3">
      <c r="A2" s="65" t="s">
        <v>82</v>
      </c>
      <c r="B2" s="66" t="s">
        <v>423</v>
      </c>
      <c r="C2" s="67">
        <v>262875</v>
      </c>
      <c r="D2" s="67">
        <v>14299</v>
      </c>
      <c r="E2" s="67">
        <v>26351</v>
      </c>
      <c r="F2" s="66">
        <v>0</v>
      </c>
      <c r="G2" s="67">
        <v>0</v>
      </c>
      <c r="H2" s="67">
        <f>D2+E2+F2+G2</f>
        <v>40650</v>
      </c>
      <c r="I2" s="68">
        <v>303525</v>
      </c>
      <c r="J2" s="58"/>
      <c r="K2" s="58"/>
      <c r="L2" s="49" t="s">
        <v>1080</v>
      </c>
    </row>
    <row r="3" spans="1:19" x14ac:dyDescent="0.3">
      <c r="A3" s="69" t="s">
        <v>146</v>
      </c>
      <c r="B3" s="70" t="s">
        <v>485</v>
      </c>
      <c r="C3" s="71">
        <v>48032</v>
      </c>
      <c r="D3" s="71">
        <v>3663</v>
      </c>
      <c r="E3" s="71">
        <v>9047</v>
      </c>
      <c r="F3" s="70">
        <v>0</v>
      </c>
      <c r="G3" s="70">
        <v>0</v>
      </c>
      <c r="H3" s="70">
        <f t="shared" ref="H3:H66" si="0">D3+E3+F3+G3</f>
        <v>12710</v>
      </c>
      <c r="I3" s="72">
        <v>60742</v>
      </c>
      <c r="J3" s="58"/>
      <c r="K3" s="58"/>
      <c r="L3" s="16" t="s">
        <v>1081</v>
      </c>
    </row>
    <row r="4" spans="1:19" x14ac:dyDescent="0.3">
      <c r="A4" s="65" t="s">
        <v>157</v>
      </c>
      <c r="B4" s="66" t="s">
        <v>495</v>
      </c>
      <c r="C4" s="67">
        <v>48340</v>
      </c>
      <c r="D4" s="67">
        <v>2257</v>
      </c>
      <c r="E4" s="67">
        <v>16216</v>
      </c>
      <c r="F4" s="66">
        <v>0</v>
      </c>
      <c r="G4" s="67">
        <v>645</v>
      </c>
      <c r="H4" s="67">
        <f t="shared" si="0"/>
        <v>19118</v>
      </c>
      <c r="I4" s="68">
        <v>67458</v>
      </c>
      <c r="J4" s="58"/>
      <c r="K4" s="58"/>
    </row>
    <row r="5" spans="1:19" x14ac:dyDescent="0.3">
      <c r="A5" s="69" t="s">
        <v>208</v>
      </c>
      <c r="B5" s="70" t="s">
        <v>536</v>
      </c>
      <c r="C5" s="71">
        <v>180492</v>
      </c>
      <c r="D5" s="71">
        <v>4667</v>
      </c>
      <c r="E5" s="71">
        <v>27486</v>
      </c>
      <c r="F5" s="70">
        <v>442</v>
      </c>
      <c r="G5" s="71">
        <v>2851</v>
      </c>
      <c r="H5" s="71">
        <f t="shared" si="0"/>
        <v>35446</v>
      </c>
      <c r="I5" s="72">
        <v>215938</v>
      </c>
      <c r="J5" s="58"/>
      <c r="K5" s="58"/>
    </row>
    <row r="6" spans="1:19" x14ac:dyDescent="0.3">
      <c r="A6" s="65" t="s">
        <v>220</v>
      </c>
      <c r="B6" s="66" t="s">
        <v>548</v>
      </c>
      <c r="C6" s="67">
        <v>692042</v>
      </c>
      <c r="D6" s="67">
        <v>9381</v>
      </c>
      <c r="E6" s="67">
        <v>19369</v>
      </c>
      <c r="F6" s="66">
        <v>0</v>
      </c>
      <c r="G6" s="67">
        <v>9381</v>
      </c>
      <c r="H6" s="67">
        <f t="shared" si="0"/>
        <v>38131</v>
      </c>
      <c r="I6" s="68">
        <v>730173</v>
      </c>
      <c r="J6" s="58"/>
      <c r="K6" s="58"/>
    </row>
    <row r="7" spans="1:19" x14ac:dyDescent="0.3">
      <c r="A7" s="73" t="s">
        <v>21</v>
      </c>
      <c r="B7" s="70" t="s">
        <v>365</v>
      </c>
      <c r="C7" s="71">
        <v>74847</v>
      </c>
      <c r="D7" s="71">
        <v>2325</v>
      </c>
      <c r="E7" s="71">
        <v>19364</v>
      </c>
      <c r="F7" s="70">
        <v>0</v>
      </c>
      <c r="G7" s="70">
        <v>636</v>
      </c>
      <c r="H7" s="70">
        <f t="shared" si="0"/>
        <v>22325</v>
      </c>
      <c r="I7" s="72">
        <v>97172</v>
      </c>
      <c r="J7" s="58"/>
      <c r="K7" s="58"/>
    </row>
    <row r="8" spans="1:19" x14ac:dyDescent="0.3">
      <c r="A8" s="65" t="s">
        <v>114</v>
      </c>
      <c r="B8" s="66" t="s">
        <v>454</v>
      </c>
      <c r="C8" s="67">
        <v>1178517</v>
      </c>
      <c r="D8" s="67">
        <v>35838</v>
      </c>
      <c r="E8" s="67">
        <v>69249</v>
      </c>
      <c r="F8" s="66">
        <v>0</v>
      </c>
      <c r="G8" s="67">
        <v>59671</v>
      </c>
      <c r="H8" s="67">
        <f t="shared" si="0"/>
        <v>164758</v>
      </c>
      <c r="I8" s="68">
        <v>1343275</v>
      </c>
      <c r="J8" s="58"/>
      <c r="K8" s="58"/>
    </row>
    <row r="9" spans="1:19" x14ac:dyDescent="0.3">
      <c r="A9" s="69" t="s">
        <v>123</v>
      </c>
      <c r="B9" s="70" t="s">
        <v>670</v>
      </c>
      <c r="C9" s="71">
        <v>172132</v>
      </c>
      <c r="D9" s="71">
        <v>2712</v>
      </c>
      <c r="E9" s="71">
        <v>19532</v>
      </c>
      <c r="F9" s="70">
        <v>0</v>
      </c>
      <c r="G9" s="71">
        <v>4651</v>
      </c>
      <c r="H9" s="71">
        <f t="shared" si="0"/>
        <v>26895</v>
      </c>
      <c r="I9" s="72">
        <v>199027</v>
      </c>
      <c r="J9" s="58"/>
      <c r="K9" s="58"/>
    </row>
    <row r="10" spans="1:19" x14ac:dyDescent="0.3">
      <c r="A10" s="74" t="s">
        <v>46</v>
      </c>
      <c r="B10" s="66" t="s">
        <v>388</v>
      </c>
      <c r="C10" s="67">
        <v>1611180</v>
      </c>
      <c r="D10" s="66">
        <v>52503</v>
      </c>
      <c r="E10" s="67">
        <v>0</v>
      </c>
      <c r="F10" s="66">
        <v>0</v>
      </c>
      <c r="G10" s="66">
        <v>0</v>
      </c>
      <c r="H10" s="66">
        <f t="shared" si="0"/>
        <v>52503</v>
      </c>
      <c r="I10" s="68">
        <v>1663683</v>
      </c>
      <c r="J10" s="58"/>
      <c r="K10" s="58"/>
    </row>
    <row r="11" spans="1:19" x14ac:dyDescent="0.3">
      <c r="A11" s="69" t="s">
        <v>111</v>
      </c>
      <c r="B11" s="70" t="s">
        <v>451</v>
      </c>
      <c r="C11" s="71">
        <v>669053</v>
      </c>
      <c r="D11" s="71">
        <v>23085</v>
      </c>
      <c r="E11" s="71">
        <v>54106</v>
      </c>
      <c r="F11" s="70">
        <v>0</v>
      </c>
      <c r="G11" s="71">
        <v>64222</v>
      </c>
      <c r="H11" s="71">
        <f t="shared" si="0"/>
        <v>141413</v>
      </c>
      <c r="I11" s="72">
        <v>810466</v>
      </c>
      <c r="J11" s="58"/>
      <c r="K11" s="58"/>
    </row>
    <row r="12" spans="1:19" x14ac:dyDescent="0.3">
      <c r="A12" s="65" t="s">
        <v>272</v>
      </c>
      <c r="B12" s="66" t="s">
        <v>594</v>
      </c>
      <c r="C12" s="67">
        <v>770594</v>
      </c>
      <c r="D12" s="67">
        <v>57838</v>
      </c>
      <c r="E12" s="67">
        <v>16448</v>
      </c>
      <c r="F12" s="66">
        <v>0</v>
      </c>
      <c r="G12" s="66">
        <v>0</v>
      </c>
      <c r="H12" s="66">
        <f t="shared" si="0"/>
        <v>74286</v>
      </c>
      <c r="I12" s="68">
        <v>844880</v>
      </c>
      <c r="J12" s="58"/>
      <c r="K12" s="58"/>
    </row>
    <row r="13" spans="1:19" x14ac:dyDescent="0.3">
      <c r="A13" s="73" t="s">
        <v>16</v>
      </c>
      <c r="B13" s="70" t="s">
        <v>360</v>
      </c>
      <c r="C13" s="71">
        <v>25659</v>
      </c>
      <c r="D13" s="70">
        <v>740</v>
      </c>
      <c r="E13" s="70">
        <v>0</v>
      </c>
      <c r="F13" s="70">
        <v>0</v>
      </c>
      <c r="G13" s="70">
        <v>691</v>
      </c>
      <c r="H13" s="70">
        <f t="shared" si="0"/>
        <v>1431</v>
      </c>
      <c r="I13" s="72">
        <v>27090</v>
      </c>
      <c r="J13" s="58"/>
      <c r="K13" s="58"/>
    </row>
    <row r="14" spans="1:19" x14ac:dyDescent="0.3">
      <c r="A14" s="65" t="s">
        <v>198</v>
      </c>
      <c r="B14" s="66" t="s">
        <v>531</v>
      </c>
      <c r="C14" s="67">
        <v>2379096</v>
      </c>
      <c r="D14" s="67">
        <v>33285</v>
      </c>
      <c r="E14" s="67">
        <v>25741</v>
      </c>
      <c r="F14" s="66">
        <v>0</v>
      </c>
      <c r="G14" s="67">
        <v>47503</v>
      </c>
      <c r="H14" s="67">
        <f t="shared" si="0"/>
        <v>106529</v>
      </c>
      <c r="I14" s="68">
        <v>2485625</v>
      </c>
      <c r="J14" s="58"/>
      <c r="K14" s="58"/>
    </row>
    <row r="15" spans="1:19" x14ac:dyDescent="0.3">
      <c r="A15" s="69" t="s">
        <v>133</v>
      </c>
      <c r="B15" s="70" t="s">
        <v>472</v>
      </c>
      <c r="C15" s="71">
        <v>47733</v>
      </c>
      <c r="D15" s="70">
        <v>0</v>
      </c>
      <c r="E15" s="71">
        <v>2212</v>
      </c>
      <c r="F15" s="70">
        <v>0</v>
      </c>
      <c r="G15" s="70">
        <v>0</v>
      </c>
      <c r="H15" s="70">
        <f t="shared" si="0"/>
        <v>2212</v>
      </c>
      <c r="I15" s="72">
        <v>49945</v>
      </c>
      <c r="J15" s="58"/>
      <c r="K15" s="58"/>
    </row>
    <row r="16" spans="1:19" x14ac:dyDescent="0.3">
      <c r="A16" s="65" t="s">
        <v>274</v>
      </c>
      <c r="B16" s="66" t="s">
        <v>596</v>
      </c>
      <c r="C16" s="67">
        <v>153283</v>
      </c>
      <c r="D16" s="67">
        <v>7936</v>
      </c>
      <c r="E16" s="67">
        <v>18769</v>
      </c>
      <c r="F16" s="66">
        <v>0</v>
      </c>
      <c r="G16" s="66">
        <v>140</v>
      </c>
      <c r="H16" s="66">
        <f t="shared" si="0"/>
        <v>26845</v>
      </c>
      <c r="I16" s="68">
        <v>180128</v>
      </c>
      <c r="J16" s="58"/>
      <c r="K16" s="58"/>
    </row>
    <row r="17" spans="1:11" x14ac:dyDescent="0.3">
      <c r="A17" s="69" t="s">
        <v>148</v>
      </c>
      <c r="B17" s="70" t="s">
        <v>487</v>
      </c>
      <c r="C17" s="71">
        <v>50345</v>
      </c>
      <c r="D17" s="71">
        <v>1526</v>
      </c>
      <c r="E17" s="70">
        <v>0</v>
      </c>
      <c r="F17" s="70">
        <v>0</v>
      </c>
      <c r="G17" s="70">
        <v>0</v>
      </c>
      <c r="H17" s="70">
        <f t="shared" si="0"/>
        <v>1526</v>
      </c>
      <c r="I17" s="72">
        <v>51871</v>
      </c>
      <c r="J17" s="58"/>
      <c r="K17" s="58"/>
    </row>
    <row r="18" spans="1:11" x14ac:dyDescent="0.3">
      <c r="A18" s="65" t="s">
        <v>122</v>
      </c>
      <c r="B18" s="66" t="s">
        <v>462</v>
      </c>
      <c r="C18" s="67">
        <v>265587</v>
      </c>
      <c r="D18" s="67">
        <v>5198</v>
      </c>
      <c r="E18" s="67">
        <v>16329</v>
      </c>
      <c r="F18" s="67">
        <v>3182</v>
      </c>
      <c r="G18" s="66">
        <v>0</v>
      </c>
      <c r="H18" s="66">
        <f t="shared" si="0"/>
        <v>24709</v>
      </c>
      <c r="I18" s="68">
        <v>290296</v>
      </c>
      <c r="J18" s="58"/>
      <c r="K18" s="58"/>
    </row>
    <row r="19" spans="1:11" x14ac:dyDescent="0.3">
      <c r="A19" s="69" t="s">
        <v>173</v>
      </c>
      <c r="B19" s="70" t="s">
        <v>731</v>
      </c>
      <c r="C19" s="71">
        <v>46139</v>
      </c>
      <c r="D19" s="71">
        <v>9321</v>
      </c>
      <c r="E19" s="71">
        <v>17598</v>
      </c>
      <c r="F19" s="70">
        <v>0</v>
      </c>
      <c r="G19" s="71">
        <v>10718</v>
      </c>
      <c r="H19" s="71">
        <f t="shared" si="0"/>
        <v>37637</v>
      </c>
      <c r="I19" s="72">
        <v>83776</v>
      </c>
      <c r="J19" s="58"/>
      <c r="K19" s="58"/>
    </row>
    <row r="20" spans="1:11" x14ac:dyDescent="0.3">
      <c r="A20" s="74" t="s">
        <v>57</v>
      </c>
      <c r="B20" s="66" t="s">
        <v>399</v>
      </c>
      <c r="C20" s="67">
        <v>24056</v>
      </c>
      <c r="D20" s="67">
        <v>4455</v>
      </c>
      <c r="E20" s="67">
        <v>11682</v>
      </c>
      <c r="F20" s="66">
        <v>256</v>
      </c>
      <c r="G20" s="66">
        <v>835</v>
      </c>
      <c r="H20" s="66">
        <f t="shared" si="0"/>
        <v>17228</v>
      </c>
      <c r="I20" s="68">
        <v>41284</v>
      </c>
      <c r="J20" s="58"/>
      <c r="K20" s="58"/>
    </row>
    <row r="21" spans="1:11" x14ac:dyDescent="0.3">
      <c r="A21" s="69" t="s">
        <v>99</v>
      </c>
      <c r="B21" s="70" t="s">
        <v>439</v>
      </c>
      <c r="C21" s="71">
        <v>26406</v>
      </c>
      <c r="D21" s="70">
        <v>608</v>
      </c>
      <c r="E21" s="70">
        <v>0</v>
      </c>
      <c r="F21" s="70">
        <v>0</v>
      </c>
      <c r="G21" s="70">
        <v>0</v>
      </c>
      <c r="H21" s="70">
        <f t="shared" si="0"/>
        <v>608</v>
      </c>
      <c r="I21" s="72">
        <v>27014</v>
      </c>
      <c r="J21" s="58"/>
      <c r="K21" s="58"/>
    </row>
    <row r="22" spans="1:11" x14ac:dyDescent="0.3">
      <c r="A22" s="65" t="s">
        <v>206</v>
      </c>
      <c r="B22" s="66" t="s">
        <v>676</v>
      </c>
      <c r="C22" s="67">
        <v>477796</v>
      </c>
      <c r="D22" s="67">
        <v>13481</v>
      </c>
      <c r="E22" s="67">
        <v>16777</v>
      </c>
      <c r="F22" s="66">
        <v>0</v>
      </c>
      <c r="G22" s="66">
        <v>0</v>
      </c>
      <c r="H22" s="66">
        <f t="shared" si="0"/>
        <v>30258</v>
      </c>
      <c r="I22" s="68">
        <v>508054</v>
      </c>
      <c r="J22" s="58"/>
      <c r="K22" s="58"/>
    </row>
    <row r="23" spans="1:11" x14ac:dyDescent="0.3">
      <c r="A23" s="73" t="s">
        <v>45</v>
      </c>
      <c r="B23" s="70" t="s">
        <v>387</v>
      </c>
      <c r="C23" s="71">
        <v>402496</v>
      </c>
      <c r="D23" s="71">
        <v>142050</v>
      </c>
      <c r="E23" s="71">
        <v>27614</v>
      </c>
      <c r="F23" s="70">
        <v>0</v>
      </c>
      <c r="G23" s="71">
        <v>5898</v>
      </c>
      <c r="H23" s="71">
        <f t="shared" si="0"/>
        <v>175562</v>
      </c>
      <c r="I23" s="72">
        <v>578058</v>
      </c>
      <c r="J23" s="58"/>
      <c r="K23" s="58"/>
    </row>
    <row r="24" spans="1:11" x14ac:dyDescent="0.3">
      <c r="A24" s="74" t="s">
        <v>37</v>
      </c>
      <c r="B24" s="66" t="s">
        <v>381</v>
      </c>
      <c r="C24" s="67">
        <v>38161</v>
      </c>
      <c r="D24" s="66">
        <v>1905</v>
      </c>
      <c r="E24" s="67">
        <v>19093</v>
      </c>
      <c r="F24" s="66">
        <v>1186</v>
      </c>
      <c r="G24" s="66">
        <v>514</v>
      </c>
      <c r="H24" s="66">
        <f t="shared" si="0"/>
        <v>22698</v>
      </c>
      <c r="I24" s="68">
        <v>60859</v>
      </c>
      <c r="J24" s="58"/>
      <c r="K24" s="58"/>
    </row>
    <row r="25" spans="1:11" x14ac:dyDescent="0.3">
      <c r="A25" s="69" t="s">
        <v>190</v>
      </c>
      <c r="B25" s="70" t="s">
        <v>525</v>
      </c>
      <c r="C25" s="71">
        <v>22741</v>
      </c>
      <c r="D25" s="71">
        <v>894</v>
      </c>
      <c r="E25" s="71">
        <v>2343</v>
      </c>
      <c r="F25" s="70">
        <v>0</v>
      </c>
      <c r="G25" s="70">
        <v>77</v>
      </c>
      <c r="H25" s="70">
        <f t="shared" si="0"/>
        <v>3314</v>
      </c>
      <c r="I25" s="72">
        <v>26055</v>
      </c>
      <c r="J25" s="58"/>
      <c r="K25" s="58"/>
    </row>
    <row r="26" spans="1:11" x14ac:dyDescent="0.3">
      <c r="A26" s="74" t="s">
        <v>32</v>
      </c>
      <c r="B26" s="66" t="s">
        <v>376</v>
      </c>
      <c r="C26" s="67">
        <v>0</v>
      </c>
      <c r="D26" s="67">
        <v>0</v>
      </c>
      <c r="E26" s="67">
        <v>0</v>
      </c>
      <c r="F26" s="66">
        <v>0</v>
      </c>
      <c r="G26" s="66">
        <v>0</v>
      </c>
      <c r="H26" s="66">
        <f t="shared" si="0"/>
        <v>0</v>
      </c>
      <c r="I26" s="68">
        <v>0</v>
      </c>
      <c r="J26" s="58"/>
      <c r="K26" s="58"/>
    </row>
    <row r="27" spans="1:11" x14ac:dyDescent="0.3">
      <c r="A27" s="73" t="s">
        <v>31</v>
      </c>
      <c r="B27" s="70" t="s">
        <v>375</v>
      </c>
      <c r="C27" s="71">
        <v>55719</v>
      </c>
      <c r="D27" s="71">
        <v>10024</v>
      </c>
      <c r="E27" s="71">
        <v>24523</v>
      </c>
      <c r="F27" s="70">
        <v>0</v>
      </c>
      <c r="G27" s="70">
        <v>0</v>
      </c>
      <c r="H27" s="70">
        <f t="shared" si="0"/>
        <v>34547</v>
      </c>
      <c r="I27" s="72">
        <v>90266</v>
      </c>
      <c r="J27" s="58"/>
      <c r="K27" s="58"/>
    </row>
    <row r="28" spans="1:11" x14ac:dyDescent="0.3">
      <c r="A28" s="74" t="s">
        <v>52</v>
      </c>
      <c r="B28" s="66" t="s">
        <v>394</v>
      </c>
      <c r="C28" s="67">
        <v>353332</v>
      </c>
      <c r="D28" s="67">
        <v>1255</v>
      </c>
      <c r="E28" s="67">
        <v>9349</v>
      </c>
      <c r="F28" s="66">
        <v>0</v>
      </c>
      <c r="G28" s="66">
        <v>0</v>
      </c>
      <c r="H28" s="66">
        <f t="shared" si="0"/>
        <v>10604</v>
      </c>
      <c r="I28" s="68">
        <v>363936</v>
      </c>
      <c r="J28" s="58"/>
      <c r="K28" s="58"/>
    </row>
    <row r="29" spans="1:11" x14ac:dyDescent="0.3">
      <c r="A29" s="69" t="s">
        <v>658</v>
      </c>
      <c r="B29" s="70" t="s">
        <v>732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  <c r="H29" s="70">
        <f t="shared" si="0"/>
        <v>0</v>
      </c>
      <c r="I29" s="75">
        <v>0</v>
      </c>
      <c r="J29" s="58"/>
      <c r="K29" s="58"/>
    </row>
    <row r="30" spans="1:11" x14ac:dyDescent="0.3">
      <c r="A30" s="65" t="s">
        <v>134</v>
      </c>
      <c r="B30" s="66" t="s">
        <v>473</v>
      </c>
      <c r="C30" s="67">
        <v>35224</v>
      </c>
      <c r="D30" s="66">
        <v>880</v>
      </c>
      <c r="E30" s="67">
        <v>1364</v>
      </c>
      <c r="F30" s="66">
        <v>0</v>
      </c>
      <c r="G30" s="66">
        <v>0</v>
      </c>
      <c r="H30" s="66">
        <f t="shared" si="0"/>
        <v>2244</v>
      </c>
      <c r="I30" s="68">
        <v>37468</v>
      </c>
      <c r="J30" s="58"/>
      <c r="K30" s="58"/>
    </row>
    <row r="31" spans="1:11" x14ac:dyDescent="0.3">
      <c r="A31" s="69" t="s">
        <v>125</v>
      </c>
      <c r="B31" s="70" t="s">
        <v>464</v>
      </c>
      <c r="C31" s="71">
        <v>1261431</v>
      </c>
      <c r="D31" s="71">
        <v>17665</v>
      </c>
      <c r="E31" s="71">
        <v>44750</v>
      </c>
      <c r="F31" s="70">
        <v>18541</v>
      </c>
      <c r="G31" s="70">
        <v>0</v>
      </c>
      <c r="H31" s="70">
        <f t="shared" si="0"/>
        <v>80956</v>
      </c>
      <c r="I31" s="72">
        <v>1342387</v>
      </c>
      <c r="J31" s="58"/>
      <c r="K31" s="58"/>
    </row>
    <row r="32" spans="1:11" x14ac:dyDescent="0.3">
      <c r="A32" s="65" t="s">
        <v>236</v>
      </c>
      <c r="B32" s="66" t="s">
        <v>563</v>
      </c>
      <c r="C32" s="67">
        <v>735598</v>
      </c>
      <c r="D32" s="67">
        <v>54653</v>
      </c>
      <c r="E32" s="67">
        <v>55848</v>
      </c>
      <c r="F32" s="66">
        <v>0</v>
      </c>
      <c r="G32" s="66">
        <v>319</v>
      </c>
      <c r="H32" s="66">
        <f t="shared" si="0"/>
        <v>110820</v>
      </c>
      <c r="I32" s="68">
        <v>846418</v>
      </c>
      <c r="J32" s="58"/>
      <c r="K32" s="58"/>
    </row>
    <row r="33" spans="1:11" x14ac:dyDescent="0.3">
      <c r="A33" s="69" t="s">
        <v>154</v>
      </c>
      <c r="B33" s="70" t="s">
        <v>493</v>
      </c>
      <c r="C33" s="71">
        <v>290596</v>
      </c>
      <c r="D33" s="71">
        <v>6622</v>
      </c>
      <c r="E33" s="71">
        <v>4033</v>
      </c>
      <c r="F33" s="70">
        <v>0</v>
      </c>
      <c r="G33" s="70">
        <v>0</v>
      </c>
      <c r="H33" s="70">
        <f t="shared" si="0"/>
        <v>10655</v>
      </c>
      <c r="I33" s="72">
        <v>301251</v>
      </c>
      <c r="J33" s="58"/>
      <c r="K33" s="58"/>
    </row>
    <row r="34" spans="1:11" x14ac:dyDescent="0.3">
      <c r="A34" s="65" t="s">
        <v>152</v>
      </c>
      <c r="B34" s="66" t="s">
        <v>491</v>
      </c>
      <c r="C34" s="67">
        <v>260550</v>
      </c>
      <c r="D34" s="67">
        <v>6531</v>
      </c>
      <c r="E34" s="67">
        <v>11423</v>
      </c>
      <c r="F34" s="66">
        <v>0</v>
      </c>
      <c r="G34" s="66">
        <v>0</v>
      </c>
      <c r="H34" s="66">
        <f t="shared" si="0"/>
        <v>17954</v>
      </c>
      <c r="I34" s="68">
        <v>278504</v>
      </c>
      <c r="J34" s="58"/>
      <c r="K34" s="58"/>
    </row>
    <row r="35" spans="1:11" x14ac:dyDescent="0.3">
      <c r="A35" s="69" t="s">
        <v>238</v>
      </c>
      <c r="B35" s="70" t="s">
        <v>565</v>
      </c>
      <c r="C35" s="71">
        <v>665593</v>
      </c>
      <c r="D35" s="71">
        <v>19095</v>
      </c>
      <c r="E35" s="71">
        <v>86657</v>
      </c>
      <c r="F35" s="70">
        <v>0</v>
      </c>
      <c r="G35" s="71">
        <v>8179</v>
      </c>
      <c r="H35" s="71">
        <f t="shared" si="0"/>
        <v>113931</v>
      </c>
      <c r="I35" s="72">
        <v>779524</v>
      </c>
      <c r="J35" s="58"/>
      <c r="K35" s="58"/>
    </row>
    <row r="36" spans="1:11" x14ac:dyDescent="0.3">
      <c r="A36" s="65" t="s">
        <v>245</v>
      </c>
      <c r="B36" s="66" t="s">
        <v>570</v>
      </c>
      <c r="C36" s="67">
        <v>107967</v>
      </c>
      <c r="D36" s="67">
        <v>4213</v>
      </c>
      <c r="E36" s="67">
        <v>26700</v>
      </c>
      <c r="F36" s="66">
        <v>0</v>
      </c>
      <c r="G36" s="66">
        <v>636</v>
      </c>
      <c r="H36" s="66">
        <f t="shared" si="0"/>
        <v>31549</v>
      </c>
      <c r="I36" s="68">
        <v>139516</v>
      </c>
      <c r="J36" s="58"/>
      <c r="K36" s="58"/>
    </row>
    <row r="37" spans="1:11" x14ac:dyDescent="0.3">
      <c r="A37" s="69" t="s">
        <v>655</v>
      </c>
      <c r="B37" s="70" t="s">
        <v>733</v>
      </c>
      <c r="C37" s="70">
        <v>0</v>
      </c>
      <c r="D37" s="70">
        <v>0</v>
      </c>
      <c r="E37" s="70">
        <v>0</v>
      </c>
      <c r="F37" s="70">
        <v>0</v>
      </c>
      <c r="G37" s="70">
        <v>0</v>
      </c>
      <c r="H37" s="70">
        <f t="shared" si="0"/>
        <v>0</v>
      </c>
      <c r="I37" s="75">
        <v>0</v>
      </c>
      <c r="J37" s="58"/>
      <c r="K37" s="58"/>
    </row>
    <row r="38" spans="1:11" x14ac:dyDescent="0.3">
      <c r="A38" s="65" t="s">
        <v>101</v>
      </c>
      <c r="B38" s="66" t="s">
        <v>441</v>
      </c>
      <c r="C38" s="67">
        <v>190111</v>
      </c>
      <c r="D38" s="67">
        <v>14210</v>
      </c>
      <c r="E38" s="67">
        <v>3113</v>
      </c>
      <c r="F38" s="66">
        <v>0</v>
      </c>
      <c r="G38" s="66">
        <v>396</v>
      </c>
      <c r="H38" s="66">
        <f t="shared" si="0"/>
        <v>17719</v>
      </c>
      <c r="I38" s="68">
        <v>207830</v>
      </c>
      <c r="J38" s="58"/>
      <c r="K38" s="58"/>
    </row>
    <row r="39" spans="1:11" x14ac:dyDescent="0.3">
      <c r="A39" s="73" t="s">
        <v>20</v>
      </c>
      <c r="B39" s="70" t="s">
        <v>364</v>
      </c>
      <c r="C39" s="71">
        <v>166366</v>
      </c>
      <c r="D39" s="71">
        <v>8098</v>
      </c>
      <c r="E39" s="71">
        <v>27105</v>
      </c>
      <c r="F39" s="70">
        <v>0</v>
      </c>
      <c r="G39" s="70">
        <v>0</v>
      </c>
      <c r="H39" s="70">
        <f t="shared" si="0"/>
        <v>35203</v>
      </c>
      <c r="I39" s="72">
        <v>201569</v>
      </c>
      <c r="J39" s="58"/>
      <c r="K39" s="58"/>
    </row>
    <row r="40" spans="1:11" x14ac:dyDescent="0.3">
      <c r="A40" s="65" t="s">
        <v>131</v>
      </c>
      <c r="B40" s="66" t="s">
        <v>734</v>
      </c>
      <c r="C40" s="67">
        <v>82342</v>
      </c>
      <c r="D40" s="67">
        <v>5601</v>
      </c>
      <c r="E40" s="67">
        <v>22122</v>
      </c>
      <c r="F40" s="66">
        <v>0</v>
      </c>
      <c r="G40" s="66">
        <v>0</v>
      </c>
      <c r="H40" s="66">
        <f t="shared" si="0"/>
        <v>27723</v>
      </c>
      <c r="I40" s="68">
        <v>110065</v>
      </c>
      <c r="J40" s="58"/>
      <c r="K40" s="58"/>
    </row>
    <row r="41" spans="1:11" x14ac:dyDescent="0.3">
      <c r="A41" s="69" t="s">
        <v>195</v>
      </c>
      <c r="B41" s="70" t="s">
        <v>735</v>
      </c>
      <c r="C41" s="71">
        <v>1044714</v>
      </c>
      <c r="D41" s="71">
        <v>20938</v>
      </c>
      <c r="E41" s="71">
        <v>79813</v>
      </c>
      <c r="F41" s="70">
        <v>0</v>
      </c>
      <c r="G41" s="71">
        <v>0</v>
      </c>
      <c r="H41" s="71">
        <f t="shared" si="0"/>
        <v>100751</v>
      </c>
      <c r="I41" s="72">
        <v>1145465</v>
      </c>
      <c r="J41" s="58"/>
      <c r="K41" s="58"/>
    </row>
    <row r="42" spans="1:11" x14ac:dyDescent="0.3">
      <c r="A42" s="65" t="s">
        <v>283</v>
      </c>
      <c r="B42" s="66" t="s">
        <v>603</v>
      </c>
      <c r="C42" s="67">
        <v>108513</v>
      </c>
      <c r="D42" s="67">
        <v>2828</v>
      </c>
      <c r="E42" s="67">
        <v>16439</v>
      </c>
      <c r="F42" s="66">
        <v>0</v>
      </c>
      <c r="G42" s="66">
        <v>0</v>
      </c>
      <c r="H42" s="66">
        <f t="shared" si="0"/>
        <v>19267</v>
      </c>
      <c r="I42" s="68">
        <v>127780</v>
      </c>
      <c r="J42" s="58"/>
      <c r="K42" s="58"/>
    </row>
    <row r="43" spans="1:11" x14ac:dyDescent="0.3">
      <c r="A43" s="69" t="s">
        <v>267</v>
      </c>
      <c r="B43" s="70" t="s">
        <v>590</v>
      </c>
      <c r="C43" s="70">
        <v>0</v>
      </c>
      <c r="D43" s="70">
        <v>0</v>
      </c>
      <c r="E43" s="70">
        <v>0</v>
      </c>
      <c r="F43" s="70">
        <v>0</v>
      </c>
      <c r="G43" s="70">
        <v>0</v>
      </c>
      <c r="H43" s="70">
        <f t="shared" si="0"/>
        <v>0</v>
      </c>
      <c r="I43" s="75">
        <v>0</v>
      </c>
      <c r="J43" s="58"/>
      <c r="K43" s="58"/>
    </row>
    <row r="44" spans="1:11" x14ac:dyDescent="0.3">
      <c r="A44" s="65" t="s">
        <v>287</v>
      </c>
      <c r="B44" s="66" t="s">
        <v>607</v>
      </c>
      <c r="C44" s="67">
        <v>25382</v>
      </c>
      <c r="D44" s="66">
        <v>475</v>
      </c>
      <c r="E44" s="67">
        <v>8558</v>
      </c>
      <c r="F44" s="66">
        <v>0</v>
      </c>
      <c r="G44" s="66">
        <v>0</v>
      </c>
      <c r="H44" s="66">
        <f t="shared" si="0"/>
        <v>9033</v>
      </c>
      <c r="I44" s="68">
        <v>34415</v>
      </c>
      <c r="J44" s="58"/>
      <c r="K44" s="58"/>
    </row>
    <row r="45" spans="1:11" x14ac:dyDescent="0.3">
      <c r="A45" s="69" t="s">
        <v>252</v>
      </c>
      <c r="B45" s="70" t="s">
        <v>736</v>
      </c>
      <c r="C45" s="71">
        <v>12898</v>
      </c>
      <c r="D45" s="70">
        <v>1190</v>
      </c>
      <c r="E45" s="71">
        <v>1578</v>
      </c>
      <c r="F45" s="70">
        <v>0</v>
      </c>
      <c r="G45" s="70">
        <v>0</v>
      </c>
      <c r="H45" s="70">
        <f t="shared" si="0"/>
        <v>2768</v>
      </c>
      <c r="I45" s="72">
        <v>15666</v>
      </c>
      <c r="J45" s="58"/>
      <c r="K45" s="58"/>
    </row>
    <row r="46" spans="1:11" x14ac:dyDescent="0.3">
      <c r="A46" s="65" t="s">
        <v>269</v>
      </c>
      <c r="B46" s="66" t="s">
        <v>737</v>
      </c>
      <c r="C46" s="67">
        <v>78437</v>
      </c>
      <c r="D46" s="67">
        <v>1531</v>
      </c>
      <c r="E46" s="67">
        <v>9358</v>
      </c>
      <c r="F46" s="66">
        <v>0</v>
      </c>
      <c r="G46" s="66">
        <v>652</v>
      </c>
      <c r="H46" s="66">
        <f t="shared" si="0"/>
        <v>11541</v>
      </c>
      <c r="I46" s="68">
        <v>89978</v>
      </c>
      <c r="J46" s="58"/>
      <c r="K46" s="58"/>
    </row>
    <row r="47" spans="1:11" x14ac:dyDescent="0.3">
      <c r="A47" s="69" t="s">
        <v>248</v>
      </c>
      <c r="B47" s="70" t="s">
        <v>573</v>
      </c>
      <c r="C47" s="71">
        <v>334049</v>
      </c>
      <c r="D47" s="71">
        <v>0</v>
      </c>
      <c r="E47" s="71">
        <v>40698</v>
      </c>
      <c r="F47" s="70">
        <v>0</v>
      </c>
      <c r="G47" s="70">
        <v>0</v>
      </c>
      <c r="H47" s="70">
        <f t="shared" si="0"/>
        <v>40698</v>
      </c>
      <c r="I47" s="72">
        <v>374747</v>
      </c>
      <c r="J47" s="58"/>
      <c r="K47" s="58"/>
    </row>
    <row r="48" spans="1:11" x14ac:dyDescent="0.3">
      <c r="A48" s="65" t="s">
        <v>205</v>
      </c>
      <c r="B48" s="66" t="s">
        <v>535</v>
      </c>
      <c r="C48" s="67">
        <v>105871</v>
      </c>
      <c r="D48" s="67">
        <v>1115</v>
      </c>
      <c r="E48" s="67">
        <v>7516</v>
      </c>
      <c r="F48" s="66">
        <v>0</v>
      </c>
      <c r="G48" s="67">
        <v>7862</v>
      </c>
      <c r="H48" s="67">
        <f t="shared" si="0"/>
        <v>16493</v>
      </c>
      <c r="I48" s="68">
        <v>122364</v>
      </c>
      <c r="J48" s="58"/>
      <c r="K48" s="58"/>
    </row>
    <row r="49" spans="1:11" x14ac:dyDescent="0.3">
      <c r="A49" s="69" t="s">
        <v>210</v>
      </c>
      <c r="B49" s="70" t="s">
        <v>538</v>
      </c>
      <c r="C49" s="71">
        <v>32457</v>
      </c>
      <c r="D49" s="71">
        <v>1062</v>
      </c>
      <c r="E49" s="71">
        <v>2344</v>
      </c>
      <c r="F49" s="70">
        <v>0</v>
      </c>
      <c r="G49" s="70">
        <v>0</v>
      </c>
      <c r="H49" s="70">
        <f t="shared" si="0"/>
        <v>3406</v>
      </c>
      <c r="I49" s="72">
        <v>35863</v>
      </c>
      <c r="J49" s="58"/>
      <c r="K49" s="58"/>
    </row>
    <row r="50" spans="1:11" x14ac:dyDescent="0.3">
      <c r="A50" s="65" t="s">
        <v>90</v>
      </c>
      <c r="B50" s="66" t="s">
        <v>430</v>
      </c>
      <c r="C50" s="67">
        <v>12129</v>
      </c>
      <c r="D50" s="66">
        <v>0</v>
      </c>
      <c r="E50" s="66">
        <v>0</v>
      </c>
      <c r="F50" s="66">
        <v>0</v>
      </c>
      <c r="G50" s="66">
        <v>0</v>
      </c>
      <c r="H50" s="66">
        <f t="shared" si="0"/>
        <v>0</v>
      </c>
      <c r="I50" s="68">
        <v>12129</v>
      </c>
      <c r="J50" s="58"/>
      <c r="K50" s="58"/>
    </row>
    <row r="51" spans="1:11" x14ac:dyDescent="0.3">
      <c r="A51" s="69" t="s">
        <v>75</v>
      </c>
      <c r="B51" s="70" t="s">
        <v>682</v>
      </c>
      <c r="C51" s="71">
        <v>79801</v>
      </c>
      <c r="D51" s="71">
        <v>2368</v>
      </c>
      <c r="E51" s="71">
        <v>13219</v>
      </c>
      <c r="F51" s="70">
        <v>0</v>
      </c>
      <c r="G51" s="71">
        <v>0</v>
      </c>
      <c r="H51" s="71">
        <f t="shared" si="0"/>
        <v>15587</v>
      </c>
      <c r="I51" s="72">
        <v>95388</v>
      </c>
      <c r="J51" s="58"/>
      <c r="K51" s="58"/>
    </row>
    <row r="52" spans="1:11" x14ac:dyDescent="0.3">
      <c r="A52" s="65" t="s">
        <v>96</v>
      </c>
      <c r="B52" s="66" t="s">
        <v>436</v>
      </c>
      <c r="C52" s="67">
        <v>115759</v>
      </c>
      <c r="D52" s="67">
        <v>2792</v>
      </c>
      <c r="E52" s="67">
        <v>13134</v>
      </c>
      <c r="F52" s="66">
        <v>0</v>
      </c>
      <c r="G52" s="66">
        <v>1528</v>
      </c>
      <c r="H52" s="66">
        <f t="shared" si="0"/>
        <v>17454</v>
      </c>
      <c r="I52" s="68">
        <v>133213</v>
      </c>
      <c r="J52" s="58"/>
      <c r="K52" s="58"/>
    </row>
    <row r="53" spans="1:11" x14ac:dyDescent="0.3">
      <c r="A53" s="73" t="s">
        <v>35</v>
      </c>
      <c r="B53" s="70" t="s">
        <v>379</v>
      </c>
      <c r="C53" s="71">
        <v>23349</v>
      </c>
      <c r="D53" s="70">
        <v>1530</v>
      </c>
      <c r="E53" s="71">
        <v>5298</v>
      </c>
      <c r="F53" s="70">
        <v>0</v>
      </c>
      <c r="G53" s="70">
        <v>0</v>
      </c>
      <c r="H53" s="70">
        <f t="shared" si="0"/>
        <v>6828</v>
      </c>
      <c r="I53" s="72">
        <v>30177</v>
      </c>
      <c r="J53" s="58"/>
      <c r="K53" s="58"/>
    </row>
    <row r="54" spans="1:11" x14ac:dyDescent="0.3">
      <c r="A54" s="65" t="s">
        <v>158</v>
      </c>
      <c r="B54" s="66" t="s">
        <v>496</v>
      </c>
      <c r="C54" s="67">
        <v>119373</v>
      </c>
      <c r="D54" s="67">
        <v>898</v>
      </c>
      <c r="E54" s="67">
        <v>23103</v>
      </c>
      <c r="F54" s="66">
        <v>0</v>
      </c>
      <c r="G54" s="66">
        <v>0</v>
      </c>
      <c r="H54" s="66">
        <f t="shared" si="0"/>
        <v>24001</v>
      </c>
      <c r="I54" s="68">
        <v>143374</v>
      </c>
      <c r="J54" s="58"/>
      <c r="K54" s="58"/>
    </row>
    <row r="55" spans="1:11" x14ac:dyDescent="0.3">
      <c r="A55" s="69" t="s">
        <v>63</v>
      </c>
      <c r="B55" s="70" t="s">
        <v>405</v>
      </c>
      <c r="C55" s="71">
        <v>46752</v>
      </c>
      <c r="D55" s="71">
        <v>12999</v>
      </c>
      <c r="E55" s="71">
        <v>1698</v>
      </c>
      <c r="F55" s="70">
        <v>0</v>
      </c>
      <c r="G55" s="70">
        <v>0</v>
      </c>
      <c r="H55" s="70">
        <f t="shared" si="0"/>
        <v>14697</v>
      </c>
      <c r="I55" s="72">
        <v>61449</v>
      </c>
      <c r="J55" s="58"/>
      <c r="K55" s="58"/>
    </row>
    <row r="56" spans="1:11" x14ac:dyDescent="0.3">
      <c r="A56" s="65" t="s">
        <v>185</v>
      </c>
      <c r="B56" s="66" t="s">
        <v>521</v>
      </c>
      <c r="C56" s="67">
        <v>49156</v>
      </c>
      <c r="D56" s="67">
        <v>2740</v>
      </c>
      <c r="E56" s="67">
        <v>7447</v>
      </c>
      <c r="F56" s="66">
        <v>0</v>
      </c>
      <c r="G56" s="66">
        <v>0</v>
      </c>
      <c r="H56" s="66">
        <f t="shared" si="0"/>
        <v>10187</v>
      </c>
      <c r="I56" s="68">
        <v>59343</v>
      </c>
      <c r="J56" s="58"/>
      <c r="K56" s="58"/>
    </row>
    <row r="57" spans="1:11" x14ac:dyDescent="0.3">
      <c r="A57" s="69" t="s">
        <v>227</v>
      </c>
      <c r="B57" s="70" t="s">
        <v>555</v>
      </c>
      <c r="C57" s="71">
        <v>52553</v>
      </c>
      <c r="D57" s="71">
        <v>2272</v>
      </c>
      <c r="E57" s="71">
        <v>12780</v>
      </c>
      <c r="F57" s="70">
        <v>0</v>
      </c>
      <c r="G57" s="70">
        <v>1253</v>
      </c>
      <c r="H57" s="70">
        <f t="shared" si="0"/>
        <v>16305</v>
      </c>
      <c r="I57" s="72">
        <v>68858</v>
      </c>
      <c r="J57" s="58"/>
      <c r="K57" s="58"/>
    </row>
    <row r="58" spans="1:11" x14ac:dyDescent="0.3">
      <c r="A58" s="65" t="s">
        <v>162</v>
      </c>
      <c r="B58" s="66" t="s">
        <v>500</v>
      </c>
      <c r="C58" s="67">
        <v>110955</v>
      </c>
      <c r="D58" s="67">
        <v>2500</v>
      </c>
      <c r="E58" s="67">
        <v>20000</v>
      </c>
      <c r="F58" s="66">
        <v>0</v>
      </c>
      <c r="G58" s="66">
        <v>0</v>
      </c>
      <c r="H58" s="66">
        <f t="shared" si="0"/>
        <v>22500</v>
      </c>
      <c r="I58" s="68">
        <v>133455</v>
      </c>
      <c r="J58" s="58"/>
      <c r="K58" s="58"/>
    </row>
    <row r="59" spans="1:11" x14ac:dyDescent="0.3">
      <c r="A59" s="73" t="s">
        <v>48</v>
      </c>
      <c r="B59" s="70" t="s">
        <v>390</v>
      </c>
      <c r="C59" s="71">
        <v>59868</v>
      </c>
      <c r="D59" s="71">
        <v>1921</v>
      </c>
      <c r="E59" s="71">
        <v>8587</v>
      </c>
      <c r="F59" s="70">
        <v>222</v>
      </c>
      <c r="G59" s="70">
        <v>0</v>
      </c>
      <c r="H59" s="70">
        <f t="shared" si="0"/>
        <v>10730</v>
      </c>
      <c r="I59" s="72">
        <v>70598</v>
      </c>
      <c r="J59" s="58"/>
      <c r="K59" s="58"/>
    </row>
    <row r="60" spans="1:11" x14ac:dyDescent="0.3">
      <c r="A60" s="65" t="s">
        <v>242</v>
      </c>
      <c r="B60" s="66" t="s">
        <v>567</v>
      </c>
      <c r="C60" s="67">
        <v>227566</v>
      </c>
      <c r="D60" s="67">
        <v>9677</v>
      </c>
      <c r="E60" s="67">
        <v>26111</v>
      </c>
      <c r="F60" s="66">
        <v>0</v>
      </c>
      <c r="G60" s="66">
        <v>0</v>
      </c>
      <c r="H60" s="66">
        <f t="shared" si="0"/>
        <v>35788</v>
      </c>
      <c r="I60" s="68">
        <v>263354</v>
      </c>
      <c r="J60" s="58"/>
      <c r="K60" s="58"/>
    </row>
    <row r="61" spans="1:11" x14ac:dyDescent="0.3">
      <c r="A61" s="69" t="s">
        <v>193</v>
      </c>
      <c r="B61" s="70" t="s">
        <v>527</v>
      </c>
      <c r="C61" s="70">
        <v>131073</v>
      </c>
      <c r="D61" s="70">
        <v>5288</v>
      </c>
      <c r="E61" s="71">
        <v>11684</v>
      </c>
      <c r="F61" s="70">
        <v>0</v>
      </c>
      <c r="G61" s="70">
        <v>0</v>
      </c>
      <c r="H61" s="70">
        <f t="shared" si="0"/>
        <v>16972</v>
      </c>
      <c r="I61" s="72">
        <v>148045</v>
      </c>
      <c r="J61" s="58"/>
      <c r="K61" s="58"/>
    </row>
    <row r="62" spans="1:11" x14ac:dyDescent="0.3">
      <c r="A62" s="65" t="s">
        <v>265</v>
      </c>
      <c r="B62" s="66" t="s">
        <v>588</v>
      </c>
      <c r="C62" s="67">
        <v>0</v>
      </c>
      <c r="D62" s="66">
        <v>0</v>
      </c>
      <c r="E62" s="66">
        <v>0</v>
      </c>
      <c r="F62" s="66">
        <v>0</v>
      </c>
      <c r="G62" s="66">
        <v>0</v>
      </c>
      <c r="H62" s="66">
        <f t="shared" si="0"/>
        <v>0</v>
      </c>
      <c r="I62" s="68">
        <v>0</v>
      </c>
      <c r="J62" s="58"/>
      <c r="K62" s="58"/>
    </row>
    <row r="63" spans="1:11" x14ac:dyDescent="0.3">
      <c r="A63" s="69" t="s">
        <v>239</v>
      </c>
      <c r="B63" s="70" t="s">
        <v>738</v>
      </c>
      <c r="C63" s="71">
        <v>468957</v>
      </c>
      <c r="D63" s="71">
        <v>25648</v>
      </c>
      <c r="E63" s="71">
        <v>24300</v>
      </c>
      <c r="F63" s="70">
        <v>0</v>
      </c>
      <c r="G63" s="70">
        <v>0</v>
      </c>
      <c r="H63" s="70">
        <f t="shared" si="0"/>
        <v>49948</v>
      </c>
      <c r="I63" s="72">
        <v>518905</v>
      </c>
      <c r="J63" s="58"/>
      <c r="K63" s="58"/>
    </row>
    <row r="64" spans="1:11" x14ac:dyDescent="0.3">
      <c r="A64" s="65" t="s">
        <v>295</v>
      </c>
      <c r="B64" s="66" t="s">
        <v>739</v>
      </c>
      <c r="C64" s="67">
        <v>243569</v>
      </c>
      <c r="D64" s="67">
        <v>8922</v>
      </c>
      <c r="E64" s="67">
        <v>24141</v>
      </c>
      <c r="F64" s="66">
        <v>0</v>
      </c>
      <c r="G64" s="66">
        <v>0</v>
      </c>
      <c r="H64" s="66">
        <f t="shared" si="0"/>
        <v>33063</v>
      </c>
      <c r="I64" s="68">
        <v>276632</v>
      </c>
      <c r="J64" s="58"/>
      <c r="K64" s="58"/>
    </row>
    <row r="65" spans="1:11" x14ac:dyDescent="0.3">
      <c r="A65" s="73" t="s">
        <v>59</v>
      </c>
      <c r="B65" s="70" t="s">
        <v>401</v>
      </c>
      <c r="C65" s="71">
        <v>63146</v>
      </c>
      <c r="D65" s="71">
        <v>2635</v>
      </c>
      <c r="E65" s="71">
        <v>11572</v>
      </c>
      <c r="F65" s="70">
        <v>0</v>
      </c>
      <c r="G65" s="70">
        <v>0</v>
      </c>
      <c r="H65" s="70">
        <f t="shared" si="0"/>
        <v>14207</v>
      </c>
      <c r="I65" s="72">
        <v>77353</v>
      </c>
      <c r="J65" s="58"/>
      <c r="K65" s="58"/>
    </row>
    <row r="66" spans="1:11" x14ac:dyDescent="0.3">
      <c r="A66" s="65" t="s">
        <v>127</v>
      </c>
      <c r="B66" s="66" t="s">
        <v>467</v>
      </c>
      <c r="C66" s="67">
        <v>22169</v>
      </c>
      <c r="D66" s="67">
        <v>903</v>
      </c>
      <c r="E66" s="67">
        <v>3697</v>
      </c>
      <c r="F66" s="66">
        <v>0</v>
      </c>
      <c r="G66" s="66">
        <v>351</v>
      </c>
      <c r="H66" s="66">
        <f t="shared" si="0"/>
        <v>4951</v>
      </c>
      <c r="I66" s="68">
        <v>27120</v>
      </c>
      <c r="J66" s="58"/>
      <c r="K66" s="58"/>
    </row>
    <row r="67" spans="1:11" x14ac:dyDescent="0.3">
      <c r="A67" s="69" t="s">
        <v>199</v>
      </c>
      <c r="B67" s="70" t="s">
        <v>532</v>
      </c>
      <c r="C67" s="71">
        <v>255969</v>
      </c>
      <c r="D67" s="71">
        <v>3526</v>
      </c>
      <c r="E67" s="71">
        <v>21053</v>
      </c>
      <c r="F67" s="70">
        <v>0</v>
      </c>
      <c r="G67" s="70">
        <v>0</v>
      </c>
      <c r="H67" s="70">
        <f t="shared" ref="H67:H130" si="1">D67+E67+F67+G67</f>
        <v>24579</v>
      </c>
      <c r="I67" s="72">
        <v>280548</v>
      </c>
      <c r="J67" s="58"/>
      <c r="K67" s="58"/>
    </row>
    <row r="68" spans="1:11" x14ac:dyDescent="0.3">
      <c r="A68" s="65" t="s">
        <v>219</v>
      </c>
      <c r="B68" s="66" t="s">
        <v>547</v>
      </c>
      <c r="C68" s="67">
        <v>1613643</v>
      </c>
      <c r="D68" s="67">
        <v>31565</v>
      </c>
      <c r="E68" s="67">
        <v>32843</v>
      </c>
      <c r="F68" s="66">
        <v>0</v>
      </c>
      <c r="G68" s="67">
        <v>19136</v>
      </c>
      <c r="H68" s="67">
        <f t="shared" si="1"/>
        <v>83544</v>
      </c>
      <c r="I68" s="68">
        <v>1697187</v>
      </c>
      <c r="J68" s="58"/>
      <c r="K68" s="58"/>
    </row>
    <row r="69" spans="1:11" x14ac:dyDescent="0.3">
      <c r="A69" s="69" t="s">
        <v>129</v>
      </c>
      <c r="B69" s="70" t="s">
        <v>469</v>
      </c>
      <c r="C69" s="71">
        <v>311091</v>
      </c>
      <c r="D69" s="71">
        <v>11561</v>
      </c>
      <c r="E69" s="71">
        <v>28441</v>
      </c>
      <c r="F69" s="70">
        <v>1175</v>
      </c>
      <c r="G69" s="70">
        <v>0</v>
      </c>
      <c r="H69" s="70">
        <f t="shared" si="1"/>
        <v>41177</v>
      </c>
      <c r="I69" s="72">
        <v>352268</v>
      </c>
      <c r="J69" s="58"/>
      <c r="K69" s="58"/>
    </row>
    <row r="70" spans="1:11" x14ac:dyDescent="0.3">
      <c r="A70" s="65" t="s">
        <v>87</v>
      </c>
      <c r="B70" s="66" t="s">
        <v>427</v>
      </c>
      <c r="C70" s="67">
        <v>212776</v>
      </c>
      <c r="D70" s="67">
        <v>3858</v>
      </c>
      <c r="E70" s="67">
        <v>10642</v>
      </c>
      <c r="F70" s="66">
        <v>0</v>
      </c>
      <c r="G70" s="66">
        <v>0</v>
      </c>
      <c r="H70" s="66">
        <f t="shared" si="1"/>
        <v>14500</v>
      </c>
      <c r="I70" s="68">
        <v>227276</v>
      </c>
      <c r="J70" s="58"/>
      <c r="K70" s="58"/>
    </row>
    <row r="71" spans="1:11" x14ac:dyDescent="0.3">
      <c r="A71" s="69" t="s">
        <v>288</v>
      </c>
      <c r="B71" s="70" t="s">
        <v>608</v>
      </c>
      <c r="C71" s="71">
        <v>34378</v>
      </c>
      <c r="D71" s="71">
        <v>2291</v>
      </c>
      <c r="E71" s="71">
        <v>7554</v>
      </c>
      <c r="F71" s="70">
        <v>0</v>
      </c>
      <c r="G71" s="70">
        <v>0</v>
      </c>
      <c r="H71" s="70">
        <f t="shared" si="1"/>
        <v>9845</v>
      </c>
      <c r="I71" s="72">
        <v>44223</v>
      </c>
      <c r="J71" s="58"/>
      <c r="K71" s="58"/>
    </row>
    <row r="72" spans="1:11" x14ac:dyDescent="0.3">
      <c r="A72" s="74" t="s">
        <v>29</v>
      </c>
      <c r="B72" s="66" t="s">
        <v>373</v>
      </c>
      <c r="C72" s="67">
        <v>48237</v>
      </c>
      <c r="D72" s="67">
        <v>2070</v>
      </c>
      <c r="E72" s="67">
        <v>13000</v>
      </c>
      <c r="F72" s="66">
        <v>0</v>
      </c>
      <c r="G72" s="67">
        <v>58</v>
      </c>
      <c r="H72" s="67">
        <f t="shared" si="1"/>
        <v>15128</v>
      </c>
      <c r="I72" s="68">
        <v>63365</v>
      </c>
      <c r="J72" s="58"/>
      <c r="K72" s="58"/>
    </row>
    <row r="73" spans="1:11" x14ac:dyDescent="0.3">
      <c r="A73" s="69" t="s">
        <v>105</v>
      </c>
      <c r="B73" s="70" t="s">
        <v>445</v>
      </c>
      <c r="C73" s="71">
        <v>545868</v>
      </c>
      <c r="D73" s="71">
        <v>4927</v>
      </c>
      <c r="E73" s="71">
        <v>14577</v>
      </c>
      <c r="F73" s="70">
        <v>0</v>
      </c>
      <c r="G73" s="70">
        <v>0</v>
      </c>
      <c r="H73" s="70">
        <f t="shared" si="1"/>
        <v>19504</v>
      </c>
      <c r="I73" s="72">
        <v>565372</v>
      </c>
      <c r="J73" s="58"/>
      <c r="K73" s="58"/>
    </row>
    <row r="74" spans="1:11" x14ac:dyDescent="0.3">
      <c r="A74" s="65" t="s">
        <v>79</v>
      </c>
      <c r="B74" s="66" t="s">
        <v>420</v>
      </c>
      <c r="C74" s="67">
        <v>255084</v>
      </c>
      <c r="D74" s="67">
        <v>8802</v>
      </c>
      <c r="E74" s="67">
        <v>42632</v>
      </c>
      <c r="F74" s="66">
        <v>0</v>
      </c>
      <c r="G74" s="67">
        <v>7796</v>
      </c>
      <c r="H74" s="67">
        <f t="shared" si="1"/>
        <v>59230</v>
      </c>
      <c r="I74" s="68">
        <v>314314</v>
      </c>
      <c r="J74" s="58"/>
      <c r="K74" s="58"/>
    </row>
    <row r="75" spans="1:11" x14ac:dyDescent="0.3">
      <c r="A75" s="69" t="s">
        <v>782</v>
      </c>
      <c r="B75" s="70" t="s">
        <v>740</v>
      </c>
      <c r="C75" s="71">
        <v>245331</v>
      </c>
      <c r="D75" s="70">
        <v>0</v>
      </c>
      <c r="E75" s="70">
        <v>0</v>
      </c>
      <c r="F75" s="70">
        <v>0</v>
      </c>
      <c r="G75" s="70">
        <v>0</v>
      </c>
      <c r="H75" s="70">
        <f t="shared" si="1"/>
        <v>0</v>
      </c>
      <c r="I75" s="72">
        <v>245331</v>
      </c>
      <c r="J75" s="58"/>
      <c r="K75" s="58"/>
    </row>
    <row r="76" spans="1:11" x14ac:dyDescent="0.3">
      <c r="A76" s="74" t="s">
        <v>783</v>
      </c>
      <c r="B76" s="66" t="s">
        <v>741</v>
      </c>
      <c r="C76" s="67">
        <v>1596934</v>
      </c>
      <c r="D76" s="66">
        <v>0</v>
      </c>
      <c r="E76" s="66">
        <v>0</v>
      </c>
      <c r="F76" s="66">
        <v>0</v>
      </c>
      <c r="G76" s="66">
        <v>0</v>
      </c>
      <c r="H76" s="66">
        <f t="shared" si="1"/>
        <v>0</v>
      </c>
      <c r="I76" s="68">
        <v>1596934</v>
      </c>
      <c r="J76" s="58"/>
      <c r="K76" s="58"/>
    </row>
    <row r="77" spans="1:11" x14ac:dyDescent="0.3">
      <c r="A77" s="69" t="s">
        <v>784</v>
      </c>
      <c r="B77" s="70" t="s">
        <v>742</v>
      </c>
      <c r="C77" s="71">
        <v>81520</v>
      </c>
      <c r="D77" s="70">
        <v>0</v>
      </c>
      <c r="E77" s="70">
        <v>0</v>
      </c>
      <c r="F77" s="70">
        <v>0</v>
      </c>
      <c r="G77" s="70">
        <v>0</v>
      </c>
      <c r="H77" s="70">
        <f t="shared" si="1"/>
        <v>0</v>
      </c>
      <c r="I77" s="72">
        <v>81520</v>
      </c>
      <c r="J77" s="58"/>
      <c r="K77" s="58"/>
    </row>
    <row r="78" spans="1:11" x14ac:dyDescent="0.3">
      <c r="A78" s="65" t="s">
        <v>143</v>
      </c>
      <c r="B78" s="66" t="s">
        <v>482</v>
      </c>
      <c r="C78" s="67">
        <v>7652</v>
      </c>
      <c r="D78" s="66">
        <v>943</v>
      </c>
      <c r="E78" s="66">
        <v>0</v>
      </c>
      <c r="F78" s="66">
        <v>0</v>
      </c>
      <c r="G78" s="66">
        <v>0</v>
      </c>
      <c r="H78" s="66">
        <f t="shared" si="1"/>
        <v>943</v>
      </c>
      <c r="I78" s="68">
        <v>8595</v>
      </c>
      <c r="J78" s="58"/>
      <c r="K78" s="58"/>
    </row>
    <row r="79" spans="1:11" x14ac:dyDescent="0.3">
      <c r="A79" s="69" t="s">
        <v>216</v>
      </c>
      <c r="B79" s="70" t="s">
        <v>544</v>
      </c>
      <c r="C79" s="71">
        <v>1868185</v>
      </c>
      <c r="D79" s="71">
        <v>54963</v>
      </c>
      <c r="E79" s="71">
        <v>104607</v>
      </c>
      <c r="F79" s="70">
        <v>0</v>
      </c>
      <c r="G79" s="70">
        <v>0</v>
      </c>
      <c r="H79" s="70">
        <f t="shared" si="1"/>
        <v>159570</v>
      </c>
      <c r="I79" s="72">
        <v>2027755</v>
      </c>
      <c r="J79" s="58"/>
      <c r="K79" s="58"/>
    </row>
    <row r="80" spans="1:11" x14ac:dyDescent="0.3">
      <c r="A80" s="74" t="s">
        <v>44</v>
      </c>
      <c r="B80" s="66" t="s">
        <v>743</v>
      </c>
      <c r="C80" s="67">
        <v>2067035</v>
      </c>
      <c r="D80" s="67">
        <v>60230</v>
      </c>
      <c r="E80" s="67">
        <v>86885</v>
      </c>
      <c r="F80" s="66">
        <v>0</v>
      </c>
      <c r="G80" s="67">
        <v>13008</v>
      </c>
      <c r="H80" s="67">
        <f t="shared" si="1"/>
        <v>160123</v>
      </c>
      <c r="I80" s="68">
        <v>2227158</v>
      </c>
      <c r="J80" s="58"/>
      <c r="K80" s="58"/>
    </row>
    <row r="81" spans="1:11" x14ac:dyDescent="0.3">
      <c r="A81" s="69" t="s">
        <v>251</v>
      </c>
      <c r="B81" s="70" t="s">
        <v>744</v>
      </c>
      <c r="C81" s="70">
        <v>0</v>
      </c>
      <c r="D81" s="70">
        <v>0</v>
      </c>
      <c r="E81" s="70">
        <v>0</v>
      </c>
      <c r="F81" s="70">
        <v>0</v>
      </c>
      <c r="G81" s="70">
        <v>0</v>
      </c>
      <c r="H81" s="70">
        <f t="shared" si="1"/>
        <v>0</v>
      </c>
      <c r="I81" s="75">
        <v>0</v>
      </c>
      <c r="J81" s="58"/>
      <c r="K81" s="58"/>
    </row>
    <row r="82" spans="1:11" x14ac:dyDescent="0.3">
      <c r="A82" s="65" t="s">
        <v>104</v>
      </c>
      <c r="B82" s="66" t="s">
        <v>444</v>
      </c>
      <c r="C82" s="67">
        <v>1480338</v>
      </c>
      <c r="D82" s="67">
        <v>44393</v>
      </c>
      <c r="E82" s="67">
        <v>9361</v>
      </c>
      <c r="F82" s="66">
        <v>0</v>
      </c>
      <c r="G82" s="67">
        <v>22830</v>
      </c>
      <c r="H82" s="67">
        <f t="shared" si="1"/>
        <v>76584</v>
      </c>
      <c r="I82" s="68">
        <v>1556922</v>
      </c>
      <c r="J82" s="58"/>
      <c r="K82" s="58"/>
    </row>
    <row r="83" spans="1:11" x14ac:dyDescent="0.3">
      <c r="A83" s="69" t="s">
        <v>273</v>
      </c>
      <c r="B83" s="70" t="s">
        <v>595</v>
      </c>
      <c r="C83" s="71">
        <v>608132</v>
      </c>
      <c r="D83" s="71">
        <v>11941</v>
      </c>
      <c r="E83" s="71">
        <v>21728</v>
      </c>
      <c r="F83" s="70">
        <v>0</v>
      </c>
      <c r="G83" s="70">
        <v>0</v>
      </c>
      <c r="H83" s="70">
        <f t="shared" si="1"/>
        <v>33669</v>
      </c>
      <c r="I83" s="72">
        <v>641801</v>
      </c>
      <c r="J83" s="58"/>
      <c r="K83" s="58"/>
    </row>
    <row r="84" spans="1:11" x14ac:dyDescent="0.3">
      <c r="A84" s="65" t="s">
        <v>201</v>
      </c>
      <c r="B84" s="66" t="s">
        <v>534</v>
      </c>
      <c r="C84" s="67">
        <v>250087</v>
      </c>
      <c r="D84" s="67">
        <v>12892</v>
      </c>
      <c r="E84" s="67">
        <v>13288</v>
      </c>
      <c r="F84" s="66">
        <v>0</v>
      </c>
      <c r="G84" s="67">
        <v>3467</v>
      </c>
      <c r="H84" s="67">
        <f t="shared" si="1"/>
        <v>29647</v>
      </c>
      <c r="I84" s="68">
        <v>279734</v>
      </c>
      <c r="J84" s="58"/>
      <c r="K84" s="58"/>
    </row>
    <row r="85" spans="1:11" x14ac:dyDescent="0.3">
      <c r="A85" s="73" t="s">
        <v>25</v>
      </c>
      <c r="B85" s="70" t="s">
        <v>368</v>
      </c>
      <c r="C85" s="71">
        <v>69858</v>
      </c>
      <c r="D85" s="71">
        <v>4976</v>
      </c>
      <c r="E85" s="70">
        <v>0</v>
      </c>
      <c r="F85" s="70">
        <v>0</v>
      </c>
      <c r="G85" s="70">
        <v>0</v>
      </c>
      <c r="H85" s="70">
        <f t="shared" si="1"/>
        <v>4976</v>
      </c>
      <c r="I85" s="72">
        <v>74834</v>
      </c>
      <c r="J85" s="58"/>
      <c r="K85" s="58"/>
    </row>
    <row r="86" spans="1:11" x14ac:dyDescent="0.3">
      <c r="A86" s="65" t="s">
        <v>785</v>
      </c>
      <c r="B86" s="66" t="s">
        <v>745</v>
      </c>
      <c r="C86" s="66">
        <v>0</v>
      </c>
      <c r="D86" s="66">
        <v>0</v>
      </c>
      <c r="E86" s="66">
        <v>0</v>
      </c>
      <c r="F86" s="66">
        <v>0</v>
      </c>
      <c r="G86" s="66">
        <v>0</v>
      </c>
      <c r="H86" s="66">
        <f t="shared" si="1"/>
        <v>0</v>
      </c>
      <c r="I86" s="76">
        <v>0</v>
      </c>
      <c r="J86" s="58"/>
      <c r="K86" s="58"/>
    </row>
    <row r="87" spans="1:11" x14ac:dyDescent="0.3">
      <c r="A87" s="69" t="s">
        <v>197</v>
      </c>
      <c r="B87" s="70" t="s">
        <v>530</v>
      </c>
      <c r="C87" s="71">
        <v>654063</v>
      </c>
      <c r="D87" s="71">
        <v>11869</v>
      </c>
      <c r="E87" s="71">
        <v>16454</v>
      </c>
      <c r="F87" s="70">
        <v>0</v>
      </c>
      <c r="G87" s="70">
        <v>0</v>
      </c>
      <c r="H87" s="70">
        <f t="shared" si="1"/>
        <v>28323</v>
      </c>
      <c r="I87" s="72">
        <v>682386</v>
      </c>
      <c r="J87" s="58"/>
      <c r="K87" s="58"/>
    </row>
    <row r="88" spans="1:11" x14ac:dyDescent="0.3">
      <c r="A88" s="65" t="s">
        <v>237</v>
      </c>
      <c r="B88" s="66" t="s">
        <v>564</v>
      </c>
      <c r="C88" s="67">
        <v>139559</v>
      </c>
      <c r="D88" s="66">
        <v>1235</v>
      </c>
      <c r="E88" s="67">
        <v>22835</v>
      </c>
      <c r="F88" s="66">
        <v>0</v>
      </c>
      <c r="G88" s="66">
        <v>157</v>
      </c>
      <c r="H88" s="66">
        <f t="shared" si="1"/>
        <v>24227</v>
      </c>
      <c r="I88" s="68">
        <v>163786</v>
      </c>
      <c r="J88" s="58"/>
      <c r="K88" s="58"/>
    </row>
    <row r="89" spans="1:11" x14ac:dyDescent="0.3">
      <c r="A89" s="69" t="s">
        <v>285</v>
      </c>
      <c r="B89" s="70" t="s">
        <v>605</v>
      </c>
      <c r="C89" s="71">
        <v>580774</v>
      </c>
      <c r="D89" s="71">
        <v>2000</v>
      </c>
      <c r="E89" s="71">
        <v>342425</v>
      </c>
      <c r="F89" s="70">
        <v>0</v>
      </c>
      <c r="G89" s="70">
        <v>0</v>
      </c>
      <c r="H89" s="70">
        <f t="shared" si="1"/>
        <v>344425</v>
      </c>
      <c r="I89" s="72">
        <v>925199</v>
      </c>
      <c r="J89" s="58"/>
      <c r="K89" s="58"/>
    </row>
    <row r="90" spans="1:11" x14ac:dyDescent="0.3">
      <c r="A90" s="65" t="s">
        <v>136</v>
      </c>
      <c r="B90" s="66" t="s">
        <v>475</v>
      </c>
      <c r="C90" s="67">
        <v>36286</v>
      </c>
      <c r="D90" s="67">
        <v>488</v>
      </c>
      <c r="E90" s="67">
        <v>3341</v>
      </c>
      <c r="F90" s="66">
        <v>0</v>
      </c>
      <c r="G90" s="66">
        <v>91</v>
      </c>
      <c r="H90" s="66">
        <f t="shared" si="1"/>
        <v>3920</v>
      </c>
      <c r="I90" s="68">
        <v>40206</v>
      </c>
      <c r="J90" s="58"/>
      <c r="K90" s="58"/>
    </row>
    <row r="91" spans="1:11" x14ac:dyDescent="0.3">
      <c r="A91" s="69" t="s">
        <v>139</v>
      </c>
      <c r="B91" s="70" t="s">
        <v>478</v>
      </c>
      <c r="C91" s="71">
        <v>106648</v>
      </c>
      <c r="D91" s="71">
        <v>5444</v>
      </c>
      <c r="E91" s="71">
        <v>21120</v>
      </c>
      <c r="F91" s="70">
        <v>0</v>
      </c>
      <c r="G91" s="70">
        <v>0</v>
      </c>
      <c r="H91" s="70">
        <f t="shared" si="1"/>
        <v>26564</v>
      </c>
      <c r="I91" s="72">
        <v>133212</v>
      </c>
      <c r="J91" s="58"/>
      <c r="K91" s="58"/>
    </row>
    <row r="92" spans="1:11" x14ac:dyDescent="0.3">
      <c r="A92" s="65" t="s">
        <v>81</v>
      </c>
      <c r="B92" s="66" t="s">
        <v>422</v>
      </c>
      <c r="C92" s="67">
        <v>88722</v>
      </c>
      <c r="D92" s="67">
        <v>2257</v>
      </c>
      <c r="E92" s="67">
        <v>27998</v>
      </c>
      <c r="F92" s="66">
        <v>6937</v>
      </c>
      <c r="G92" s="66">
        <v>2521</v>
      </c>
      <c r="H92" s="66">
        <f t="shared" si="1"/>
        <v>39713</v>
      </c>
      <c r="I92" s="68">
        <v>128435</v>
      </c>
      <c r="J92" s="58"/>
      <c r="K92" s="58"/>
    </row>
    <row r="93" spans="1:11" x14ac:dyDescent="0.3">
      <c r="A93" s="69" t="s">
        <v>298</v>
      </c>
      <c r="B93" s="70" t="s">
        <v>616</v>
      </c>
      <c r="C93" s="71">
        <v>190648</v>
      </c>
      <c r="D93" s="71">
        <v>12423</v>
      </c>
      <c r="E93" s="71">
        <v>25466</v>
      </c>
      <c r="F93" s="70">
        <v>0</v>
      </c>
      <c r="G93" s="70">
        <v>8923</v>
      </c>
      <c r="H93" s="70">
        <f t="shared" si="1"/>
        <v>46812</v>
      </c>
      <c r="I93" s="72">
        <v>237460</v>
      </c>
      <c r="J93" s="58"/>
      <c r="K93" s="58"/>
    </row>
    <row r="94" spans="1:11" x14ac:dyDescent="0.3">
      <c r="A94" s="65" t="s">
        <v>302</v>
      </c>
      <c r="B94" s="66" t="s">
        <v>620</v>
      </c>
      <c r="C94" s="67">
        <v>76111</v>
      </c>
      <c r="D94" s="67">
        <v>3711</v>
      </c>
      <c r="E94" s="67">
        <v>14144</v>
      </c>
      <c r="F94" s="66">
        <v>0</v>
      </c>
      <c r="G94" s="66">
        <v>0</v>
      </c>
      <c r="H94" s="66">
        <f t="shared" si="1"/>
        <v>17855</v>
      </c>
      <c r="I94" s="68">
        <v>93966</v>
      </c>
      <c r="J94" s="58"/>
      <c r="K94" s="58"/>
    </row>
    <row r="95" spans="1:11" x14ac:dyDescent="0.3">
      <c r="A95" s="69" t="s">
        <v>228</v>
      </c>
      <c r="B95" s="70" t="s">
        <v>556</v>
      </c>
      <c r="C95" s="70">
        <v>315657</v>
      </c>
      <c r="D95" s="70">
        <v>3252</v>
      </c>
      <c r="E95" s="70">
        <v>11747</v>
      </c>
      <c r="F95" s="70">
        <v>11685</v>
      </c>
      <c r="G95" s="70">
        <v>0</v>
      </c>
      <c r="H95" s="70">
        <f t="shared" si="1"/>
        <v>26684</v>
      </c>
      <c r="I95" s="75">
        <v>342341</v>
      </c>
      <c r="J95" s="58"/>
      <c r="K95" s="58"/>
    </row>
    <row r="96" spans="1:11" x14ac:dyDescent="0.3">
      <c r="A96" s="65" t="s">
        <v>164</v>
      </c>
      <c r="B96" s="66" t="s">
        <v>502</v>
      </c>
      <c r="C96" s="67">
        <v>20956</v>
      </c>
      <c r="D96" s="66">
        <v>488</v>
      </c>
      <c r="E96" s="66">
        <v>1079</v>
      </c>
      <c r="F96" s="66">
        <v>0</v>
      </c>
      <c r="G96" s="66">
        <v>0</v>
      </c>
      <c r="H96" s="66">
        <f t="shared" si="1"/>
        <v>1567</v>
      </c>
      <c r="I96" s="68">
        <v>22523</v>
      </c>
      <c r="J96" s="58"/>
      <c r="K96" s="58"/>
    </row>
    <row r="97" spans="1:11" x14ac:dyDescent="0.3">
      <c r="A97" s="69" t="s">
        <v>232</v>
      </c>
      <c r="B97" s="70" t="s">
        <v>559</v>
      </c>
      <c r="C97" s="71">
        <v>0</v>
      </c>
      <c r="D97" s="70">
        <v>0</v>
      </c>
      <c r="E97" s="70">
        <v>0</v>
      </c>
      <c r="F97" s="70">
        <v>0</v>
      </c>
      <c r="G97" s="70">
        <v>0</v>
      </c>
      <c r="H97" s="70">
        <f t="shared" si="1"/>
        <v>0</v>
      </c>
      <c r="I97" s="72">
        <v>0</v>
      </c>
      <c r="J97" s="58"/>
      <c r="K97" s="58"/>
    </row>
    <row r="98" spans="1:11" x14ac:dyDescent="0.3">
      <c r="A98" s="65" t="s">
        <v>786</v>
      </c>
      <c r="B98" s="66" t="s">
        <v>746</v>
      </c>
      <c r="C98" s="66">
        <v>0</v>
      </c>
      <c r="D98" s="66">
        <v>0</v>
      </c>
      <c r="E98" s="66">
        <v>0</v>
      </c>
      <c r="F98" s="66">
        <v>0</v>
      </c>
      <c r="G98" s="66">
        <v>0</v>
      </c>
      <c r="H98" s="66">
        <f t="shared" si="1"/>
        <v>0</v>
      </c>
      <c r="I98" s="76">
        <v>0</v>
      </c>
      <c r="J98" s="58"/>
      <c r="K98" s="58"/>
    </row>
    <row r="99" spans="1:11" x14ac:dyDescent="0.3">
      <c r="A99" s="69" t="s">
        <v>787</v>
      </c>
      <c r="B99" s="70" t="s">
        <v>747</v>
      </c>
      <c r="C99" s="70">
        <v>0</v>
      </c>
      <c r="D99" s="70">
        <v>0</v>
      </c>
      <c r="E99" s="70">
        <v>0</v>
      </c>
      <c r="F99" s="70">
        <v>0</v>
      </c>
      <c r="G99" s="70">
        <v>0</v>
      </c>
      <c r="H99" s="70">
        <f t="shared" si="1"/>
        <v>0</v>
      </c>
      <c r="I99" s="75">
        <v>0</v>
      </c>
      <c r="J99" s="58"/>
      <c r="K99" s="58"/>
    </row>
    <row r="100" spans="1:11" x14ac:dyDescent="0.3">
      <c r="A100" s="65" t="s">
        <v>642</v>
      </c>
      <c r="B100" s="66" t="s">
        <v>748</v>
      </c>
      <c r="C100" s="66">
        <v>0</v>
      </c>
      <c r="D100" s="66">
        <v>0</v>
      </c>
      <c r="E100" s="66">
        <v>0</v>
      </c>
      <c r="F100" s="66">
        <v>0</v>
      </c>
      <c r="G100" s="66">
        <v>0</v>
      </c>
      <c r="H100" s="66">
        <f t="shared" si="1"/>
        <v>0</v>
      </c>
      <c r="I100" s="76">
        <v>0</v>
      </c>
      <c r="J100" s="58"/>
      <c r="K100" s="58"/>
    </row>
    <row r="101" spans="1:11" x14ac:dyDescent="0.3">
      <c r="A101" s="73" t="s">
        <v>42</v>
      </c>
      <c r="B101" s="70" t="s">
        <v>385</v>
      </c>
      <c r="C101" s="71">
        <v>25344</v>
      </c>
      <c r="D101" s="70">
        <v>492</v>
      </c>
      <c r="E101" s="70">
        <v>0</v>
      </c>
      <c r="F101" s="70">
        <v>0</v>
      </c>
      <c r="G101" s="70">
        <v>0</v>
      </c>
      <c r="H101" s="70">
        <f t="shared" si="1"/>
        <v>492</v>
      </c>
      <c r="I101" s="72">
        <v>25836</v>
      </c>
      <c r="J101" s="58"/>
      <c r="K101" s="58"/>
    </row>
    <row r="102" spans="1:11" x14ac:dyDescent="0.3">
      <c r="A102" s="65" t="s">
        <v>261</v>
      </c>
      <c r="B102" s="66" t="s">
        <v>584</v>
      </c>
      <c r="C102" s="67">
        <v>68456</v>
      </c>
      <c r="D102" s="67">
        <v>2204</v>
      </c>
      <c r="E102" s="67">
        <v>1138</v>
      </c>
      <c r="F102" s="66">
        <v>0</v>
      </c>
      <c r="G102" s="66">
        <v>0</v>
      </c>
      <c r="H102" s="66">
        <f t="shared" si="1"/>
        <v>3342</v>
      </c>
      <c r="I102" s="68">
        <v>71798</v>
      </c>
      <c r="J102" s="58"/>
      <c r="K102" s="58"/>
    </row>
    <row r="103" spans="1:11" x14ac:dyDescent="0.3">
      <c r="A103" s="69" t="s">
        <v>161</v>
      </c>
      <c r="B103" s="70" t="s">
        <v>499</v>
      </c>
      <c r="C103" s="71">
        <v>48003</v>
      </c>
      <c r="D103" s="70">
        <v>906</v>
      </c>
      <c r="E103" s="71">
        <v>4205</v>
      </c>
      <c r="F103" s="70">
        <v>0</v>
      </c>
      <c r="G103" s="70">
        <v>0</v>
      </c>
      <c r="H103" s="70">
        <f t="shared" si="1"/>
        <v>5111</v>
      </c>
      <c r="I103" s="72">
        <v>53114</v>
      </c>
      <c r="J103" s="58"/>
      <c r="K103" s="58"/>
    </row>
    <row r="104" spans="1:11" x14ac:dyDescent="0.3">
      <c r="A104" s="65" t="s">
        <v>301</v>
      </c>
      <c r="B104" s="66" t="s">
        <v>619</v>
      </c>
      <c r="C104" s="67">
        <v>131431</v>
      </c>
      <c r="D104" s="67">
        <v>1993</v>
      </c>
      <c r="E104" s="67">
        <v>20645</v>
      </c>
      <c r="F104" s="66">
        <v>0</v>
      </c>
      <c r="G104" s="67">
        <v>5453</v>
      </c>
      <c r="H104" s="67">
        <f t="shared" si="1"/>
        <v>28091</v>
      </c>
      <c r="I104" s="68">
        <v>159522</v>
      </c>
      <c r="J104" s="58"/>
      <c r="K104" s="58"/>
    </row>
    <row r="105" spans="1:11" x14ac:dyDescent="0.3">
      <c r="A105" s="69" t="s">
        <v>107</v>
      </c>
      <c r="B105" s="70" t="s">
        <v>447</v>
      </c>
      <c r="C105" s="71">
        <v>765524</v>
      </c>
      <c r="D105" s="71">
        <v>39032</v>
      </c>
      <c r="E105" s="71">
        <v>51706</v>
      </c>
      <c r="F105" s="70">
        <v>0</v>
      </c>
      <c r="G105" s="70">
        <v>0</v>
      </c>
      <c r="H105" s="70">
        <f t="shared" si="1"/>
        <v>90738</v>
      </c>
      <c r="I105" s="72">
        <v>856262</v>
      </c>
      <c r="J105" s="58"/>
      <c r="K105" s="58"/>
    </row>
    <row r="106" spans="1:11" x14ac:dyDescent="0.3">
      <c r="A106" s="74" t="s">
        <v>40</v>
      </c>
      <c r="B106" s="66" t="s">
        <v>384</v>
      </c>
      <c r="C106" s="67">
        <v>228780</v>
      </c>
      <c r="D106" s="66">
        <v>18020</v>
      </c>
      <c r="E106" s="67">
        <v>0</v>
      </c>
      <c r="F106" s="66">
        <v>0</v>
      </c>
      <c r="G106" s="66">
        <v>0</v>
      </c>
      <c r="H106" s="66">
        <f t="shared" si="1"/>
        <v>18020</v>
      </c>
      <c r="I106" s="68">
        <v>246800</v>
      </c>
      <c r="J106" s="58"/>
      <c r="K106" s="58"/>
    </row>
    <row r="107" spans="1:11" x14ac:dyDescent="0.3">
      <c r="A107" s="69" t="s">
        <v>169</v>
      </c>
      <c r="B107" s="70" t="s">
        <v>507</v>
      </c>
      <c r="C107" s="71">
        <v>69340</v>
      </c>
      <c r="D107" s="71">
        <v>5265</v>
      </c>
      <c r="E107" s="70">
        <v>4149</v>
      </c>
      <c r="F107" s="70">
        <v>0</v>
      </c>
      <c r="G107" s="71">
        <v>19753</v>
      </c>
      <c r="H107" s="71">
        <f t="shared" si="1"/>
        <v>29167</v>
      </c>
      <c r="I107" s="72">
        <v>98507</v>
      </c>
      <c r="J107" s="58"/>
      <c r="K107" s="58"/>
    </row>
    <row r="108" spans="1:11" x14ac:dyDescent="0.3">
      <c r="A108" s="65" t="s">
        <v>83</v>
      </c>
      <c r="B108" s="66" t="s">
        <v>424</v>
      </c>
      <c r="C108" s="67">
        <v>146713</v>
      </c>
      <c r="D108" s="67">
        <v>6343</v>
      </c>
      <c r="E108" s="67">
        <v>19247</v>
      </c>
      <c r="F108" s="66">
        <v>0</v>
      </c>
      <c r="G108" s="67">
        <v>0</v>
      </c>
      <c r="H108" s="67">
        <f t="shared" si="1"/>
        <v>25590</v>
      </c>
      <c r="I108" s="68">
        <v>172303</v>
      </c>
      <c r="J108" s="58"/>
      <c r="K108" s="58"/>
    </row>
    <row r="109" spans="1:11" x14ac:dyDescent="0.3">
      <c r="A109" s="69" t="s">
        <v>644</v>
      </c>
      <c r="B109" s="70" t="s">
        <v>749</v>
      </c>
      <c r="C109" s="70">
        <v>0</v>
      </c>
      <c r="D109" s="70">
        <v>0</v>
      </c>
      <c r="E109" s="70">
        <v>0</v>
      </c>
      <c r="F109" s="70">
        <v>0</v>
      </c>
      <c r="G109" s="70">
        <v>0</v>
      </c>
      <c r="H109" s="70">
        <f t="shared" si="1"/>
        <v>0</v>
      </c>
      <c r="I109" s="75">
        <v>0</v>
      </c>
      <c r="J109" s="58"/>
      <c r="K109" s="58"/>
    </row>
    <row r="110" spans="1:11" x14ac:dyDescent="0.3">
      <c r="A110" s="65" t="s">
        <v>1078</v>
      </c>
      <c r="B110" s="66" t="s">
        <v>1082</v>
      </c>
      <c r="C110" s="66">
        <v>0</v>
      </c>
      <c r="D110" s="66">
        <v>0</v>
      </c>
      <c r="E110" s="66">
        <v>0</v>
      </c>
      <c r="F110" s="66">
        <v>0</v>
      </c>
      <c r="G110" s="66">
        <v>0</v>
      </c>
      <c r="H110" s="66">
        <f t="shared" si="1"/>
        <v>0</v>
      </c>
      <c r="I110" s="76">
        <v>0</v>
      </c>
      <c r="J110" s="58"/>
      <c r="K110" s="58"/>
    </row>
    <row r="111" spans="1:11" x14ac:dyDescent="0.3">
      <c r="A111" s="69" t="s">
        <v>687</v>
      </c>
      <c r="B111" s="70" t="s">
        <v>750</v>
      </c>
      <c r="C111" s="70">
        <v>0</v>
      </c>
      <c r="D111" s="70">
        <v>0</v>
      </c>
      <c r="E111" s="70">
        <v>0</v>
      </c>
      <c r="F111" s="70">
        <v>0</v>
      </c>
      <c r="G111" s="70">
        <v>0</v>
      </c>
      <c r="H111" s="70">
        <f t="shared" si="1"/>
        <v>0</v>
      </c>
      <c r="I111" s="75">
        <v>0</v>
      </c>
      <c r="J111" s="58"/>
      <c r="K111" s="58"/>
    </row>
    <row r="112" spans="1:11" x14ac:dyDescent="0.3">
      <c r="A112" s="65" t="s">
        <v>656</v>
      </c>
      <c r="B112" s="66" t="s">
        <v>751</v>
      </c>
      <c r="C112" s="66">
        <v>0</v>
      </c>
      <c r="D112" s="66">
        <v>0</v>
      </c>
      <c r="E112" s="66">
        <v>0</v>
      </c>
      <c r="F112" s="66">
        <v>0</v>
      </c>
      <c r="G112" s="66">
        <v>0</v>
      </c>
      <c r="H112" s="66">
        <f t="shared" si="1"/>
        <v>0</v>
      </c>
      <c r="I112" s="76">
        <v>0</v>
      </c>
      <c r="J112" s="58"/>
      <c r="K112" s="58"/>
    </row>
    <row r="113" spans="1:11" x14ac:dyDescent="0.3">
      <c r="A113" s="69" t="s">
        <v>65</v>
      </c>
      <c r="B113" s="70" t="s">
        <v>407</v>
      </c>
      <c r="C113" s="70">
        <v>0</v>
      </c>
      <c r="D113" s="70">
        <v>0</v>
      </c>
      <c r="E113" s="70">
        <v>0</v>
      </c>
      <c r="F113" s="70">
        <v>0</v>
      </c>
      <c r="G113" s="70">
        <v>0</v>
      </c>
      <c r="H113" s="70">
        <f t="shared" si="1"/>
        <v>0</v>
      </c>
      <c r="I113" s="75">
        <v>0</v>
      </c>
      <c r="J113" s="58"/>
      <c r="K113" s="58"/>
    </row>
    <row r="114" spans="1:11" x14ac:dyDescent="0.3">
      <c r="A114" s="65" t="s">
        <v>222</v>
      </c>
      <c r="B114" s="66" t="s">
        <v>550</v>
      </c>
      <c r="C114" s="67">
        <v>7256</v>
      </c>
      <c r="D114" s="66">
        <v>455</v>
      </c>
      <c r="E114" s="66">
        <v>0</v>
      </c>
      <c r="F114" s="66">
        <v>0</v>
      </c>
      <c r="G114" s="66">
        <v>0</v>
      </c>
      <c r="H114" s="66">
        <f t="shared" si="1"/>
        <v>455</v>
      </c>
      <c r="I114" s="68">
        <v>7711</v>
      </c>
      <c r="J114" s="58"/>
      <c r="K114" s="58"/>
    </row>
    <row r="115" spans="1:11" x14ac:dyDescent="0.3">
      <c r="A115" s="69" t="s">
        <v>646</v>
      </c>
      <c r="B115" s="70" t="s">
        <v>752</v>
      </c>
      <c r="C115" s="70">
        <v>0</v>
      </c>
      <c r="D115" s="70">
        <v>0</v>
      </c>
      <c r="E115" s="70">
        <v>0</v>
      </c>
      <c r="F115" s="70">
        <v>0</v>
      </c>
      <c r="G115" s="70">
        <v>0</v>
      </c>
      <c r="H115" s="70">
        <f t="shared" si="1"/>
        <v>0</v>
      </c>
      <c r="I115" s="75">
        <v>0</v>
      </c>
      <c r="J115" s="58"/>
      <c r="K115" s="58"/>
    </row>
    <row r="116" spans="1:11" x14ac:dyDescent="0.3">
      <c r="A116" s="65" t="s">
        <v>117</v>
      </c>
      <c r="B116" s="66" t="s">
        <v>457</v>
      </c>
      <c r="C116" s="67">
        <v>1281252</v>
      </c>
      <c r="D116" s="67">
        <v>70443</v>
      </c>
      <c r="E116" s="67">
        <v>44106</v>
      </c>
      <c r="F116" s="66">
        <v>0</v>
      </c>
      <c r="G116" s="66">
        <v>26337</v>
      </c>
      <c r="H116" s="66">
        <f t="shared" si="1"/>
        <v>140886</v>
      </c>
      <c r="I116" s="68">
        <v>1422138</v>
      </c>
      <c r="J116" s="58"/>
      <c r="K116" s="58"/>
    </row>
    <row r="117" spans="1:11" x14ac:dyDescent="0.3">
      <c r="A117" s="69" t="s">
        <v>70</v>
      </c>
      <c r="B117" s="70" t="s">
        <v>412</v>
      </c>
      <c r="C117" s="71">
        <v>18195</v>
      </c>
      <c r="D117" s="70">
        <v>976</v>
      </c>
      <c r="E117" s="71">
        <v>4877</v>
      </c>
      <c r="F117" s="70">
        <v>0</v>
      </c>
      <c r="G117" s="70">
        <v>0</v>
      </c>
      <c r="H117" s="70">
        <f t="shared" si="1"/>
        <v>5853</v>
      </c>
      <c r="I117" s="72">
        <v>24048</v>
      </c>
      <c r="J117" s="58"/>
      <c r="K117" s="58"/>
    </row>
    <row r="118" spans="1:11" x14ac:dyDescent="0.3">
      <c r="A118" s="74" t="s">
        <v>53</v>
      </c>
      <c r="B118" s="66" t="s">
        <v>395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66">
        <f t="shared" si="1"/>
        <v>0</v>
      </c>
      <c r="I118" s="76">
        <v>0</v>
      </c>
      <c r="J118" s="58"/>
      <c r="K118" s="58"/>
    </row>
    <row r="119" spans="1:11" x14ac:dyDescent="0.3">
      <c r="A119" s="69" t="s">
        <v>62</v>
      </c>
      <c r="B119" s="70" t="s">
        <v>404</v>
      </c>
      <c r="C119" s="71">
        <v>22000</v>
      </c>
      <c r="D119" s="70">
        <v>300</v>
      </c>
      <c r="E119" s="70">
        <v>0</v>
      </c>
      <c r="F119" s="70">
        <v>0</v>
      </c>
      <c r="G119" s="70">
        <v>120</v>
      </c>
      <c r="H119" s="70">
        <f t="shared" si="1"/>
        <v>420</v>
      </c>
      <c r="I119" s="72">
        <v>22420</v>
      </c>
      <c r="J119" s="58"/>
      <c r="K119" s="58"/>
    </row>
    <row r="120" spans="1:11" x14ac:dyDescent="0.3">
      <c r="A120" s="74" t="s">
        <v>55</v>
      </c>
      <c r="B120" s="66" t="s">
        <v>397</v>
      </c>
      <c r="C120" s="67">
        <v>402023</v>
      </c>
      <c r="D120" s="67">
        <v>20094</v>
      </c>
      <c r="E120" s="67">
        <v>30570</v>
      </c>
      <c r="F120" s="66">
        <v>0</v>
      </c>
      <c r="G120" s="67">
        <v>2289</v>
      </c>
      <c r="H120" s="67">
        <f t="shared" si="1"/>
        <v>52953</v>
      </c>
      <c r="I120" s="68">
        <v>454976</v>
      </c>
      <c r="J120" s="58"/>
      <c r="K120" s="58"/>
    </row>
    <row r="121" spans="1:11" x14ac:dyDescent="0.3">
      <c r="A121" s="73" t="s">
        <v>22</v>
      </c>
      <c r="B121" s="70" t="s">
        <v>366</v>
      </c>
      <c r="C121" s="71">
        <v>994784</v>
      </c>
      <c r="D121" s="71">
        <v>74138</v>
      </c>
      <c r="E121" s="71">
        <v>71807</v>
      </c>
      <c r="F121" s="70">
        <v>0</v>
      </c>
      <c r="G121" s="71">
        <v>12823</v>
      </c>
      <c r="H121" s="71">
        <f t="shared" si="1"/>
        <v>158768</v>
      </c>
      <c r="I121" s="72">
        <v>1153552</v>
      </c>
      <c r="J121" s="58"/>
      <c r="K121" s="58"/>
    </row>
    <row r="122" spans="1:11" x14ac:dyDescent="0.3">
      <c r="A122" s="65" t="s">
        <v>120</v>
      </c>
      <c r="B122" s="66" t="s">
        <v>460</v>
      </c>
      <c r="C122" s="67">
        <v>1281641</v>
      </c>
      <c r="D122" s="67">
        <v>57936</v>
      </c>
      <c r="E122" s="67">
        <v>67168</v>
      </c>
      <c r="F122" s="66">
        <v>0</v>
      </c>
      <c r="G122" s="67">
        <v>40443</v>
      </c>
      <c r="H122" s="67">
        <f t="shared" si="1"/>
        <v>165547</v>
      </c>
      <c r="I122" s="68">
        <v>1447188</v>
      </c>
      <c r="J122" s="58"/>
      <c r="K122" s="58"/>
    </row>
    <row r="123" spans="1:11" x14ac:dyDescent="0.3">
      <c r="A123" s="69" t="s">
        <v>255</v>
      </c>
      <c r="B123" s="70" t="s">
        <v>578</v>
      </c>
      <c r="C123" s="71">
        <v>103915</v>
      </c>
      <c r="D123" s="71">
        <v>7726</v>
      </c>
      <c r="E123" s="71">
        <v>23303</v>
      </c>
      <c r="F123" s="70">
        <v>0</v>
      </c>
      <c r="G123" s="70">
        <v>0</v>
      </c>
      <c r="H123" s="70">
        <f t="shared" si="1"/>
        <v>31029</v>
      </c>
      <c r="I123" s="72">
        <v>134944</v>
      </c>
      <c r="J123" s="58"/>
      <c r="K123" s="58"/>
    </row>
    <row r="124" spans="1:11" x14ac:dyDescent="0.3">
      <c r="A124" s="74" t="s">
        <v>24</v>
      </c>
      <c r="B124" s="66" t="s">
        <v>753</v>
      </c>
      <c r="C124" s="67">
        <v>128263</v>
      </c>
      <c r="D124" s="67">
        <v>4183</v>
      </c>
      <c r="E124" s="67">
        <v>19643</v>
      </c>
      <c r="F124" s="66">
        <v>0</v>
      </c>
      <c r="G124" s="66">
        <v>0</v>
      </c>
      <c r="H124" s="66">
        <f t="shared" si="1"/>
        <v>23826</v>
      </c>
      <c r="I124" s="68">
        <v>152089</v>
      </c>
      <c r="J124" s="58"/>
      <c r="K124" s="58"/>
    </row>
    <row r="125" spans="1:11" x14ac:dyDescent="0.3">
      <c r="A125" s="69" t="s">
        <v>130</v>
      </c>
      <c r="B125" s="70" t="s">
        <v>470</v>
      </c>
      <c r="C125" s="71">
        <v>0</v>
      </c>
      <c r="D125" s="71">
        <v>0</v>
      </c>
      <c r="E125" s="71">
        <v>0</v>
      </c>
      <c r="F125" s="70">
        <v>0</v>
      </c>
      <c r="G125" s="70">
        <v>0</v>
      </c>
      <c r="H125" s="70">
        <f t="shared" si="1"/>
        <v>0</v>
      </c>
      <c r="I125" s="72">
        <v>0</v>
      </c>
      <c r="J125" s="58"/>
      <c r="K125" s="58"/>
    </row>
    <row r="126" spans="1:11" x14ac:dyDescent="0.3">
      <c r="A126" s="65" t="s">
        <v>137</v>
      </c>
      <c r="B126" s="66" t="s">
        <v>476</v>
      </c>
      <c r="C126" s="67">
        <v>0</v>
      </c>
      <c r="D126" s="66">
        <v>0</v>
      </c>
      <c r="E126" s="67">
        <v>0</v>
      </c>
      <c r="F126" s="66">
        <v>0</v>
      </c>
      <c r="G126" s="66">
        <v>0</v>
      </c>
      <c r="H126" s="66">
        <f t="shared" si="1"/>
        <v>0</v>
      </c>
      <c r="I126" s="68">
        <v>0</v>
      </c>
      <c r="J126" s="58"/>
      <c r="K126" s="58"/>
    </row>
    <row r="127" spans="1:11" x14ac:dyDescent="0.3">
      <c r="A127" s="73" t="s">
        <v>41</v>
      </c>
      <c r="B127" s="70" t="s">
        <v>693</v>
      </c>
      <c r="C127" s="70">
        <v>0</v>
      </c>
      <c r="D127" s="70">
        <v>0</v>
      </c>
      <c r="E127" s="70">
        <v>0</v>
      </c>
      <c r="F127" s="70">
        <v>0</v>
      </c>
      <c r="G127" s="70">
        <v>0</v>
      </c>
      <c r="H127" s="70">
        <f t="shared" si="1"/>
        <v>0</v>
      </c>
      <c r="I127" s="75">
        <v>0</v>
      </c>
      <c r="J127" s="58"/>
      <c r="K127" s="58"/>
    </row>
    <row r="128" spans="1:11" x14ac:dyDescent="0.3">
      <c r="A128" s="65" t="s">
        <v>209</v>
      </c>
      <c r="B128" s="66" t="s">
        <v>754</v>
      </c>
      <c r="C128" s="67">
        <v>45989</v>
      </c>
      <c r="D128" s="67">
        <v>2651</v>
      </c>
      <c r="E128" s="67">
        <v>12872</v>
      </c>
      <c r="F128" s="66">
        <v>0</v>
      </c>
      <c r="G128" s="66">
        <v>0</v>
      </c>
      <c r="H128" s="66">
        <f t="shared" si="1"/>
        <v>15523</v>
      </c>
      <c r="I128" s="68">
        <v>61512</v>
      </c>
      <c r="J128" s="58"/>
      <c r="K128" s="58"/>
    </row>
    <row r="129" spans="1:11" x14ac:dyDescent="0.3">
      <c r="A129" s="69" t="s">
        <v>279</v>
      </c>
      <c r="B129" s="70" t="s">
        <v>694</v>
      </c>
      <c r="C129" s="71">
        <v>50010</v>
      </c>
      <c r="D129" s="71">
        <v>3037</v>
      </c>
      <c r="E129" s="71">
        <v>15326</v>
      </c>
      <c r="F129" s="70">
        <v>0</v>
      </c>
      <c r="G129" s="70">
        <v>1517</v>
      </c>
      <c r="H129" s="70">
        <f t="shared" si="1"/>
        <v>19880</v>
      </c>
      <c r="I129" s="72">
        <v>69890</v>
      </c>
      <c r="J129" s="58"/>
      <c r="K129" s="58"/>
    </row>
    <row r="130" spans="1:11" x14ac:dyDescent="0.3">
      <c r="A130" s="74" t="s">
        <v>30</v>
      </c>
      <c r="B130" s="66" t="s">
        <v>374</v>
      </c>
      <c r="C130" s="67">
        <v>131322</v>
      </c>
      <c r="D130" s="67">
        <v>40380</v>
      </c>
      <c r="E130" s="67">
        <v>315</v>
      </c>
      <c r="F130" s="66">
        <v>0</v>
      </c>
      <c r="G130" s="66">
        <v>0</v>
      </c>
      <c r="H130" s="66">
        <f t="shared" si="1"/>
        <v>40695</v>
      </c>
      <c r="I130" s="68">
        <v>172017</v>
      </c>
      <c r="J130" s="58"/>
      <c r="K130" s="58"/>
    </row>
    <row r="131" spans="1:11" x14ac:dyDescent="0.3">
      <c r="A131" s="69" t="s">
        <v>89</v>
      </c>
      <c r="B131" s="70" t="s">
        <v>429</v>
      </c>
      <c r="C131" s="71">
        <v>69263</v>
      </c>
      <c r="D131" s="71">
        <v>2651</v>
      </c>
      <c r="E131" s="71">
        <v>4287</v>
      </c>
      <c r="F131" s="70">
        <v>0</v>
      </c>
      <c r="G131" s="70">
        <v>0</v>
      </c>
      <c r="H131" s="70">
        <f t="shared" ref="H131:H194" si="2">D131+E131+F131+G131</f>
        <v>6938</v>
      </c>
      <c r="I131" s="72">
        <v>76201</v>
      </c>
      <c r="J131" s="58"/>
      <c r="K131" s="58"/>
    </row>
    <row r="132" spans="1:11" x14ac:dyDescent="0.3">
      <c r="A132" s="65" t="s">
        <v>217</v>
      </c>
      <c r="B132" s="66" t="s">
        <v>545</v>
      </c>
      <c r="C132" s="67">
        <v>826799</v>
      </c>
      <c r="D132" s="67">
        <v>4857</v>
      </c>
      <c r="E132" s="67">
        <v>20442</v>
      </c>
      <c r="F132" s="66">
        <v>0</v>
      </c>
      <c r="G132" s="66">
        <v>13669</v>
      </c>
      <c r="H132" s="66">
        <f t="shared" si="2"/>
        <v>38968</v>
      </c>
      <c r="I132" s="68">
        <v>865767</v>
      </c>
      <c r="J132" s="58"/>
      <c r="K132" s="58"/>
    </row>
    <row r="133" spans="1:11" x14ac:dyDescent="0.3">
      <c r="A133" s="69" t="s">
        <v>119</v>
      </c>
      <c r="B133" s="70" t="s">
        <v>459</v>
      </c>
      <c r="C133" s="71">
        <v>1366955</v>
      </c>
      <c r="D133" s="71">
        <v>27202</v>
      </c>
      <c r="E133" s="71">
        <v>32477</v>
      </c>
      <c r="F133" s="70">
        <v>0</v>
      </c>
      <c r="G133" s="71">
        <v>48019</v>
      </c>
      <c r="H133" s="71">
        <f t="shared" si="2"/>
        <v>107698</v>
      </c>
      <c r="I133" s="72">
        <v>1474653</v>
      </c>
      <c r="J133" s="58"/>
      <c r="K133" s="58"/>
    </row>
    <row r="134" spans="1:11" x14ac:dyDescent="0.3">
      <c r="A134" s="65" t="s">
        <v>225</v>
      </c>
      <c r="B134" s="66" t="s">
        <v>553</v>
      </c>
      <c r="C134" s="67">
        <v>195734</v>
      </c>
      <c r="D134" s="67">
        <v>8092</v>
      </c>
      <c r="E134" s="67">
        <v>18635</v>
      </c>
      <c r="F134" s="66">
        <v>0</v>
      </c>
      <c r="G134" s="66">
        <v>0</v>
      </c>
      <c r="H134" s="66">
        <f t="shared" si="2"/>
        <v>26727</v>
      </c>
      <c r="I134" s="68">
        <v>222461</v>
      </c>
      <c r="J134" s="58"/>
      <c r="K134" s="58"/>
    </row>
    <row r="135" spans="1:11" x14ac:dyDescent="0.3">
      <c r="A135" s="69" t="s">
        <v>280</v>
      </c>
      <c r="B135" s="70" t="s">
        <v>600</v>
      </c>
      <c r="C135" s="71">
        <v>7685</v>
      </c>
      <c r="D135" s="70">
        <v>170</v>
      </c>
      <c r="E135" s="70">
        <v>0</v>
      </c>
      <c r="F135" s="70">
        <v>0</v>
      </c>
      <c r="G135" s="70">
        <v>0</v>
      </c>
      <c r="H135" s="70">
        <f t="shared" si="2"/>
        <v>170</v>
      </c>
      <c r="I135" s="72">
        <v>7855</v>
      </c>
      <c r="J135" s="58"/>
      <c r="K135" s="58"/>
    </row>
    <row r="136" spans="1:11" x14ac:dyDescent="0.3">
      <c r="A136" s="65" t="s">
        <v>240</v>
      </c>
      <c r="B136" s="66" t="s">
        <v>566</v>
      </c>
      <c r="C136" s="67">
        <v>136982</v>
      </c>
      <c r="D136" s="67">
        <v>1240</v>
      </c>
      <c r="E136" s="67">
        <v>16649</v>
      </c>
      <c r="F136" s="66">
        <v>0</v>
      </c>
      <c r="G136" s="67">
        <v>9817</v>
      </c>
      <c r="H136" s="67">
        <f t="shared" si="2"/>
        <v>27706</v>
      </c>
      <c r="I136" s="68">
        <v>164688</v>
      </c>
      <c r="J136" s="58"/>
      <c r="K136" s="58"/>
    </row>
    <row r="137" spans="1:11" x14ac:dyDescent="0.3">
      <c r="A137" s="73" t="s">
        <v>18</v>
      </c>
      <c r="B137" s="70" t="s">
        <v>362</v>
      </c>
      <c r="C137" s="71">
        <v>299930</v>
      </c>
      <c r="D137" s="71">
        <v>9710</v>
      </c>
      <c r="E137" s="71">
        <v>161943</v>
      </c>
      <c r="F137" s="70">
        <v>0</v>
      </c>
      <c r="G137" s="70">
        <v>0</v>
      </c>
      <c r="H137" s="70">
        <f t="shared" si="2"/>
        <v>171653</v>
      </c>
      <c r="I137" s="72">
        <v>471583</v>
      </c>
      <c r="J137" s="58"/>
      <c r="K137" s="58"/>
    </row>
    <row r="138" spans="1:11" x14ac:dyDescent="0.3">
      <c r="A138" s="74" t="s">
        <v>50</v>
      </c>
      <c r="B138" s="66" t="s">
        <v>392</v>
      </c>
      <c r="C138" s="67">
        <v>412154</v>
      </c>
      <c r="D138" s="67">
        <v>17572</v>
      </c>
      <c r="E138" s="67">
        <v>62513</v>
      </c>
      <c r="F138" s="66">
        <v>0</v>
      </c>
      <c r="G138" s="67">
        <v>1343</v>
      </c>
      <c r="H138" s="67">
        <f t="shared" si="2"/>
        <v>81428</v>
      </c>
      <c r="I138" s="68">
        <v>493582</v>
      </c>
      <c r="J138" s="58"/>
      <c r="K138" s="58"/>
    </row>
    <row r="139" spans="1:11" x14ac:dyDescent="0.3">
      <c r="A139" s="69" t="s">
        <v>249</v>
      </c>
      <c r="B139" s="70" t="s">
        <v>574</v>
      </c>
      <c r="C139" s="70">
        <v>0</v>
      </c>
      <c r="D139" s="70">
        <v>0</v>
      </c>
      <c r="E139" s="70">
        <v>0</v>
      </c>
      <c r="F139" s="70">
        <v>0</v>
      </c>
      <c r="G139" s="70">
        <v>0</v>
      </c>
      <c r="H139" s="70">
        <f t="shared" si="2"/>
        <v>0</v>
      </c>
      <c r="I139" s="75">
        <v>0</v>
      </c>
      <c r="J139" s="58"/>
      <c r="K139" s="58"/>
    </row>
    <row r="140" spans="1:11" x14ac:dyDescent="0.3">
      <c r="A140" s="65" t="s">
        <v>203</v>
      </c>
      <c r="B140" s="66" t="s">
        <v>755</v>
      </c>
      <c r="C140" s="67">
        <v>24495</v>
      </c>
      <c r="D140" s="67">
        <v>1747</v>
      </c>
      <c r="E140" s="67">
        <v>4768</v>
      </c>
      <c r="F140" s="66">
        <v>0</v>
      </c>
      <c r="G140" s="66">
        <v>0</v>
      </c>
      <c r="H140" s="66">
        <f t="shared" si="2"/>
        <v>6515</v>
      </c>
      <c r="I140" s="68">
        <v>31010</v>
      </c>
      <c r="J140" s="58"/>
      <c r="K140" s="58"/>
    </row>
    <row r="141" spans="1:11" x14ac:dyDescent="0.3">
      <c r="A141" s="69" t="s">
        <v>659</v>
      </c>
      <c r="B141" s="70" t="s">
        <v>756</v>
      </c>
      <c r="C141" s="70">
        <v>0</v>
      </c>
      <c r="D141" s="70">
        <v>0</v>
      </c>
      <c r="E141" s="70">
        <v>0</v>
      </c>
      <c r="F141" s="70">
        <v>0</v>
      </c>
      <c r="G141" s="70">
        <v>0</v>
      </c>
      <c r="H141" s="70">
        <f t="shared" si="2"/>
        <v>0</v>
      </c>
      <c r="I141" s="75">
        <v>0</v>
      </c>
      <c r="J141" s="58"/>
      <c r="K141" s="58"/>
    </row>
    <row r="142" spans="1:11" x14ac:dyDescent="0.3">
      <c r="A142" s="65" t="s">
        <v>632</v>
      </c>
      <c r="B142" s="66" t="s">
        <v>757</v>
      </c>
      <c r="C142" s="66">
        <v>0</v>
      </c>
      <c r="D142" s="66">
        <v>0</v>
      </c>
      <c r="E142" s="66">
        <v>0</v>
      </c>
      <c r="F142" s="66">
        <v>0</v>
      </c>
      <c r="G142" s="66">
        <v>0</v>
      </c>
      <c r="H142" s="66">
        <f t="shared" si="2"/>
        <v>0</v>
      </c>
      <c r="I142" s="76">
        <v>0</v>
      </c>
      <c r="J142" s="58"/>
      <c r="K142" s="58"/>
    </row>
    <row r="143" spans="1:11" x14ac:dyDescent="0.3">
      <c r="A143" s="69" t="s">
        <v>141</v>
      </c>
      <c r="B143" s="70" t="s">
        <v>480</v>
      </c>
      <c r="C143" s="71">
        <v>0</v>
      </c>
      <c r="D143" s="70">
        <v>0</v>
      </c>
      <c r="E143" s="71">
        <v>0</v>
      </c>
      <c r="F143" s="70">
        <v>0</v>
      </c>
      <c r="G143" s="70">
        <v>0</v>
      </c>
      <c r="H143" s="70">
        <f t="shared" si="2"/>
        <v>0</v>
      </c>
      <c r="I143" s="72">
        <v>0</v>
      </c>
      <c r="J143" s="58"/>
      <c r="K143" s="58"/>
    </row>
    <row r="144" spans="1:11" x14ac:dyDescent="0.3">
      <c r="A144" s="65" t="s">
        <v>275</v>
      </c>
      <c r="B144" s="66" t="s">
        <v>597</v>
      </c>
      <c r="C144" s="67">
        <v>331225</v>
      </c>
      <c r="D144" s="67">
        <v>8715</v>
      </c>
      <c r="E144" s="67">
        <v>34736</v>
      </c>
      <c r="F144" s="66">
        <v>0</v>
      </c>
      <c r="G144" s="67">
        <v>1684</v>
      </c>
      <c r="H144" s="67">
        <f t="shared" si="2"/>
        <v>45135</v>
      </c>
      <c r="I144" s="68">
        <v>376360</v>
      </c>
      <c r="J144" s="58"/>
      <c r="K144" s="58"/>
    </row>
    <row r="145" spans="1:11" x14ac:dyDescent="0.3">
      <c r="A145" s="69" t="s">
        <v>297</v>
      </c>
      <c r="B145" s="70" t="s">
        <v>615</v>
      </c>
      <c r="C145" s="71">
        <v>0</v>
      </c>
      <c r="D145" s="70">
        <v>0</v>
      </c>
      <c r="E145" s="71">
        <v>0</v>
      </c>
      <c r="F145" s="70">
        <v>0</v>
      </c>
      <c r="G145" s="70">
        <v>0</v>
      </c>
      <c r="H145" s="70">
        <f t="shared" si="2"/>
        <v>0</v>
      </c>
      <c r="I145" s="72">
        <v>0</v>
      </c>
      <c r="J145" s="58"/>
      <c r="K145" s="58"/>
    </row>
    <row r="146" spans="1:11" x14ac:dyDescent="0.3">
      <c r="A146" s="74" t="s">
        <v>60</v>
      </c>
      <c r="B146" s="66" t="s">
        <v>402</v>
      </c>
      <c r="C146" s="67">
        <v>43066</v>
      </c>
      <c r="D146" s="66">
        <v>1365</v>
      </c>
      <c r="E146" s="67">
        <v>0</v>
      </c>
      <c r="F146" s="66">
        <v>0</v>
      </c>
      <c r="G146" s="66">
        <v>0</v>
      </c>
      <c r="H146" s="66">
        <f t="shared" si="2"/>
        <v>1365</v>
      </c>
      <c r="I146" s="68">
        <v>44431</v>
      </c>
      <c r="J146" s="58"/>
      <c r="K146" s="58"/>
    </row>
    <row r="147" spans="1:11" x14ac:dyDescent="0.3">
      <c r="A147" s="73" t="s">
        <v>28</v>
      </c>
      <c r="B147" s="70" t="s">
        <v>371</v>
      </c>
      <c r="C147" s="70">
        <v>28505</v>
      </c>
      <c r="D147" s="70">
        <v>15453</v>
      </c>
      <c r="E147" s="70">
        <v>5176</v>
      </c>
      <c r="F147" s="70">
        <v>0</v>
      </c>
      <c r="G147" s="70">
        <v>0</v>
      </c>
      <c r="H147" s="70">
        <f t="shared" si="2"/>
        <v>20629</v>
      </c>
      <c r="I147" s="75">
        <v>49134</v>
      </c>
      <c r="J147" s="58"/>
      <c r="K147" s="58"/>
    </row>
    <row r="148" spans="1:11" x14ac:dyDescent="0.3">
      <c r="A148" s="65" t="s">
        <v>166</v>
      </c>
      <c r="B148" s="66" t="s">
        <v>504</v>
      </c>
      <c r="C148" s="67">
        <v>43600</v>
      </c>
      <c r="D148" s="67">
        <v>1755</v>
      </c>
      <c r="E148" s="67">
        <v>7287</v>
      </c>
      <c r="F148" s="66">
        <v>0</v>
      </c>
      <c r="G148" s="67">
        <v>7307</v>
      </c>
      <c r="H148" s="67">
        <f t="shared" si="2"/>
        <v>16349</v>
      </c>
      <c r="I148" s="68">
        <v>59949</v>
      </c>
      <c r="J148" s="58"/>
      <c r="K148" s="58"/>
    </row>
    <row r="149" spans="1:11" x14ac:dyDescent="0.3">
      <c r="A149" s="69" t="s">
        <v>253</v>
      </c>
      <c r="B149" s="70" t="s">
        <v>576</v>
      </c>
      <c r="C149" s="71">
        <v>76083</v>
      </c>
      <c r="D149" s="71">
        <v>2471</v>
      </c>
      <c r="E149" s="71">
        <v>9373</v>
      </c>
      <c r="F149" s="70">
        <v>0</v>
      </c>
      <c r="G149" s="70">
        <v>9349</v>
      </c>
      <c r="H149" s="70">
        <f t="shared" si="2"/>
        <v>21193</v>
      </c>
      <c r="I149" s="72">
        <v>97276</v>
      </c>
      <c r="J149" s="58"/>
      <c r="K149" s="58"/>
    </row>
    <row r="150" spans="1:11" x14ac:dyDescent="0.3">
      <c r="A150" s="65" t="s">
        <v>221</v>
      </c>
      <c r="B150" s="66" t="s">
        <v>549</v>
      </c>
      <c r="C150" s="67">
        <v>1142935</v>
      </c>
      <c r="D150" s="67">
        <v>15968</v>
      </c>
      <c r="E150" s="67">
        <v>15872</v>
      </c>
      <c r="F150" s="66">
        <v>0</v>
      </c>
      <c r="G150" s="67">
        <v>21174</v>
      </c>
      <c r="H150" s="67">
        <f t="shared" si="2"/>
        <v>53014</v>
      </c>
      <c r="I150" s="68">
        <v>1195949</v>
      </c>
      <c r="J150" s="58"/>
      <c r="K150" s="58"/>
    </row>
    <row r="151" spans="1:11" x14ac:dyDescent="0.3">
      <c r="A151" s="69" t="s">
        <v>85</v>
      </c>
      <c r="B151" s="70" t="s">
        <v>697</v>
      </c>
      <c r="C151" s="71">
        <v>32651</v>
      </c>
      <c r="D151" s="71">
        <v>1018</v>
      </c>
      <c r="E151" s="70">
        <v>715</v>
      </c>
      <c r="F151" s="70">
        <v>0</v>
      </c>
      <c r="G151" s="70">
        <v>0</v>
      </c>
      <c r="H151" s="70">
        <f t="shared" si="2"/>
        <v>1733</v>
      </c>
      <c r="I151" s="72">
        <v>34384</v>
      </c>
      <c r="J151" s="58"/>
      <c r="K151" s="58"/>
    </row>
    <row r="152" spans="1:11" x14ac:dyDescent="0.3">
      <c r="A152" s="65" t="s">
        <v>235</v>
      </c>
      <c r="B152" s="66" t="s">
        <v>562</v>
      </c>
      <c r="C152" s="67">
        <v>996931</v>
      </c>
      <c r="D152" s="67">
        <v>47929</v>
      </c>
      <c r="E152" s="67">
        <v>7496</v>
      </c>
      <c r="F152" s="66">
        <v>0</v>
      </c>
      <c r="G152" s="66">
        <v>6680</v>
      </c>
      <c r="H152" s="66">
        <f t="shared" si="2"/>
        <v>62105</v>
      </c>
      <c r="I152" s="68">
        <v>1059036</v>
      </c>
      <c r="J152" s="58"/>
      <c r="K152" s="58"/>
    </row>
    <row r="153" spans="1:11" x14ac:dyDescent="0.3">
      <c r="A153" s="69" t="s">
        <v>234</v>
      </c>
      <c r="B153" s="70" t="s">
        <v>561</v>
      </c>
      <c r="C153" s="71">
        <v>170907</v>
      </c>
      <c r="D153" s="71">
        <v>5886</v>
      </c>
      <c r="E153" s="71">
        <v>20408</v>
      </c>
      <c r="F153" s="70">
        <v>336</v>
      </c>
      <c r="G153" s="70">
        <v>16526</v>
      </c>
      <c r="H153" s="70">
        <f t="shared" si="2"/>
        <v>43156</v>
      </c>
      <c r="I153" s="72">
        <v>214063</v>
      </c>
      <c r="J153" s="58"/>
      <c r="K153" s="58"/>
    </row>
    <row r="154" spans="1:11" x14ac:dyDescent="0.3">
      <c r="A154" s="65" t="s">
        <v>106</v>
      </c>
      <c r="B154" s="66" t="s">
        <v>446</v>
      </c>
      <c r="C154" s="67">
        <v>278412</v>
      </c>
      <c r="D154" s="67">
        <v>4133</v>
      </c>
      <c r="E154" s="67">
        <v>11013</v>
      </c>
      <c r="F154" s="66">
        <v>335</v>
      </c>
      <c r="G154" s="66">
        <v>367</v>
      </c>
      <c r="H154" s="66">
        <f t="shared" si="2"/>
        <v>15848</v>
      </c>
      <c r="I154" s="68">
        <v>294260</v>
      </c>
      <c r="J154" s="58"/>
      <c r="K154" s="58"/>
    </row>
    <row r="155" spans="1:11" x14ac:dyDescent="0.3">
      <c r="A155" s="69" t="s">
        <v>276</v>
      </c>
      <c r="B155" s="70" t="s">
        <v>598</v>
      </c>
      <c r="C155" s="71">
        <v>196985</v>
      </c>
      <c r="D155" s="71">
        <v>8834</v>
      </c>
      <c r="E155" s="71">
        <v>17022</v>
      </c>
      <c r="F155" s="70">
        <v>0</v>
      </c>
      <c r="G155" s="71">
        <v>8162</v>
      </c>
      <c r="H155" s="71">
        <f t="shared" si="2"/>
        <v>34018</v>
      </c>
      <c r="I155" s="72">
        <v>231003</v>
      </c>
      <c r="J155" s="58"/>
      <c r="K155" s="58"/>
    </row>
    <row r="156" spans="1:11" x14ac:dyDescent="0.3">
      <c r="A156" s="65" t="s">
        <v>175</v>
      </c>
      <c r="B156" s="66" t="s">
        <v>512</v>
      </c>
      <c r="C156" s="67">
        <v>123519</v>
      </c>
      <c r="D156" s="67">
        <v>13034</v>
      </c>
      <c r="E156" s="67">
        <v>32736</v>
      </c>
      <c r="F156" s="67">
        <v>2444</v>
      </c>
      <c r="G156" s="66">
        <v>9751</v>
      </c>
      <c r="H156" s="66">
        <f t="shared" si="2"/>
        <v>57965</v>
      </c>
      <c r="I156" s="68">
        <v>181484</v>
      </c>
      <c r="J156" s="58"/>
      <c r="K156" s="58"/>
    </row>
    <row r="157" spans="1:11" x14ac:dyDescent="0.3">
      <c r="A157" s="69" t="s">
        <v>214</v>
      </c>
      <c r="B157" s="70" t="s">
        <v>542</v>
      </c>
      <c r="C157" s="71">
        <v>19649</v>
      </c>
      <c r="D157" s="70">
        <v>436</v>
      </c>
      <c r="E157" s="70">
        <v>0</v>
      </c>
      <c r="F157" s="70">
        <v>0</v>
      </c>
      <c r="G157" s="70">
        <v>0</v>
      </c>
      <c r="H157" s="70">
        <f t="shared" si="2"/>
        <v>436</v>
      </c>
      <c r="I157" s="72">
        <v>20085</v>
      </c>
      <c r="J157" s="58"/>
      <c r="K157" s="58"/>
    </row>
    <row r="158" spans="1:11" x14ac:dyDescent="0.3">
      <c r="A158" s="65" t="s">
        <v>223</v>
      </c>
      <c r="B158" s="66" t="s">
        <v>551</v>
      </c>
      <c r="C158" s="67">
        <v>537089</v>
      </c>
      <c r="D158" s="67">
        <v>10238</v>
      </c>
      <c r="E158" s="67">
        <v>15488</v>
      </c>
      <c r="F158" s="66">
        <v>0</v>
      </c>
      <c r="G158" s="67">
        <v>6908</v>
      </c>
      <c r="H158" s="67">
        <f t="shared" si="2"/>
        <v>32634</v>
      </c>
      <c r="I158" s="68">
        <v>569723</v>
      </c>
      <c r="J158" s="58"/>
      <c r="K158" s="58"/>
    </row>
    <row r="159" spans="1:11" x14ac:dyDescent="0.3">
      <c r="A159" s="69" t="s">
        <v>86</v>
      </c>
      <c r="B159" s="70" t="s">
        <v>426</v>
      </c>
      <c r="C159" s="71">
        <v>80797</v>
      </c>
      <c r="D159" s="71">
        <v>4081</v>
      </c>
      <c r="E159" s="71">
        <v>18700</v>
      </c>
      <c r="F159" s="70">
        <v>0</v>
      </c>
      <c r="G159" s="71">
        <v>2812</v>
      </c>
      <c r="H159" s="71">
        <f t="shared" si="2"/>
        <v>25593</v>
      </c>
      <c r="I159" s="72">
        <v>106390</v>
      </c>
      <c r="J159" s="58"/>
      <c r="K159" s="58"/>
    </row>
    <row r="160" spans="1:11" x14ac:dyDescent="0.3">
      <c r="A160" s="65" t="s">
        <v>145</v>
      </c>
      <c r="B160" s="66" t="s">
        <v>484</v>
      </c>
      <c r="C160" s="67">
        <v>59129</v>
      </c>
      <c r="D160" s="67">
        <v>678</v>
      </c>
      <c r="E160" s="66">
        <v>5056</v>
      </c>
      <c r="F160" s="66">
        <v>0</v>
      </c>
      <c r="G160" s="66">
        <v>0</v>
      </c>
      <c r="H160" s="66">
        <f t="shared" si="2"/>
        <v>5734</v>
      </c>
      <c r="I160" s="68">
        <v>64863</v>
      </c>
      <c r="J160" s="58"/>
      <c r="K160" s="58"/>
    </row>
    <row r="161" spans="1:11" x14ac:dyDescent="0.3">
      <c r="A161" s="69" t="s">
        <v>78</v>
      </c>
      <c r="B161" s="70" t="s">
        <v>419</v>
      </c>
      <c r="C161" s="70">
        <v>834159</v>
      </c>
      <c r="D161" s="70">
        <v>8852</v>
      </c>
      <c r="E161" s="70">
        <v>16609</v>
      </c>
      <c r="F161" s="70">
        <v>0</v>
      </c>
      <c r="G161" s="70">
        <v>0</v>
      </c>
      <c r="H161" s="70">
        <f t="shared" si="2"/>
        <v>25461</v>
      </c>
      <c r="I161" s="75">
        <v>859620</v>
      </c>
      <c r="J161" s="58"/>
      <c r="K161" s="58"/>
    </row>
    <row r="162" spans="1:11" x14ac:dyDescent="0.3">
      <c r="A162" s="65" t="s">
        <v>144</v>
      </c>
      <c r="B162" s="66" t="s">
        <v>483</v>
      </c>
      <c r="C162" s="67">
        <v>52807</v>
      </c>
      <c r="D162" s="67">
        <v>1497</v>
      </c>
      <c r="E162" s="67">
        <v>7976</v>
      </c>
      <c r="F162" s="66">
        <v>0</v>
      </c>
      <c r="G162" s="66">
        <v>0</v>
      </c>
      <c r="H162" s="66">
        <f t="shared" si="2"/>
        <v>9473</v>
      </c>
      <c r="I162" s="68">
        <v>62280</v>
      </c>
      <c r="J162" s="58"/>
      <c r="K162" s="58"/>
    </row>
    <row r="163" spans="1:11" x14ac:dyDescent="0.3">
      <c r="A163" s="69" t="s">
        <v>306</v>
      </c>
      <c r="B163" s="70" t="s">
        <v>623</v>
      </c>
      <c r="C163" s="71">
        <v>137014</v>
      </c>
      <c r="D163" s="70">
        <v>22010</v>
      </c>
      <c r="E163" s="71">
        <v>18322</v>
      </c>
      <c r="F163" s="70">
        <v>0</v>
      </c>
      <c r="G163" s="70">
        <v>0</v>
      </c>
      <c r="H163" s="70">
        <f t="shared" si="2"/>
        <v>40332</v>
      </c>
      <c r="I163" s="72">
        <v>177346</v>
      </c>
      <c r="J163" s="58"/>
      <c r="K163" s="58"/>
    </row>
    <row r="164" spans="1:11" x14ac:dyDescent="0.3">
      <c r="A164" s="65" t="s">
        <v>278</v>
      </c>
      <c r="B164" s="66" t="s">
        <v>758</v>
      </c>
      <c r="C164" s="67">
        <v>332190</v>
      </c>
      <c r="D164" s="67">
        <v>4026</v>
      </c>
      <c r="E164" s="67">
        <v>10641</v>
      </c>
      <c r="F164" s="66">
        <v>0</v>
      </c>
      <c r="G164" s="67">
        <v>4885</v>
      </c>
      <c r="H164" s="67">
        <f t="shared" si="2"/>
        <v>19552</v>
      </c>
      <c r="I164" s="68">
        <v>351742</v>
      </c>
      <c r="J164" s="58"/>
      <c r="K164" s="58"/>
    </row>
    <row r="165" spans="1:11" x14ac:dyDescent="0.3">
      <c r="A165" s="69" t="s">
        <v>213</v>
      </c>
      <c r="B165" s="70" t="s">
        <v>541</v>
      </c>
      <c r="C165" s="71">
        <v>7025</v>
      </c>
      <c r="D165" s="70">
        <v>800</v>
      </c>
      <c r="E165" s="70">
        <v>0</v>
      </c>
      <c r="F165" s="70">
        <v>0</v>
      </c>
      <c r="G165" s="70">
        <v>0</v>
      </c>
      <c r="H165" s="70">
        <f t="shared" si="2"/>
        <v>800</v>
      </c>
      <c r="I165" s="72">
        <v>7825</v>
      </c>
      <c r="J165" s="58"/>
      <c r="K165" s="58"/>
    </row>
    <row r="166" spans="1:11" x14ac:dyDescent="0.3">
      <c r="A166" s="65" t="s">
        <v>211</v>
      </c>
      <c r="B166" s="66" t="s">
        <v>539</v>
      </c>
      <c r="C166" s="67">
        <v>657535</v>
      </c>
      <c r="D166" s="67">
        <v>51246</v>
      </c>
      <c r="E166" s="67">
        <v>15977</v>
      </c>
      <c r="F166" s="66">
        <v>0</v>
      </c>
      <c r="G166" s="66">
        <v>15120</v>
      </c>
      <c r="H166" s="66">
        <f t="shared" si="2"/>
        <v>82343</v>
      </c>
      <c r="I166" s="68">
        <v>739878</v>
      </c>
      <c r="J166" s="58"/>
      <c r="K166" s="58"/>
    </row>
    <row r="167" spans="1:11" x14ac:dyDescent="0.3">
      <c r="A167" s="69" t="s">
        <v>635</v>
      </c>
      <c r="B167" s="70" t="s">
        <v>759</v>
      </c>
      <c r="C167" s="70">
        <v>0</v>
      </c>
      <c r="D167" s="70">
        <v>0</v>
      </c>
      <c r="E167" s="70">
        <v>0</v>
      </c>
      <c r="F167" s="70">
        <v>0</v>
      </c>
      <c r="G167" s="70">
        <v>0</v>
      </c>
      <c r="H167" s="70">
        <f t="shared" si="2"/>
        <v>0</v>
      </c>
      <c r="I167" s="75">
        <v>0</v>
      </c>
      <c r="J167" s="58"/>
      <c r="K167" s="58"/>
    </row>
    <row r="168" spans="1:11" x14ac:dyDescent="0.3">
      <c r="A168" s="65" t="s">
        <v>218</v>
      </c>
      <c r="B168" s="66" t="s">
        <v>546</v>
      </c>
      <c r="C168" s="67">
        <v>1088990</v>
      </c>
      <c r="D168" s="67">
        <v>18082</v>
      </c>
      <c r="E168" s="67">
        <v>24298</v>
      </c>
      <c r="F168" s="66">
        <v>0</v>
      </c>
      <c r="G168" s="67">
        <v>34523</v>
      </c>
      <c r="H168" s="67">
        <f t="shared" si="2"/>
        <v>76903</v>
      </c>
      <c r="I168" s="68">
        <v>1165893</v>
      </c>
      <c r="J168" s="58"/>
      <c r="K168" s="58"/>
    </row>
    <row r="169" spans="1:11" x14ac:dyDescent="0.3">
      <c r="A169" s="69" t="s">
        <v>293</v>
      </c>
      <c r="B169" s="70" t="s">
        <v>612</v>
      </c>
      <c r="C169" s="71">
        <v>98421</v>
      </c>
      <c r="D169" s="71">
        <v>0</v>
      </c>
      <c r="E169" s="70">
        <v>26105</v>
      </c>
      <c r="F169" s="70">
        <v>0</v>
      </c>
      <c r="G169" s="70">
        <v>0</v>
      </c>
      <c r="H169" s="70">
        <f t="shared" si="2"/>
        <v>26105</v>
      </c>
      <c r="I169" s="72">
        <v>124526</v>
      </c>
      <c r="J169" s="58"/>
      <c r="K169" s="58"/>
    </row>
    <row r="170" spans="1:11" x14ac:dyDescent="0.3">
      <c r="A170" s="65" t="s">
        <v>142</v>
      </c>
      <c r="B170" s="66" t="s">
        <v>481</v>
      </c>
      <c r="C170" s="67">
        <v>71097</v>
      </c>
      <c r="D170" s="67">
        <v>1394</v>
      </c>
      <c r="E170" s="67">
        <v>8575</v>
      </c>
      <c r="F170" s="66">
        <v>0</v>
      </c>
      <c r="G170" s="66">
        <v>0</v>
      </c>
      <c r="H170" s="66">
        <f t="shared" si="2"/>
        <v>9969</v>
      </c>
      <c r="I170" s="68">
        <v>81066</v>
      </c>
      <c r="J170" s="58"/>
      <c r="K170" s="58"/>
    </row>
    <row r="171" spans="1:11" x14ac:dyDescent="0.3">
      <c r="A171" s="69" t="s">
        <v>181</v>
      </c>
      <c r="B171" s="70" t="s">
        <v>760</v>
      </c>
      <c r="C171" s="71">
        <v>69150</v>
      </c>
      <c r="D171" s="71">
        <v>3399</v>
      </c>
      <c r="E171" s="71">
        <v>56537</v>
      </c>
      <c r="F171" s="70">
        <v>0</v>
      </c>
      <c r="G171" s="70">
        <v>0</v>
      </c>
      <c r="H171" s="70">
        <f t="shared" si="2"/>
        <v>59936</v>
      </c>
      <c r="I171" s="72">
        <v>129086</v>
      </c>
      <c r="J171" s="58"/>
      <c r="K171" s="58"/>
    </row>
    <row r="172" spans="1:11" x14ac:dyDescent="0.3">
      <c r="A172" s="65" t="s">
        <v>170</v>
      </c>
      <c r="B172" s="66" t="s">
        <v>508</v>
      </c>
      <c r="C172" s="67">
        <v>15154</v>
      </c>
      <c r="D172" s="66">
        <v>126</v>
      </c>
      <c r="E172" s="67">
        <v>1726</v>
      </c>
      <c r="F172" s="66">
        <v>0</v>
      </c>
      <c r="G172" s="66">
        <v>1222</v>
      </c>
      <c r="H172" s="66">
        <f t="shared" si="2"/>
        <v>3074</v>
      </c>
      <c r="I172" s="68">
        <v>18228</v>
      </c>
      <c r="J172" s="58"/>
      <c r="K172" s="58"/>
    </row>
    <row r="173" spans="1:11" x14ac:dyDescent="0.3">
      <c r="A173" s="69" t="s">
        <v>184</v>
      </c>
      <c r="B173" s="70" t="s">
        <v>520</v>
      </c>
      <c r="C173" s="71">
        <v>167505</v>
      </c>
      <c r="D173" s="71">
        <v>7457</v>
      </c>
      <c r="E173" s="71">
        <v>20518</v>
      </c>
      <c r="F173" s="70">
        <v>0</v>
      </c>
      <c r="G173" s="70">
        <v>0</v>
      </c>
      <c r="H173" s="70">
        <f t="shared" si="2"/>
        <v>27975</v>
      </c>
      <c r="I173" s="72">
        <v>195480</v>
      </c>
      <c r="J173" s="58"/>
      <c r="K173" s="58"/>
    </row>
    <row r="174" spans="1:11" x14ac:dyDescent="0.3">
      <c r="A174" s="65" t="s">
        <v>233</v>
      </c>
      <c r="B174" s="66" t="s">
        <v>560</v>
      </c>
      <c r="C174" s="67">
        <v>307979</v>
      </c>
      <c r="D174" s="67">
        <v>8733</v>
      </c>
      <c r="E174" s="67">
        <v>27911</v>
      </c>
      <c r="F174" s="66">
        <v>0</v>
      </c>
      <c r="G174" s="66">
        <v>0</v>
      </c>
      <c r="H174" s="66">
        <f t="shared" si="2"/>
        <v>36644</v>
      </c>
      <c r="I174" s="68">
        <v>344623</v>
      </c>
      <c r="J174" s="58"/>
      <c r="K174" s="58"/>
    </row>
    <row r="175" spans="1:11" x14ac:dyDescent="0.3">
      <c r="A175" s="69" t="s">
        <v>277</v>
      </c>
      <c r="B175" s="70" t="s">
        <v>761</v>
      </c>
      <c r="C175" s="71">
        <v>209528</v>
      </c>
      <c r="D175" s="71">
        <v>8178</v>
      </c>
      <c r="E175" s="71">
        <v>18796</v>
      </c>
      <c r="F175" s="70">
        <v>0</v>
      </c>
      <c r="G175" s="70">
        <v>0</v>
      </c>
      <c r="H175" s="70">
        <f t="shared" si="2"/>
        <v>26974</v>
      </c>
      <c r="I175" s="72">
        <v>236502</v>
      </c>
      <c r="J175" s="58"/>
      <c r="K175" s="58"/>
    </row>
    <row r="176" spans="1:11" x14ac:dyDescent="0.3">
      <c r="A176" s="65" t="s">
        <v>84</v>
      </c>
      <c r="B176" s="66" t="s">
        <v>425</v>
      </c>
      <c r="C176" s="67">
        <v>143510</v>
      </c>
      <c r="D176" s="67">
        <v>3952</v>
      </c>
      <c r="E176" s="67">
        <v>23627</v>
      </c>
      <c r="F176" s="66">
        <v>0</v>
      </c>
      <c r="G176" s="66">
        <v>3642</v>
      </c>
      <c r="H176" s="66">
        <f t="shared" si="2"/>
        <v>31221</v>
      </c>
      <c r="I176" s="68">
        <v>174731</v>
      </c>
      <c r="J176" s="58"/>
      <c r="K176" s="58"/>
    </row>
    <row r="177" spans="1:11" x14ac:dyDescent="0.3">
      <c r="A177" s="69" t="s">
        <v>68</v>
      </c>
      <c r="B177" s="70" t="s">
        <v>410</v>
      </c>
      <c r="C177" s="71">
        <v>454206</v>
      </c>
      <c r="D177" s="71">
        <v>9306</v>
      </c>
      <c r="E177" s="71">
        <v>31613</v>
      </c>
      <c r="F177" s="70">
        <v>280</v>
      </c>
      <c r="G177" s="71">
        <v>16974</v>
      </c>
      <c r="H177" s="71">
        <f t="shared" si="2"/>
        <v>58173</v>
      </c>
      <c r="I177" s="72">
        <v>512379</v>
      </c>
      <c r="J177" s="58"/>
      <c r="K177" s="58"/>
    </row>
    <row r="178" spans="1:11" x14ac:dyDescent="0.3">
      <c r="A178" s="65" t="s">
        <v>124</v>
      </c>
      <c r="B178" s="66" t="s">
        <v>463</v>
      </c>
      <c r="C178" s="67">
        <v>880124</v>
      </c>
      <c r="D178" s="67">
        <v>30335</v>
      </c>
      <c r="E178" s="67">
        <v>0</v>
      </c>
      <c r="F178" s="66">
        <v>0</v>
      </c>
      <c r="G178" s="66">
        <v>0</v>
      </c>
      <c r="H178" s="66">
        <f t="shared" si="2"/>
        <v>30335</v>
      </c>
      <c r="I178" s="68">
        <v>910459</v>
      </c>
      <c r="J178" s="58"/>
      <c r="K178" s="58"/>
    </row>
    <row r="179" spans="1:11" x14ac:dyDescent="0.3">
      <c r="A179" s="69" t="s">
        <v>168</v>
      </c>
      <c r="B179" s="70" t="s">
        <v>506</v>
      </c>
      <c r="C179" s="71">
        <v>430287</v>
      </c>
      <c r="D179" s="71">
        <v>20690</v>
      </c>
      <c r="E179" s="71">
        <v>0</v>
      </c>
      <c r="F179" s="70">
        <v>0</v>
      </c>
      <c r="G179" s="71">
        <v>0</v>
      </c>
      <c r="H179" s="71">
        <f t="shared" si="2"/>
        <v>20690</v>
      </c>
      <c r="I179" s="72">
        <v>450977</v>
      </c>
      <c r="J179" s="58"/>
      <c r="K179" s="58"/>
    </row>
    <row r="180" spans="1:11" x14ac:dyDescent="0.3">
      <c r="A180" s="65" t="s">
        <v>183</v>
      </c>
      <c r="B180" s="66" t="s">
        <v>519</v>
      </c>
      <c r="C180" s="67">
        <v>16387</v>
      </c>
      <c r="D180" s="66">
        <v>479</v>
      </c>
      <c r="E180" s="67">
        <v>10720</v>
      </c>
      <c r="F180" s="66">
        <v>0</v>
      </c>
      <c r="G180" s="66">
        <v>219</v>
      </c>
      <c r="H180" s="66">
        <f t="shared" si="2"/>
        <v>11418</v>
      </c>
      <c r="I180" s="68">
        <v>27805</v>
      </c>
      <c r="J180" s="58"/>
      <c r="K180" s="58"/>
    </row>
    <row r="181" spans="1:11" x14ac:dyDescent="0.3">
      <c r="A181" s="69" t="s">
        <v>257</v>
      </c>
      <c r="B181" s="70" t="s">
        <v>580</v>
      </c>
      <c r="C181" s="71">
        <v>1365924</v>
      </c>
      <c r="D181" s="71">
        <v>24529</v>
      </c>
      <c r="E181" s="71">
        <v>22479</v>
      </c>
      <c r="F181" s="71">
        <v>1750</v>
      </c>
      <c r="G181" s="70">
        <v>1000</v>
      </c>
      <c r="H181" s="70">
        <f t="shared" si="2"/>
        <v>49758</v>
      </c>
      <c r="I181" s="72">
        <v>1415682</v>
      </c>
      <c r="J181" s="58"/>
      <c r="K181" s="58"/>
    </row>
    <row r="182" spans="1:11" x14ac:dyDescent="0.3">
      <c r="A182" s="65" t="s">
        <v>254</v>
      </c>
      <c r="B182" s="66" t="s">
        <v>577</v>
      </c>
      <c r="C182" s="67">
        <v>58556</v>
      </c>
      <c r="D182" s="67">
        <v>1492</v>
      </c>
      <c r="E182" s="67">
        <v>11235</v>
      </c>
      <c r="F182" s="66">
        <v>0</v>
      </c>
      <c r="G182" s="66">
        <v>0</v>
      </c>
      <c r="H182" s="66">
        <f t="shared" si="2"/>
        <v>12727</v>
      </c>
      <c r="I182" s="68">
        <v>71283</v>
      </c>
      <c r="J182" s="58"/>
      <c r="K182" s="58"/>
    </row>
    <row r="183" spans="1:11" x14ac:dyDescent="0.3">
      <c r="A183" s="69" t="s">
        <v>121</v>
      </c>
      <c r="B183" s="70" t="s">
        <v>461</v>
      </c>
      <c r="C183" s="71">
        <v>1416107</v>
      </c>
      <c r="D183" s="71">
        <v>22268</v>
      </c>
      <c r="E183" s="71">
        <v>91747</v>
      </c>
      <c r="F183" s="70">
        <v>0</v>
      </c>
      <c r="G183" s="71">
        <v>36287</v>
      </c>
      <c r="H183" s="71">
        <f t="shared" si="2"/>
        <v>150302</v>
      </c>
      <c r="I183" s="72">
        <v>1566409</v>
      </c>
      <c r="J183" s="58"/>
      <c r="K183" s="58"/>
    </row>
    <row r="184" spans="1:11" x14ac:dyDescent="0.3">
      <c r="A184" s="65" t="s">
        <v>95</v>
      </c>
      <c r="B184" s="66" t="s">
        <v>435</v>
      </c>
      <c r="C184" s="67">
        <v>438322</v>
      </c>
      <c r="D184" s="67">
        <v>18880</v>
      </c>
      <c r="E184" s="67">
        <v>24086</v>
      </c>
      <c r="F184" s="66">
        <v>0</v>
      </c>
      <c r="G184" s="66">
        <v>0</v>
      </c>
      <c r="H184" s="66">
        <f t="shared" si="2"/>
        <v>42966</v>
      </c>
      <c r="I184" s="68">
        <v>481288</v>
      </c>
      <c r="J184" s="58"/>
      <c r="K184" s="58"/>
    </row>
    <row r="185" spans="1:11" x14ac:dyDescent="0.3">
      <c r="A185" s="69" t="s">
        <v>291</v>
      </c>
      <c r="B185" s="70" t="s">
        <v>610</v>
      </c>
      <c r="C185" s="71">
        <v>75658</v>
      </c>
      <c r="D185" s="71">
        <v>3676</v>
      </c>
      <c r="E185" s="71">
        <v>16415</v>
      </c>
      <c r="F185" s="70">
        <v>0</v>
      </c>
      <c r="G185" s="71">
        <v>12289</v>
      </c>
      <c r="H185" s="71">
        <f t="shared" si="2"/>
        <v>32380</v>
      </c>
      <c r="I185" s="72">
        <v>108038</v>
      </c>
      <c r="J185" s="58"/>
      <c r="K185" s="58"/>
    </row>
    <row r="186" spans="1:11" x14ac:dyDescent="0.3">
      <c r="A186" s="65" t="s">
        <v>94</v>
      </c>
      <c r="B186" s="66" t="s">
        <v>434</v>
      </c>
      <c r="C186" s="67">
        <v>42710</v>
      </c>
      <c r="D186" s="66">
        <v>1832</v>
      </c>
      <c r="E186" s="67">
        <v>6779</v>
      </c>
      <c r="F186" s="66">
        <v>0</v>
      </c>
      <c r="G186" s="66">
        <v>0</v>
      </c>
      <c r="H186" s="66">
        <f t="shared" si="2"/>
        <v>8611</v>
      </c>
      <c r="I186" s="68">
        <v>51321</v>
      </c>
      <c r="J186" s="58"/>
      <c r="K186" s="58"/>
    </row>
    <row r="187" spans="1:11" x14ac:dyDescent="0.3">
      <c r="A187" s="69" t="s">
        <v>178</v>
      </c>
      <c r="B187" s="70" t="s">
        <v>515</v>
      </c>
      <c r="C187" s="71">
        <v>231474</v>
      </c>
      <c r="D187" s="71">
        <v>13858</v>
      </c>
      <c r="E187" s="71">
        <v>26720</v>
      </c>
      <c r="F187" s="70">
        <v>0</v>
      </c>
      <c r="G187" s="70">
        <v>0</v>
      </c>
      <c r="H187" s="70">
        <f t="shared" si="2"/>
        <v>40578</v>
      </c>
      <c r="I187" s="72">
        <v>272052</v>
      </c>
      <c r="J187" s="58"/>
      <c r="K187" s="58"/>
    </row>
    <row r="188" spans="1:11" x14ac:dyDescent="0.3">
      <c r="A188" s="65" t="s">
        <v>93</v>
      </c>
      <c r="B188" s="66" t="s">
        <v>433</v>
      </c>
      <c r="C188" s="67">
        <v>69908</v>
      </c>
      <c r="D188" s="67">
        <v>3152</v>
      </c>
      <c r="E188" s="66">
        <v>7373</v>
      </c>
      <c r="F188" s="66">
        <v>0</v>
      </c>
      <c r="G188" s="66">
        <v>0</v>
      </c>
      <c r="H188" s="66">
        <f t="shared" si="2"/>
        <v>10525</v>
      </c>
      <c r="I188" s="68">
        <v>80433</v>
      </c>
      <c r="J188" s="58"/>
      <c r="K188" s="58"/>
    </row>
    <row r="189" spans="1:11" x14ac:dyDescent="0.3">
      <c r="A189" s="69" t="s">
        <v>159</v>
      </c>
      <c r="B189" s="70" t="s">
        <v>497</v>
      </c>
      <c r="C189" s="71">
        <v>76843</v>
      </c>
      <c r="D189" s="70">
        <v>1497</v>
      </c>
      <c r="E189" s="71">
        <v>13812</v>
      </c>
      <c r="F189" s="70">
        <v>0</v>
      </c>
      <c r="G189" s="71">
        <v>661</v>
      </c>
      <c r="H189" s="71">
        <f t="shared" si="2"/>
        <v>15970</v>
      </c>
      <c r="I189" s="72">
        <v>92813</v>
      </c>
      <c r="J189" s="58"/>
      <c r="K189" s="58"/>
    </row>
    <row r="190" spans="1:11" x14ac:dyDescent="0.3">
      <c r="A190" s="65" t="s">
        <v>172</v>
      </c>
      <c r="B190" s="66" t="s">
        <v>510</v>
      </c>
      <c r="C190" s="67">
        <v>95154</v>
      </c>
      <c r="D190" s="67">
        <v>3478</v>
      </c>
      <c r="E190" s="67">
        <v>33034</v>
      </c>
      <c r="F190" s="66">
        <v>279</v>
      </c>
      <c r="G190" s="66">
        <v>0</v>
      </c>
      <c r="H190" s="66">
        <f t="shared" si="2"/>
        <v>36791</v>
      </c>
      <c r="I190" s="68">
        <v>131945</v>
      </c>
      <c r="J190" s="58"/>
      <c r="K190" s="58"/>
    </row>
    <row r="191" spans="1:11" x14ac:dyDescent="0.3">
      <c r="A191" s="69" t="s">
        <v>259</v>
      </c>
      <c r="B191" s="70" t="s">
        <v>582</v>
      </c>
      <c r="C191" s="71">
        <v>878922</v>
      </c>
      <c r="D191" s="71">
        <v>28220</v>
      </c>
      <c r="E191" s="71">
        <v>40531</v>
      </c>
      <c r="F191" s="70">
        <v>0</v>
      </c>
      <c r="G191" s="70">
        <v>0</v>
      </c>
      <c r="H191" s="70">
        <f t="shared" si="2"/>
        <v>68751</v>
      </c>
      <c r="I191" s="72">
        <v>947673</v>
      </c>
      <c r="J191" s="58"/>
      <c r="K191" s="58"/>
    </row>
    <row r="192" spans="1:11" x14ac:dyDescent="0.3">
      <c r="A192" s="65" t="s">
        <v>171</v>
      </c>
      <c r="B192" s="66" t="s">
        <v>509</v>
      </c>
      <c r="C192" s="67">
        <v>154819</v>
      </c>
      <c r="D192" s="67">
        <v>5069</v>
      </c>
      <c r="E192" s="67">
        <v>17724</v>
      </c>
      <c r="F192" s="66">
        <v>1045</v>
      </c>
      <c r="G192" s="67">
        <v>418</v>
      </c>
      <c r="H192" s="67">
        <f t="shared" si="2"/>
        <v>24256</v>
      </c>
      <c r="I192" s="68">
        <v>179075</v>
      </c>
      <c r="J192" s="58"/>
      <c r="K192" s="58"/>
    </row>
    <row r="193" spans="1:11" x14ac:dyDescent="0.3">
      <c r="A193" s="69" t="s">
        <v>150</v>
      </c>
      <c r="B193" s="70" t="s">
        <v>489</v>
      </c>
      <c r="C193" s="71">
        <v>130970</v>
      </c>
      <c r="D193" s="70">
        <v>887</v>
      </c>
      <c r="E193" s="71">
        <v>12767</v>
      </c>
      <c r="F193" s="70">
        <v>0</v>
      </c>
      <c r="G193" s="70">
        <v>0</v>
      </c>
      <c r="H193" s="70">
        <f t="shared" si="2"/>
        <v>13654</v>
      </c>
      <c r="I193" s="72">
        <v>144624</v>
      </c>
      <c r="J193" s="58"/>
      <c r="K193" s="58"/>
    </row>
    <row r="194" spans="1:11" x14ac:dyDescent="0.3">
      <c r="A194" s="65" t="s">
        <v>244</v>
      </c>
      <c r="B194" s="66" t="s">
        <v>569</v>
      </c>
      <c r="C194" s="67">
        <v>26121</v>
      </c>
      <c r="D194" s="66">
        <v>86</v>
      </c>
      <c r="E194" s="66">
        <v>0</v>
      </c>
      <c r="F194" s="66">
        <v>0</v>
      </c>
      <c r="G194" s="66">
        <v>0</v>
      </c>
      <c r="H194" s="66">
        <f t="shared" si="2"/>
        <v>86</v>
      </c>
      <c r="I194" s="68">
        <v>26207</v>
      </c>
      <c r="J194" s="58"/>
      <c r="K194" s="58"/>
    </row>
    <row r="195" spans="1:11" x14ac:dyDescent="0.3">
      <c r="A195" s="69" t="s">
        <v>202</v>
      </c>
      <c r="B195" s="70" t="s">
        <v>700</v>
      </c>
      <c r="C195" s="71">
        <v>22161</v>
      </c>
      <c r="D195" s="71">
        <v>2195</v>
      </c>
      <c r="E195" s="71">
        <v>9831</v>
      </c>
      <c r="F195" s="70">
        <v>0</v>
      </c>
      <c r="G195" s="71">
        <v>2530</v>
      </c>
      <c r="H195" s="71">
        <f t="shared" ref="H195:H258" si="3">D195+E195+F195+G195</f>
        <v>14556</v>
      </c>
      <c r="I195" s="72">
        <v>36717</v>
      </c>
      <c r="J195" s="58"/>
      <c r="K195" s="58"/>
    </row>
    <row r="196" spans="1:11" x14ac:dyDescent="0.3">
      <c r="A196" s="65" t="s">
        <v>231</v>
      </c>
      <c r="B196" s="66" t="s">
        <v>558</v>
      </c>
      <c r="C196" s="66">
        <v>825</v>
      </c>
      <c r="D196" s="66">
        <v>135</v>
      </c>
      <c r="E196" s="66">
        <v>0</v>
      </c>
      <c r="F196" s="66">
        <v>0</v>
      </c>
      <c r="G196" s="66">
        <v>0</v>
      </c>
      <c r="H196" s="66">
        <f t="shared" si="3"/>
        <v>135</v>
      </c>
      <c r="I196" s="76">
        <v>960</v>
      </c>
      <c r="J196" s="58"/>
      <c r="K196" s="58"/>
    </row>
    <row r="197" spans="1:11" x14ac:dyDescent="0.3">
      <c r="A197" s="69" t="s">
        <v>64</v>
      </c>
      <c r="B197" s="70" t="s">
        <v>406</v>
      </c>
      <c r="C197" s="71">
        <v>33742</v>
      </c>
      <c r="D197" s="70">
        <v>69</v>
      </c>
      <c r="E197" s="70">
        <v>0</v>
      </c>
      <c r="F197" s="70">
        <v>0</v>
      </c>
      <c r="G197" s="70">
        <v>0</v>
      </c>
      <c r="H197" s="70">
        <f t="shared" si="3"/>
        <v>69</v>
      </c>
      <c r="I197" s="72">
        <v>33811</v>
      </c>
      <c r="J197" s="58"/>
      <c r="K197" s="58"/>
    </row>
    <row r="198" spans="1:11" x14ac:dyDescent="0.3">
      <c r="A198" s="74" t="s">
        <v>56</v>
      </c>
      <c r="B198" s="66" t="s">
        <v>398</v>
      </c>
      <c r="C198" s="67">
        <v>51432</v>
      </c>
      <c r="D198" s="67">
        <v>2568</v>
      </c>
      <c r="E198" s="66">
        <v>230</v>
      </c>
      <c r="F198" s="66">
        <v>0</v>
      </c>
      <c r="G198" s="67">
        <v>1952</v>
      </c>
      <c r="H198" s="67">
        <f t="shared" si="3"/>
        <v>4750</v>
      </c>
      <c r="I198" s="68">
        <v>56182</v>
      </c>
      <c r="J198" s="58"/>
      <c r="K198" s="58"/>
    </row>
    <row r="199" spans="1:11" x14ac:dyDescent="0.3">
      <c r="A199" s="69" t="s">
        <v>177</v>
      </c>
      <c r="B199" s="70" t="s">
        <v>514</v>
      </c>
      <c r="C199" s="71">
        <v>35947</v>
      </c>
      <c r="D199" s="71">
        <v>1875</v>
      </c>
      <c r="E199" s="71">
        <v>11395</v>
      </c>
      <c r="F199" s="70">
        <v>0</v>
      </c>
      <c r="G199" s="70">
        <v>381</v>
      </c>
      <c r="H199" s="70">
        <f t="shared" si="3"/>
        <v>13651</v>
      </c>
      <c r="I199" s="72">
        <v>49598</v>
      </c>
      <c r="J199" s="58"/>
      <c r="K199" s="58"/>
    </row>
    <row r="200" spans="1:11" x14ac:dyDescent="0.3">
      <c r="A200" s="65" t="s">
        <v>194</v>
      </c>
      <c r="B200" s="66" t="s">
        <v>528</v>
      </c>
      <c r="C200" s="67">
        <v>214926</v>
      </c>
      <c r="D200" s="67">
        <v>4443</v>
      </c>
      <c r="E200" s="67">
        <v>29700</v>
      </c>
      <c r="F200" s="66">
        <v>0</v>
      </c>
      <c r="G200" s="66">
        <v>0</v>
      </c>
      <c r="H200" s="66">
        <f t="shared" si="3"/>
        <v>34143</v>
      </c>
      <c r="I200" s="68">
        <v>249069</v>
      </c>
      <c r="J200" s="58"/>
      <c r="K200" s="58"/>
    </row>
    <row r="201" spans="1:11" x14ac:dyDescent="0.3">
      <c r="A201" s="73" t="s">
        <v>17</v>
      </c>
      <c r="B201" s="70" t="s">
        <v>361</v>
      </c>
      <c r="C201" s="71">
        <v>299603</v>
      </c>
      <c r="D201" s="71">
        <v>10887</v>
      </c>
      <c r="E201" s="71">
        <v>40580</v>
      </c>
      <c r="F201" s="70">
        <v>0</v>
      </c>
      <c r="G201" s="71">
        <v>5606</v>
      </c>
      <c r="H201" s="71">
        <f t="shared" si="3"/>
        <v>57073</v>
      </c>
      <c r="I201" s="72">
        <v>356676</v>
      </c>
      <c r="J201" s="58"/>
      <c r="K201" s="58"/>
    </row>
    <row r="202" spans="1:11" x14ac:dyDescent="0.3">
      <c r="A202" s="74" t="s">
        <v>58</v>
      </c>
      <c r="B202" s="66" t="s">
        <v>400</v>
      </c>
      <c r="C202" s="67">
        <v>18741</v>
      </c>
      <c r="D202" s="66">
        <v>1322</v>
      </c>
      <c r="E202" s="66">
        <v>0</v>
      </c>
      <c r="F202" s="66">
        <v>0</v>
      </c>
      <c r="G202" s="66">
        <v>0</v>
      </c>
      <c r="H202" s="66">
        <f t="shared" si="3"/>
        <v>1322</v>
      </c>
      <c r="I202" s="68">
        <v>20063</v>
      </c>
      <c r="J202" s="58"/>
      <c r="K202" s="58"/>
    </row>
    <row r="203" spans="1:11" x14ac:dyDescent="0.3">
      <c r="A203" s="69" t="s">
        <v>284</v>
      </c>
      <c r="B203" s="70" t="s">
        <v>604</v>
      </c>
      <c r="C203" s="70">
        <v>0</v>
      </c>
      <c r="D203" s="70">
        <v>0</v>
      </c>
      <c r="E203" s="70">
        <v>0</v>
      </c>
      <c r="F203" s="70">
        <v>0</v>
      </c>
      <c r="G203" s="70">
        <v>0</v>
      </c>
      <c r="H203" s="70">
        <f t="shared" si="3"/>
        <v>0</v>
      </c>
      <c r="I203" s="75">
        <v>0</v>
      </c>
      <c r="J203" s="58"/>
      <c r="K203" s="58"/>
    </row>
    <row r="204" spans="1:11" x14ac:dyDescent="0.3">
      <c r="A204" s="65" t="s">
        <v>1086</v>
      </c>
      <c r="B204" s="66" t="s">
        <v>1083</v>
      </c>
      <c r="C204" s="66">
        <v>0</v>
      </c>
      <c r="D204" s="66">
        <v>0</v>
      </c>
      <c r="E204" s="66">
        <v>0</v>
      </c>
      <c r="F204" s="66">
        <v>0</v>
      </c>
      <c r="G204" s="66">
        <v>0</v>
      </c>
      <c r="H204" s="66">
        <f t="shared" si="3"/>
        <v>0</v>
      </c>
      <c r="I204" s="76">
        <v>0</v>
      </c>
      <c r="J204" s="58"/>
      <c r="K204" s="58"/>
    </row>
    <row r="205" spans="1:11" x14ac:dyDescent="0.3">
      <c r="A205" s="69" t="s">
        <v>67</v>
      </c>
      <c r="B205" s="70" t="s">
        <v>409</v>
      </c>
      <c r="C205" s="71">
        <v>1571311</v>
      </c>
      <c r="D205" s="70">
        <v>10910</v>
      </c>
      <c r="E205" s="71">
        <v>9001</v>
      </c>
      <c r="F205" s="70">
        <v>0</v>
      </c>
      <c r="G205" s="70">
        <v>0</v>
      </c>
      <c r="H205" s="70">
        <f t="shared" si="3"/>
        <v>19911</v>
      </c>
      <c r="I205" s="72">
        <v>1591222</v>
      </c>
      <c r="J205" s="58"/>
      <c r="K205" s="58"/>
    </row>
    <row r="206" spans="1:11" x14ac:dyDescent="0.3">
      <c r="A206" s="65" t="s">
        <v>174</v>
      </c>
      <c r="B206" s="66" t="s">
        <v>511</v>
      </c>
      <c r="C206" s="67">
        <v>23703</v>
      </c>
      <c r="D206" s="67">
        <v>0</v>
      </c>
      <c r="E206" s="67">
        <v>0</v>
      </c>
      <c r="F206" s="66">
        <v>0</v>
      </c>
      <c r="G206" s="66">
        <v>0</v>
      </c>
      <c r="H206" s="66">
        <f t="shared" si="3"/>
        <v>0</v>
      </c>
      <c r="I206" s="68">
        <v>23703</v>
      </c>
      <c r="J206" s="58"/>
      <c r="K206" s="58"/>
    </row>
    <row r="207" spans="1:11" x14ac:dyDescent="0.3">
      <c r="A207" s="73" t="s">
        <v>23</v>
      </c>
      <c r="B207" s="70" t="s">
        <v>367</v>
      </c>
      <c r="C207" s="71">
        <v>63118</v>
      </c>
      <c r="D207" s="71">
        <v>858</v>
      </c>
      <c r="E207" s="71">
        <v>5978</v>
      </c>
      <c r="F207" s="70">
        <v>0</v>
      </c>
      <c r="G207" s="71">
        <v>1668</v>
      </c>
      <c r="H207" s="71">
        <f t="shared" si="3"/>
        <v>8504</v>
      </c>
      <c r="I207" s="72">
        <v>71622</v>
      </c>
      <c r="J207" s="58"/>
      <c r="K207" s="58"/>
    </row>
    <row r="208" spans="1:11" x14ac:dyDescent="0.3">
      <c r="A208" s="65" t="s">
        <v>151</v>
      </c>
      <c r="B208" s="66" t="s">
        <v>490</v>
      </c>
      <c r="C208" s="67">
        <v>34604</v>
      </c>
      <c r="D208" s="67">
        <v>1794</v>
      </c>
      <c r="E208" s="67">
        <v>12444</v>
      </c>
      <c r="F208" s="66">
        <v>1852</v>
      </c>
      <c r="G208" s="67">
        <v>0</v>
      </c>
      <c r="H208" s="67">
        <f t="shared" si="3"/>
        <v>16090</v>
      </c>
      <c r="I208" s="68">
        <v>50694</v>
      </c>
      <c r="J208" s="58"/>
      <c r="K208" s="58"/>
    </row>
    <row r="209" spans="1:11" x14ac:dyDescent="0.3">
      <c r="A209" s="69" t="s">
        <v>196</v>
      </c>
      <c r="B209" s="70" t="s">
        <v>529</v>
      </c>
      <c r="C209" s="71">
        <v>1135704</v>
      </c>
      <c r="D209" s="71">
        <v>22863</v>
      </c>
      <c r="E209" s="71">
        <v>54830</v>
      </c>
      <c r="F209" s="71">
        <v>0</v>
      </c>
      <c r="G209" s="71">
        <v>14342</v>
      </c>
      <c r="H209" s="71">
        <f t="shared" si="3"/>
        <v>92035</v>
      </c>
      <c r="I209" s="72">
        <v>1227739</v>
      </c>
      <c r="J209" s="58"/>
      <c r="K209" s="58"/>
    </row>
    <row r="210" spans="1:11" x14ac:dyDescent="0.3">
      <c r="A210" s="74" t="s">
        <v>701</v>
      </c>
      <c r="B210" s="66" t="s">
        <v>762</v>
      </c>
      <c r="C210" s="66">
        <v>0</v>
      </c>
      <c r="D210" s="66">
        <v>0</v>
      </c>
      <c r="E210" s="66">
        <v>0</v>
      </c>
      <c r="F210" s="66">
        <v>0</v>
      </c>
      <c r="G210" s="66">
        <v>0</v>
      </c>
      <c r="H210" s="66">
        <f t="shared" si="3"/>
        <v>0</v>
      </c>
      <c r="I210" s="76">
        <v>0</v>
      </c>
      <c r="J210" s="58"/>
      <c r="K210" s="58"/>
    </row>
    <row r="211" spans="1:11" x14ac:dyDescent="0.3">
      <c r="A211" s="69" t="s">
        <v>167</v>
      </c>
      <c r="B211" s="70" t="s">
        <v>505</v>
      </c>
      <c r="C211" s="71">
        <v>186064</v>
      </c>
      <c r="D211" s="71">
        <v>2155</v>
      </c>
      <c r="E211" s="70">
        <v>646</v>
      </c>
      <c r="F211" s="70">
        <v>0</v>
      </c>
      <c r="G211" s="70">
        <v>0</v>
      </c>
      <c r="H211" s="70">
        <f t="shared" si="3"/>
        <v>2801</v>
      </c>
      <c r="I211" s="72">
        <v>188865</v>
      </c>
      <c r="J211" s="58"/>
      <c r="K211" s="58"/>
    </row>
    <row r="212" spans="1:11" x14ac:dyDescent="0.3">
      <c r="A212" s="65" t="s">
        <v>71</v>
      </c>
      <c r="B212" s="66" t="s">
        <v>413</v>
      </c>
      <c r="C212" s="67">
        <v>98051</v>
      </c>
      <c r="D212" s="67">
        <v>2153</v>
      </c>
      <c r="E212" s="67">
        <v>15165</v>
      </c>
      <c r="F212" s="66">
        <v>0</v>
      </c>
      <c r="G212" s="67">
        <v>1059</v>
      </c>
      <c r="H212" s="67">
        <f t="shared" si="3"/>
        <v>18377</v>
      </c>
      <c r="I212" s="68">
        <v>116428</v>
      </c>
      <c r="J212" s="58"/>
      <c r="K212" s="58"/>
    </row>
    <row r="213" spans="1:11" x14ac:dyDescent="0.3">
      <c r="A213" s="73" t="s">
        <v>34</v>
      </c>
      <c r="B213" s="70" t="s">
        <v>378</v>
      </c>
      <c r="C213" s="71">
        <v>278779</v>
      </c>
      <c r="D213" s="71">
        <v>11171</v>
      </c>
      <c r="E213" s="71">
        <v>23994</v>
      </c>
      <c r="F213" s="70">
        <v>0</v>
      </c>
      <c r="G213" s="70">
        <v>0</v>
      </c>
      <c r="H213" s="70">
        <f t="shared" si="3"/>
        <v>35165</v>
      </c>
      <c r="I213" s="72">
        <v>313944</v>
      </c>
      <c r="J213" s="58"/>
      <c r="K213" s="58"/>
    </row>
    <row r="214" spans="1:11" x14ac:dyDescent="0.3">
      <c r="A214" s="65" t="s">
        <v>102</v>
      </c>
      <c r="B214" s="66" t="s">
        <v>442</v>
      </c>
      <c r="C214" s="67">
        <v>118141</v>
      </c>
      <c r="D214" s="67">
        <v>7945</v>
      </c>
      <c r="E214" s="67">
        <v>7880</v>
      </c>
      <c r="F214" s="66">
        <v>0</v>
      </c>
      <c r="G214" s="66">
        <v>1215</v>
      </c>
      <c r="H214" s="66">
        <f t="shared" si="3"/>
        <v>17040</v>
      </c>
      <c r="I214" s="68">
        <v>135181</v>
      </c>
      <c r="J214" s="58"/>
      <c r="K214" s="58"/>
    </row>
    <row r="215" spans="1:11" x14ac:dyDescent="0.3">
      <c r="A215" s="69" t="s">
        <v>271</v>
      </c>
      <c r="B215" s="70" t="s">
        <v>593</v>
      </c>
      <c r="C215" s="71">
        <v>81437</v>
      </c>
      <c r="D215" s="71">
        <v>2517</v>
      </c>
      <c r="E215" s="71">
        <v>8244</v>
      </c>
      <c r="F215" s="71">
        <v>1344</v>
      </c>
      <c r="G215" s="71">
        <v>10719</v>
      </c>
      <c r="H215" s="71">
        <f t="shared" si="3"/>
        <v>22824</v>
      </c>
      <c r="I215" s="72">
        <v>104261</v>
      </c>
      <c r="J215" s="58"/>
      <c r="K215" s="58"/>
    </row>
    <row r="216" spans="1:11" x14ac:dyDescent="0.3">
      <c r="A216" s="65" t="s">
        <v>636</v>
      </c>
      <c r="B216" s="66" t="s">
        <v>763</v>
      </c>
      <c r="C216" s="66">
        <v>0</v>
      </c>
      <c r="D216" s="66">
        <v>0</v>
      </c>
      <c r="E216" s="66">
        <v>0</v>
      </c>
      <c r="F216" s="66">
        <v>0</v>
      </c>
      <c r="G216" s="66">
        <v>0</v>
      </c>
      <c r="H216" s="66">
        <f t="shared" si="3"/>
        <v>0</v>
      </c>
      <c r="I216" s="76">
        <v>0</v>
      </c>
      <c r="J216" s="58"/>
      <c r="K216" s="58"/>
    </row>
    <row r="217" spans="1:11" x14ac:dyDescent="0.3">
      <c r="A217" s="73" t="s">
        <v>26</v>
      </c>
      <c r="B217" s="70" t="s">
        <v>369</v>
      </c>
      <c r="C217" s="71">
        <v>350305</v>
      </c>
      <c r="D217" s="71">
        <v>40495</v>
      </c>
      <c r="E217" s="71">
        <v>14785</v>
      </c>
      <c r="F217" s="71">
        <v>1181</v>
      </c>
      <c r="G217" s="71">
        <v>500</v>
      </c>
      <c r="H217" s="71">
        <f t="shared" si="3"/>
        <v>56961</v>
      </c>
      <c r="I217" s="72">
        <v>407266</v>
      </c>
      <c r="J217" s="58"/>
      <c r="K217" s="58"/>
    </row>
    <row r="218" spans="1:11" x14ac:dyDescent="0.3">
      <c r="A218" s="65" t="s">
        <v>788</v>
      </c>
      <c r="B218" s="66" t="s">
        <v>764</v>
      </c>
      <c r="C218" s="67">
        <v>120654</v>
      </c>
      <c r="D218" s="66">
        <v>0</v>
      </c>
      <c r="E218" s="66">
        <v>0</v>
      </c>
      <c r="F218" s="66">
        <v>0</v>
      </c>
      <c r="G218" s="67">
        <v>2357</v>
      </c>
      <c r="H218" s="67">
        <f t="shared" si="3"/>
        <v>2357</v>
      </c>
      <c r="I218" s="68">
        <v>123011</v>
      </c>
      <c r="J218" s="58"/>
      <c r="K218" s="58"/>
    </row>
    <row r="219" spans="1:11" x14ac:dyDescent="0.3">
      <c r="A219" s="69" t="s">
        <v>282</v>
      </c>
      <c r="B219" s="70" t="s">
        <v>602</v>
      </c>
      <c r="C219" s="71">
        <v>152708</v>
      </c>
      <c r="D219" s="71">
        <v>6796</v>
      </c>
      <c r="E219" s="71">
        <v>50271</v>
      </c>
      <c r="F219" s="70">
        <v>0</v>
      </c>
      <c r="G219" s="71">
        <v>3293</v>
      </c>
      <c r="H219" s="71">
        <f t="shared" si="3"/>
        <v>60360</v>
      </c>
      <c r="I219" s="72">
        <v>213068</v>
      </c>
      <c r="J219" s="58"/>
      <c r="K219" s="58"/>
    </row>
    <row r="220" spans="1:11" x14ac:dyDescent="0.3">
      <c r="A220" s="65" t="s">
        <v>704</v>
      </c>
      <c r="B220" s="66" t="s">
        <v>765</v>
      </c>
      <c r="C220" s="67">
        <v>0</v>
      </c>
      <c r="D220" s="66">
        <v>0</v>
      </c>
      <c r="E220" s="66">
        <v>0</v>
      </c>
      <c r="F220" s="66">
        <v>0</v>
      </c>
      <c r="G220" s="66">
        <v>0</v>
      </c>
      <c r="H220" s="66">
        <f t="shared" si="3"/>
        <v>0</v>
      </c>
      <c r="I220" s="68">
        <v>0</v>
      </c>
      <c r="J220" s="58"/>
      <c r="K220" s="58"/>
    </row>
    <row r="221" spans="1:11" x14ac:dyDescent="0.3">
      <c r="A221" s="69" t="s">
        <v>188</v>
      </c>
      <c r="B221" s="70" t="s">
        <v>523</v>
      </c>
      <c r="C221" s="71">
        <v>0</v>
      </c>
      <c r="D221" s="70">
        <v>0</v>
      </c>
      <c r="E221" s="71">
        <v>0</v>
      </c>
      <c r="F221" s="70">
        <v>0</v>
      </c>
      <c r="G221" s="70">
        <v>0</v>
      </c>
      <c r="H221" s="70">
        <f t="shared" si="3"/>
        <v>0</v>
      </c>
      <c r="I221" s="72">
        <v>0</v>
      </c>
      <c r="J221" s="58"/>
      <c r="K221" s="58"/>
    </row>
    <row r="222" spans="1:11" x14ac:dyDescent="0.3">
      <c r="A222" s="65" t="s">
        <v>98</v>
      </c>
      <c r="B222" s="66" t="s">
        <v>438</v>
      </c>
      <c r="C222" s="67">
        <v>7024</v>
      </c>
      <c r="D222" s="66">
        <v>549</v>
      </c>
      <c r="E222" s="66">
        <v>0</v>
      </c>
      <c r="F222" s="66">
        <v>0</v>
      </c>
      <c r="G222" s="66">
        <v>0</v>
      </c>
      <c r="H222" s="66">
        <f t="shared" si="3"/>
        <v>549</v>
      </c>
      <c r="I222" s="68">
        <v>7573</v>
      </c>
      <c r="J222" s="58"/>
      <c r="K222" s="58"/>
    </row>
    <row r="223" spans="1:11" x14ac:dyDescent="0.3">
      <c r="A223" s="69" t="s">
        <v>100</v>
      </c>
      <c r="B223" s="70" t="s">
        <v>440</v>
      </c>
      <c r="C223" s="71">
        <v>61375</v>
      </c>
      <c r="D223" s="71">
        <v>1907</v>
      </c>
      <c r="E223" s="71">
        <v>7283</v>
      </c>
      <c r="F223" s="70">
        <v>0</v>
      </c>
      <c r="G223" s="70">
        <v>0</v>
      </c>
      <c r="H223" s="70">
        <f t="shared" si="3"/>
        <v>9190</v>
      </c>
      <c r="I223" s="72">
        <v>70565</v>
      </c>
      <c r="J223" s="58"/>
      <c r="K223" s="58"/>
    </row>
    <row r="224" spans="1:11" x14ac:dyDescent="0.3">
      <c r="A224" s="74" t="s">
        <v>634</v>
      </c>
      <c r="B224" s="66" t="s">
        <v>766</v>
      </c>
      <c r="C224" s="66">
        <v>0</v>
      </c>
      <c r="D224" s="66">
        <v>0</v>
      </c>
      <c r="E224" s="66">
        <v>0</v>
      </c>
      <c r="F224" s="66">
        <v>0</v>
      </c>
      <c r="G224" s="66">
        <v>0</v>
      </c>
      <c r="H224" s="66">
        <f t="shared" si="3"/>
        <v>0</v>
      </c>
      <c r="I224" s="76">
        <v>0</v>
      </c>
      <c r="J224" s="58"/>
      <c r="K224" s="58"/>
    </row>
    <row r="225" spans="1:11" x14ac:dyDescent="0.3">
      <c r="A225" s="73" t="s">
        <v>38</v>
      </c>
      <c r="B225" s="70" t="s">
        <v>382</v>
      </c>
      <c r="C225" s="71">
        <v>79552</v>
      </c>
      <c r="D225" s="71">
        <v>2003</v>
      </c>
      <c r="E225" s="71">
        <v>38845</v>
      </c>
      <c r="F225" s="70">
        <v>0</v>
      </c>
      <c r="G225" s="71">
        <v>3696</v>
      </c>
      <c r="H225" s="71">
        <f t="shared" si="3"/>
        <v>44544</v>
      </c>
      <c r="I225" s="72">
        <v>124096</v>
      </c>
      <c r="J225" s="58"/>
      <c r="K225" s="58"/>
    </row>
    <row r="226" spans="1:11" x14ac:dyDescent="0.3">
      <c r="A226" s="65" t="s">
        <v>73</v>
      </c>
      <c r="B226" s="66" t="s">
        <v>415</v>
      </c>
      <c r="C226" s="67">
        <v>304728</v>
      </c>
      <c r="D226" s="67">
        <v>28880</v>
      </c>
      <c r="E226" s="67">
        <v>27264</v>
      </c>
      <c r="F226" s="66">
        <v>0</v>
      </c>
      <c r="G226" s="67">
        <v>4110</v>
      </c>
      <c r="H226" s="67">
        <f t="shared" si="3"/>
        <v>60254</v>
      </c>
      <c r="I226" s="68">
        <v>364982</v>
      </c>
      <c r="J226" s="58"/>
      <c r="K226" s="58"/>
    </row>
    <row r="227" spans="1:11" x14ac:dyDescent="0.3">
      <c r="A227" s="69" t="s">
        <v>260</v>
      </c>
      <c r="B227" s="70" t="s">
        <v>583</v>
      </c>
      <c r="C227" s="71">
        <v>45711</v>
      </c>
      <c r="D227" s="71">
        <v>2539</v>
      </c>
      <c r="E227" s="71">
        <v>38507</v>
      </c>
      <c r="F227" s="70">
        <v>0</v>
      </c>
      <c r="G227" s="70">
        <v>0</v>
      </c>
      <c r="H227" s="70">
        <f t="shared" si="3"/>
        <v>41046</v>
      </c>
      <c r="I227" s="72">
        <v>86757</v>
      </c>
      <c r="J227" s="58"/>
      <c r="K227" s="58"/>
    </row>
    <row r="228" spans="1:11" x14ac:dyDescent="0.3">
      <c r="A228" s="65" t="s">
        <v>637</v>
      </c>
      <c r="B228" s="66" t="s">
        <v>706</v>
      </c>
      <c r="C228" s="66">
        <v>0</v>
      </c>
      <c r="D228" s="66">
        <v>0</v>
      </c>
      <c r="E228" s="66">
        <v>0</v>
      </c>
      <c r="F228" s="66">
        <v>0</v>
      </c>
      <c r="G228" s="66">
        <v>0</v>
      </c>
      <c r="H228" s="66">
        <f t="shared" si="3"/>
        <v>0</v>
      </c>
      <c r="I228" s="76">
        <v>0</v>
      </c>
      <c r="J228" s="58"/>
      <c r="K228" s="58"/>
    </row>
    <row r="229" spans="1:11" x14ac:dyDescent="0.3">
      <c r="A229" s="69" t="s">
        <v>179</v>
      </c>
      <c r="B229" s="70" t="s">
        <v>516</v>
      </c>
      <c r="C229" s="71">
        <v>59931</v>
      </c>
      <c r="D229" s="71">
        <v>2542</v>
      </c>
      <c r="E229" s="71">
        <v>10336</v>
      </c>
      <c r="F229" s="70">
        <v>0</v>
      </c>
      <c r="G229" s="70">
        <v>0</v>
      </c>
      <c r="H229" s="70">
        <f t="shared" si="3"/>
        <v>12878</v>
      </c>
      <c r="I229" s="72">
        <v>72809</v>
      </c>
      <c r="J229" s="58"/>
      <c r="K229" s="58"/>
    </row>
    <row r="230" spans="1:11" x14ac:dyDescent="0.3">
      <c r="A230" s="65" t="s">
        <v>156</v>
      </c>
      <c r="B230" s="66" t="s">
        <v>708</v>
      </c>
      <c r="C230" s="67">
        <v>159086</v>
      </c>
      <c r="D230" s="67">
        <v>4070</v>
      </c>
      <c r="E230" s="67">
        <v>15412</v>
      </c>
      <c r="F230" s="66">
        <v>0</v>
      </c>
      <c r="G230" s="67">
        <v>0</v>
      </c>
      <c r="H230" s="67">
        <f t="shared" si="3"/>
        <v>19482</v>
      </c>
      <c r="I230" s="68">
        <v>178568</v>
      </c>
      <c r="J230" s="58"/>
      <c r="K230" s="58"/>
    </row>
    <row r="231" spans="1:11" x14ac:dyDescent="0.3">
      <c r="A231" s="69" t="s">
        <v>109</v>
      </c>
      <c r="B231" s="70" t="s">
        <v>449</v>
      </c>
      <c r="C231" s="71">
        <v>989123</v>
      </c>
      <c r="D231" s="71">
        <v>29451</v>
      </c>
      <c r="E231" s="71">
        <v>11818</v>
      </c>
      <c r="F231" s="70">
        <v>0</v>
      </c>
      <c r="G231" s="70">
        <v>0</v>
      </c>
      <c r="H231" s="70">
        <f t="shared" si="3"/>
        <v>41269</v>
      </c>
      <c r="I231" s="72">
        <v>1030392</v>
      </c>
      <c r="J231" s="58"/>
      <c r="K231" s="58"/>
    </row>
    <row r="232" spans="1:11" x14ac:dyDescent="0.3">
      <c r="A232" s="65" t="s">
        <v>66</v>
      </c>
      <c r="B232" s="66" t="s">
        <v>408</v>
      </c>
      <c r="C232" s="67">
        <v>71428</v>
      </c>
      <c r="D232" s="67">
        <v>9244</v>
      </c>
      <c r="E232" s="67">
        <v>17825</v>
      </c>
      <c r="F232" s="66">
        <v>0</v>
      </c>
      <c r="G232" s="66">
        <v>0</v>
      </c>
      <c r="H232" s="66">
        <f t="shared" si="3"/>
        <v>27069</v>
      </c>
      <c r="I232" s="68">
        <v>98497</v>
      </c>
      <c r="J232" s="58"/>
      <c r="K232" s="58"/>
    </row>
    <row r="233" spans="1:11" x14ac:dyDescent="0.3">
      <c r="A233" s="73" t="s">
        <v>27</v>
      </c>
      <c r="B233" s="70" t="s">
        <v>370</v>
      </c>
      <c r="C233" s="71">
        <v>659366</v>
      </c>
      <c r="D233" s="71">
        <v>74067</v>
      </c>
      <c r="E233" s="71">
        <v>0</v>
      </c>
      <c r="F233" s="70">
        <v>0</v>
      </c>
      <c r="G233" s="70">
        <v>0</v>
      </c>
      <c r="H233" s="70">
        <f t="shared" si="3"/>
        <v>74067</v>
      </c>
      <c r="I233" s="72">
        <v>733433</v>
      </c>
      <c r="J233" s="58"/>
      <c r="K233" s="58"/>
    </row>
    <row r="234" spans="1:11" x14ac:dyDescent="0.3">
      <c r="A234" s="74" t="s">
        <v>47</v>
      </c>
      <c r="B234" s="66" t="s">
        <v>389</v>
      </c>
      <c r="C234" s="66">
        <v>0</v>
      </c>
      <c r="D234" s="66">
        <v>0</v>
      </c>
      <c r="E234" s="66">
        <v>0</v>
      </c>
      <c r="F234" s="66">
        <v>0</v>
      </c>
      <c r="G234" s="66">
        <v>0</v>
      </c>
      <c r="H234" s="66">
        <f t="shared" si="3"/>
        <v>0</v>
      </c>
      <c r="I234" s="76">
        <v>0</v>
      </c>
      <c r="J234" s="58"/>
      <c r="K234" s="58"/>
    </row>
    <row r="235" spans="1:11" x14ac:dyDescent="0.3">
      <c r="A235" s="73" t="s">
        <v>19</v>
      </c>
      <c r="B235" s="70" t="s">
        <v>363</v>
      </c>
      <c r="C235" s="70">
        <v>0</v>
      </c>
      <c r="D235" s="70">
        <v>0</v>
      </c>
      <c r="E235" s="70">
        <v>0</v>
      </c>
      <c r="F235" s="70">
        <v>0</v>
      </c>
      <c r="G235" s="70">
        <v>0</v>
      </c>
      <c r="H235" s="70">
        <f t="shared" si="3"/>
        <v>0</v>
      </c>
      <c r="I235" s="75">
        <v>0</v>
      </c>
      <c r="J235" s="58"/>
      <c r="K235" s="58"/>
    </row>
    <row r="236" spans="1:11" x14ac:dyDescent="0.3">
      <c r="A236" s="65" t="s">
        <v>243</v>
      </c>
      <c r="B236" s="66" t="s">
        <v>568</v>
      </c>
      <c r="C236" s="67">
        <v>353612</v>
      </c>
      <c r="D236" s="67">
        <v>6360</v>
      </c>
      <c r="E236" s="67">
        <v>12129</v>
      </c>
      <c r="F236" s="66">
        <v>0</v>
      </c>
      <c r="G236" s="66">
        <v>0</v>
      </c>
      <c r="H236" s="66">
        <f t="shared" si="3"/>
        <v>18489</v>
      </c>
      <c r="I236" s="68">
        <v>372101</v>
      </c>
      <c r="J236" s="58"/>
      <c r="K236" s="58"/>
    </row>
    <row r="237" spans="1:11" x14ac:dyDescent="0.3">
      <c r="A237" s="69" t="s">
        <v>113</v>
      </c>
      <c r="B237" s="70" t="s">
        <v>453</v>
      </c>
      <c r="C237" s="71">
        <v>599831</v>
      </c>
      <c r="D237" s="71">
        <v>15694</v>
      </c>
      <c r="E237" s="71">
        <v>8161</v>
      </c>
      <c r="F237" s="70">
        <v>0</v>
      </c>
      <c r="G237" s="71">
        <v>2228</v>
      </c>
      <c r="H237" s="71">
        <f t="shared" si="3"/>
        <v>26083</v>
      </c>
      <c r="I237" s="72">
        <v>625914</v>
      </c>
      <c r="J237" s="58"/>
      <c r="K237" s="58"/>
    </row>
    <row r="238" spans="1:11" x14ac:dyDescent="0.3">
      <c r="A238" s="65" t="s">
        <v>262</v>
      </c>
      <c r="B238" s="66" t="s">
        <v>585</v>
      </c>
      <c r="C238" s="67">
        <v>377597</v>
      </c>
      <c r="D238" s="67">
        <v>4518</v>
      </c>
      <c r="E238" s="66">
        <v>15593</v>
      </c>
      <c r="F238" s="66">
        <v>0</v>
      </c>
      <c r="G238" s="66">
        <v>0</v>
      </c>
      <c r="H238" s="66">
        <f t="shared" si="3"/>
        <v>20111</v>
      </c>
      <c r="I238" s="68">
        <v>397708</v>
      </c>
      <c r="J238" s="58"/>
      <c r="K238" s="58"/>
    </row>
    <row r="239" spans="1:11" x14ac:dyDescent="0.3">
      <c r="A239" s="69" t="s">
        <v>138</v>
      </c>
      <c r="B239" s="70" t="s">
        <v>477</v>
      </c>
      <c r="C239" s="71">
        <v>0</v>
      </c>
      <c r="D239" s="70">
        <v>0</v>
      </c>
      <c r="E239" s="70">
        <v>0</v>
      </c>
      <c r="F239" s="70">
        <v>0</v>
      </c>
      <c r="G239" s="70">
        <v>0</v>
      </c>
      <c r="H239" s="70">
        <f t="shared" si="3"/>
        <v>0</v>
      </c>
      <c r="I239" s="72">
        <v>0</v>
      </c>
      <c r="J239" s="58"/>
      <c r="K239" s="58"/>
    </row>
    <row r="240" spans="1:11" x14ac:dyDescent="0.3">
      <c r="A240" s="74" t="s">
        <v>1084</v>
      </c>
      <c r="B240" s="66" t="s">
        <v>1085</v>
      </c>
      <c r="C240" s="66">
        <v>0</v>
      </c>
      <c r="D240" s="66">
        <v>0</v>
      </c>
      <c r="E240" s="66">
        <v>0</v>
      </c>
      <c r="F240" s="66">
        <v>0</v>
      </c>
      <c r="G240" s="66">
        <v>0</v>
      </c>
      <c r="H240" s="66">
        <f t="shared" si="3"/>
        <v>0</v>
      </c>
      <c r="I240" s="76">
        <v>0</v>
      </c>
      <c r="J240" s="58"/>
      <c r="K240" s="58"/>
    </row>
    <row r="241" spans="1:11" x14ac:dyDescent="0.3">
      <c r="A241" s="69" t="s">
        <v>289</v>
      </c>
      <c r="B241" s="70" t="s">
        <v>609</v>
      </c>
      <c r="C241" s="71">
        <v>38456</v>
      </c>
      <c r="D241" s="71">
        <v>3611</v>
      </c>
      <c r="E241" s="71">
        <v>11267</v>
      </c>
      <c r="F241" s="70">
        <v>0</v>
      </c>
      <c r="G241" s="71">
        <v>0</v>
      </c>
      <c r="H241" s="71">
        <f t="shared" si="3"/>
        <v>14878</v>
      </c>
      <c r="I241" s="72">
        <v>53334</v>
      </c>
      <c r="J241" s="58"/>
      <c r="K241" s="58"/>
    </row>
    <row r="242" spans="1:11" x14ac:dyDescent="0.3">
      <c r="A242" s="65" t="s">
        <v>77</v>
      </c>
      <c r="B242" s="66" t="s">
        <v>418</v>
      </c>
      <c r="C242" s="67">
        <v>217603</v>
      </c>
      <c r="D242" s="67">
        <v>10911</v>
      </c>
      <c r="E242" s="67">
        <v>28158</v>
      </c>
      <c r="F242" s="66">
        <v>0</v>
      </c>
      <c r="G242" s="67">
        <v>14970</v>
      </c>
      <c r="H242" s="67">
        <f t="shared" si="3"/>
        <v>54039</v>
      </c>
      <c r="I242" s="68">
        <v>271642</v>
      </c>
      <c r="J242" s="58"/>
      <c r="K242" s="58"/>
    </row>
    <row r="243" spans="1:11" x14ac:dyDescent="0.3">
      <c r="A243" s="69" t="s">
        <v>204</v>
      </c>
      <c r="B243" s="70" t="s">
        <v>710</v>
      </c>
      <c r="C243" s="71">
        <v>35070</v>
      </c>
      <c r="D243" s="71">
        <v>2685</v>
      </c>
      <c r="E243" s="70">
        <v>11125</v>
      </c>
      <c r="F243" s="70">
        <v>0</v>
      </c>
      <c r="G243" s="70">
        <v>0</v>
      </c>
      <c r="H243" s="70">
        <f t="shared" si="3"/>
        <v>13810</v>
      </c>
      <c r="I243" s="72">
        <v>48880</v>
      </c>
      <c r="J243" s="58"/>
      <c r="K243" s="58"/>
    </row>
    <row r="244" spans="1:11" x14ac:dyDescent="0.3">
      <c r="A244" s="65" t="s">
        <v>91</v>
      </c>
      <c r="B244" s="66" t="s">
        <v>431</v>
      </c>
      <c r="C244" s="66">
        <v>0</v>
      </c>
      <c r="D244" s="66">
        <v>0</v>
      </c>
      <c r="E244" s="66">
        <v>0</v>
      </c>
      <c r="F244" s="66">
        <v>0</v>
      </c>
      <c r="G244" s="66">
        <v>0</v>
      </c>
      <c r="H244" s="66">
        <f t="shared" si="3"/>
        <v>0</v>
      </c>
      <c r="I244" s="76">
        <v>0</v>
      </c>
      <c r="J244" s="58"/>
      <c r="K244" s="58"/>
    </row>
    <row r="245" spans="1:11" x14ac:dyDescent="0.3">
      <c r="A245" s="69" t="s">
        <v>103</v>
      </c>
      <c r="B245" s="70" t="s">
        <v>443</v>
      </c>
      <c r="C245" s="71">
        <v>4962694</v>
      </c>
      <c r="D245" s="71">
        <v>37404</v>
      </c>
      <c r="E245" s="71">
        <v>57858</v>
      </c>
      <c r="F245" s="70">
        <v>0</v>
      </c>
      <c r="G245" s="71">
        <v>305424</v>
      </c>
      <c r="H245" s="71">
        <f t="shared" si="3"/>
        <v>400686</v>
      </c>
      <c r="I245" s="72">
        <v>5363380</v>
      </c>
      <c r="J245" s="58"/>
      <c r="K245" s="58"/>
    </row>
    <row r="246" spans="1:11" x14ac:dyDescent="0.3">
      <c r="A246" s="65" t="s">
        <v>207</v>
      </c>
      <c r="B246" s="66" t="s">
        <v>711</v>
      </c>
      <c r="C246" s="67">
        <v>508524</v>
      </c>
      <c r="D246" s="67">
        <v>13978</v>
      </c>
      <c r="E246" s="67">
        <v>14282</v>
      </c>
      <c r="F246" s="66">
        <v>0</v>
      </c>
      <c r="G246" s="67">
        <v>44640</v>
      </c>
      <c r="H246" s="67">
        <f t="shared" si="3"/>
        <v>72900</v>
      </c>
      <c r="I246" s="68">
        <v>581424</v>
      </c>
      <c r="J246" s="58"/>
      <c r="K246" s="58"/>
    </row>
    <row r="247" spans="1:11" x14ac:dyDescent="0.3">
      <c r="A247" s="69" t="s">
        <v>296</v>
      </c>
      <c r="B247" s="70" t="s">
        <v>614</v>
      </c>
      <c r="C247" s="71">
        <v>246928</v>
      </c>
      <c r="D247" s="70">
        <v>4289</v>
      </c>
      <c r="E247" s="71">
        <v>31212</v>
      </c>
      <c r="F247" s="70">
        <v>0</v>
      </c>
      <c r="G247" s="70">
        <v>0</v>
      </c>
      <c r="H247" s="70">
        <f t="shared" si="3"/>
        <v>35501</v>
      </c>
      <c r="I247" s="72">
        <v>282429</v>
      </c>
      <c r="J247" s="58"/>
      <c r="K247" s="58"/>
    </row>
    <row r="248" spans="1:11" x14ac:dyDescent="0.3">
      <c r="A248" s="65" t="s">
        <v>186</v>
      </c>
      <c r="B248" s="66" t="s">
        <v>522</v>
      </c>
      <c r="C248" s="67">
        <v>68651</v>
      </c>
      <c r="D248" s="66">
        <v>1690</v>
      </c>
      <c r="E248" s="67">
        <v>20068</v>
      </c>
      <c r="F248" s="66">
        <v>0</v>
      </c>
      <c r="G248" s="66">
        <v>796</v>
      </c>
      <c r="H248" s="66">
        <f t="shared" si="3"/>
        <v>22554</v>
      </c>
      <c r="I248" s="68">
        <v>91205</v>
      </c>
      <c r="J248" s="58"/>
      <c r="K248" s="58"/>
    </row>
    <row r="249" spans="1:11" x14ac:dyDescent="0.3">
      <c r="A249" s="73" t="s">
        <v>36</v>
      </c>
      <c r="B249" s="70" t="s">
        <v>380</v>
      </c>
      <c r="C249" s="71">
        <v>233490</v>
      </c>
      <c r="D249" s="71">
        <v>5390</v>
      </c>
      <c r="E249" s="71">
        <v>22564</v>
      </c>
      <c r="F249" s="70">
        <v>0</v>
      </c>
      <c r="G249" s="70">
        <v>0</v>
      </c>
      <c r="H249" s="70">
        <f t="shared" si="3"/>
        <v>27954</v>
      </c>
      <c r="I249" s="72">
        <v>261444</v>
      </c>
      <c r="J249" s="58"/>
      <c r="K249" s="58"/>
    </row>
    <row r="250" spans="1:11" x14ac:dyDescent="0.3">
      <c r="A250" s="65" t="s">
        <v>165</v>
      </c>
      <c r="B250" s="66" t="s">
        <v>503</v>
      </c>
      <c r="C250" s="67">
        <v>572377</v>
      </c>
      <c r="D250" s="67">
        <v>8323</v>
      </c>
      <c r="E250" s="67">
        <v>8596</v>
      </c>
      <c r="F250" s="66">
        <v>0</v>
      </c>
      <c r="G250" s="66">
        <v>0</v>
      </c>
      <c r="H250" s="66">
        <f t="shared" si="3"/>
        <v>16919</v>
      </c>
      <c r="I250" s="68">
        <v>589296</v>
      </c>
      <c r="J250" s="58"/>
      <c r="K250" s="58"/>
    </row>
    <row r="251" spans="1:11" x14ac:dyDescent="0.3">
      <c r="A251" s="69" t="s">
        <v>118</v>
      </c>
      <c r="B251" s="70" t="s">
        <v>458</v>
      </c>
      <c r="C251" s="70">
        <v>0</v>
      </c>
      <c r="D251" s="70">
        <v>0</v>
      </c>
      <c r="E251" s="70">
        <v>0</v>
      </c>
      <c r="F251" s="70">
        <v>0</v>
      </c>
      <c r="G251" s="70">
        <v>0</v>
      </c>
      <c r="H251" s="70">
        <f t="shared" si="3"/>
        <v>0</v>
      </c>
      <c r="I251" s="75">
        <v>0</v>
      </c>
      <c r="J251" s="58"/>
      <c r="K251" s="58"/>
    </row>
    <row r="252" spans="1:11" x14ac:dyDescent="0.3">
      <c r="A252" s="65" t="s">
        <v>212</v>
      </c>
      <c r="B252" s="66" t="s">
        <v>540</v>
      </c>
      <c r="C252" s="67">
        <v>18337</v>
      </c>
      <c r="D252" s="66">
        <v>144</v>
      </c>
      <c r="E252" s="66">
        <v>0</v>
      </c>
      <c r="F252" s="66">
        <v>0</v>
      </c>
      <c r="G252" s="67">
        <v>608</v>
      </c>
      <c r="H252" s="67">
        <f t="shared" si="3"/>
        <v>752</v>
      </c>
      <c r="I252" s="68">
        <v>19089</v>
      </c>
      <c r="J252" s="58"/>
      <c r="K252" s="58"/>
    </row>
    <row r="253" spans="1:11" x14ac:dyDescent="0.3">
      <c r="A253" s="69" t="s">
        <v>110</v>
      </c>
      <c r="B253" s="70" t="s">
        <v>450</v>
      </c>
      <c r="C253" s="71">
        <v>14777</v>
      </c>
      <c r="D253" s="71">
        <v>883</v>
      </c>
      <c r="E253" s="70">
        <v>0</v>
      </c>
      <c r="F253" s="70">
        <v>0</v>
      </c>
      <c r="G253" s="70">
        <v>231</v>
      </c>
      <c r="H253" s="70">
        <f t="shared" si="3"/>
        <v>1114</v>
      </c>
      <c r="I253" s="72">
        <v>15891</v>
      </c>
      <c r="J253" s="58"/>
      <c r="K253" s="58"/>
    </row>
    <row r="254" spans="1:11" x14ac:dyDescent="0.3">
      <c r="A254" s="65" t="s">
        <v>224</v>
      </c>
      <c r="B254" s="66" t="s">
        <v>552</v>
      </c>
      <c r="C254" s="67">
        <v>884846</v>
      </c>
      <c r="D254" s="67">
        <v>19720</v>
      </c>
      <c r="E254" s="67">
        <v>27965</v>
      </c>
      <c r="F254" s="66">
        <v>0</v>
      </c>
      <c r="G254" s="67">
        <v>6656</v>
      </c>
      <c r="H254" s="67">
        <f t="shared" si="3"/>
        <v>54341</v>
      </c>
      <c r="I254" s="68">
        <v>939187</v>
      </c>
      <c r="J254" s="58"/>
      <c r="K254" s="58"/>
    </row>
    <row r="255" spans="1:11" x14ac:dyDescent="0.3">
      <c r="A255" s="69" t="s">
        <v>116</v>
      </c>
      <c r="B255" s="70" t="s">
        <v>456</v>
      </c>
      <c r="C255" s="71">
        <v>698544</v>
      </c>
      <c r="D255" s="71">
        <v>25603</v>
      </c>
      <c r="E255" s="71">
        <v>21461</v>
      </c>
      <c r="F255" s="70">
        <v>0</v>
      </c>
      <c r="G255" s="70">
        <v>0</v>
      </c>
      <c r="H255" s="70">
        <f t="shared" si="3"/>
        <v>47064</v>
      </c>
      <c r="I255" s="72">
        <v>745608</v>
      </c>
      <c r="J255" s="58"/>
      <c r="K255" s="58"/>
    </row>
    <row r="256" spans="1:11" x14ac:dyDescent="0.3">
      <c r="A256" s="65" t="s">
        <v>76</v>
      </c>
      <c r="B256" s="66" t="s">
        <v>417</v>
      </c>
      <c r="C256" s="67">
        <v>58681</v>
      </c>
      <c r="D256" s="67">
        <v>2982</v>
      </c>
      <c r="E256" s="67">
        <v>12844</v>
      </c>
      <c r="F256" s="66">
        <v>0</v>
      </c>
      <c r="G256" s="66">
        <v>0</v>
      </c>
      <c r="H256" s="66">
        <f t="shared" si="3"/>
        <v>15826</v>
      </c>
      <c r="I256" s="68">
        <v>74507</v>
      </c>
      <c r="J256" s="58"/>
      <c r="K256" s="58"/>
    </row>
    <row r="257" spans="1:11" x14ac:dyDescent="0.3">
      <c r="A257" s="69" t="s">
        <v>789</v>
      </c>
      <c r="B257" s="70" t="s">
        <v>767</v>
      </c>
      <c r="C257" s="70">
        <v>0</v>
      </c>
      <c r="D257" s="70">
        <v>0</v>
      </c>
      <c r="E257" s="70">
        <v>0</v>
      </c>
      <c r="F257" s="70">
        <v>0</v>
      </c>
      <c r="G257" s="70">
        <v>0</v>
      </c>
      <c r="H257" s="70">
        <f t="shared" si="3"/>
        <v>0</v>
      </c>
      <c r="I257" s="75">
        <v>0</v>
      </c>
      <c r="J257" s="58"/>
      <c r="K257" s="58"/>
    </row>
    <row r="258" spans="1:11" x14ac:dyDescent="0.3">
      <c r="A258" s="65" t="s">
        <v>180</v>
      </c>
      <c r="B258" s="66" t="s">
        <v>517</v>
      </c>
      <c r="C258" s="67">
        <v>45743</v>
      </c>
      <c r="D258" s="67">
        <v>3437</v>
      </c>
      <c r="E258" s="67">
        <v>8204</v>
      </c>
      <c r="F258" s="66">
        <v>0</v>
      </c>
      <c r="G258" s="66">
        <v>0</v>
      </c>
      <c r="H258" s="66">
        <f t="shared" si="3"/>
        <v>11641</v>
      </c>
      <c r="I258" s="68">
        <v>57384</v>
      </c>
      <c r="J258" s="58"/>
      <c r="K258" s="58"/>
    </row>
    <row r="259" spans="1:11" x14ac:dyDescent="0.3">
      <c r="A259" s="69" t="s">
        <v>126</v>
      </c>
      <c r="B259" s="70" t="s">
        <v>465</v>
      </c>
      <c r="C259" s="71">
        <v>1279478</v>
      </c>
      <c r="D259" s="71">
        <v>48580</v>
      </c>
      <c r="E259" s="70">
        <v>0</v>
      </c>
      <c r="F259" s="70">
        <v>0</v>
      </c>
      <c r="G259" s="70">
        <v>0</v>
      </c>
      <c r="H259" s="70">
        <f t="shared" ref="H259:H322" si="4">D259+E259+F259+G259</f>
        <v>48580</v>
      </c>
      <c r="I259" s="72">
        <v>1328058</v>
      </c>
      <c r="J259" s="58"/>
      <c r="K259" s="58"/>
    </row>
    <row r="260" spans="1:11" x14ac:dyDescent="0.3">
      <c r="A260" s="65" t="s">
        <v>97</v>
      </c>
      <c r="B260" s="66" t="s">
        <v>437</v>
      </c>
      <c r="C260" s="67">
        <v>92919</v>
      </c>
      <c r="D260" s="67">
        <v>3797</v>
      </c>
      <c r="E260" s="67">
        <v>8343</v>
      </c>
      <c r="F260" s="66">
        <v>0</v>
      </c>
      <c r="G260" s="66">
        <v>0</v>
      </c>
      <c r="H260" s="66">
        <f t="shared" si="4"/>
        <v>12140</v>
      </c>
      <c r="I260" s="68">
        <v>105059</v>
      </c>
      <c r="J260" s="58"/>
      <c r="K260" s="58"/>
    </row>
    <row r="261" spans="1:11" x14ac:dyDescent="0.3">
      <c r="A261" s="69" t="s">
        <v>163</v>
      </c>
      <c r="B261" s="70" t="s">
        <v>501</v>
      </c>
      <c r="C261" s="71">
        <v>19683</v>
      </c>
      <c r="D261" s="70">
        <v>641</v>
      </c>
      <c r="E261" s="70">
        <v>0</v>
      </c>
      <c r="F261" s="70">
        <v>0</v>
      </c>
      <c r="G261" s="70">
        <v>0</v>
      </c>
      <c r="H261" s="70">
        <f t="shared" si="4"/>
        <v>641</v>
      </c>
      <c r="I261" s="72">
        <v>20324</v>
      </c>
      <c r="J261" s="58"/>
      <c r="K261" s="58"/>
    </row>
    <row r="262" spans="1:11" x14ac:dyDescent="0.3">
      <c r="A262" s="65" t="s">
        <v>230</v>
      </c>
      <c r="B262" s="66" t="s">
        <v>557</v>
      </c>
      <c r="C262" s="67">
        <v>1532455</v>
      </c>
      <c r="D262" s="67">
        <v>62097</v>
      </c>
      <c r="E262" s="66">
        <v>137928</v>
      </c>
      <c r="F262" s="66">
        <v>0</v>
      </c>
      <c r="G262" s="66">
        <v>0</v>
      </c>
      <c r="H262" s="66">
        <f t="shared" si="4"/>
        <v>200025</v>
      </c>
      <c r="I262" s="68">
        <v>1732480</v>
      </c>
      <c r="J262" s="58"/>
      <c r="K262" s="58"/>
    </row>
    <row r="263" spans="1:11" x14ac:dyDescent="0.3">
      <c r="A263" s="69" t="s">
        <v>638</v>
      </c>
      <c r="B263" s="70" t="s">
        <v>768</v>
      </c>
      <c r="C263" s="70">
        <v>0</v>
      </c>
      <c r="D263" s="70">
        <v>0</v>
      </c>
      <c r="E263" s="70">
        <v>0</v>
      </c>
      <c r="F263" s="70">
        <v>0</v>
      </c>
      <c r="G263" s="70">
        <v>0</v>
      </c>
      <c r="H263" s="70">
        <f t="shared" si="4"/>
        <v>0</v>
      </c>
      <c r="I263" s="75">
        <v>0</v>
      </c>
      <c r="J263" s="58"/>
      <c r="K263" s="58"/>
    </row>
    <row r="264" spans="1:11" x14ac:dyDescent="0.3">
      <c r="A264" s="65" t="s">
        <v>155</v>
      </c>
      <c r="B264" s="66" t="s">
        <v>494</v>
      </c>
      <c r="C264" s="67">
        <v>14341</v>
      </c>
      <c r="D264" s="66">
        <v>51</v>
      </c>
      <c r="E264" s="67">
        <v>2866</v>
      </c>
      <c r="F264" s="66">
        <v>0</v>
      </c>
      <c r="G264" s="66">
        <v>138</v>
      </c>
      <c r="H264" s="66">
        <f t="shared" si="4"/>
        <v>3055</v>
      </c>
      <c r="I264" s="68">
        <v>17396</v>
      </c>
      <c r="J264" s="58"/>
      <c r="K264" s="58"/>
    </row>
    <row r="265" spans="1:11" x14ac:dyDescent="0.3">
      <c r="A265" s="69" t="s">
        <v>290</v>
      </c>
      <c r="B265" s="70" t="s">
        <v>769</v>
      </c>
      <c r="C265" s="71">
        <v>95588</v>
      </c>
      <c r="D265" s="70">
        <v>152</v>
      </c>
      <c r="E265" s="71">
        <v>26754</v>
      </c>
      <c r="F265" s="70">
        <v>0</v>
      </c>
      <c r="G265" s="70">
        <v>0</v>
      </c>
      <c r="H265" s="70">
        <f t="shared" si="4"/>
        <v>26906</v>
      </c>
      <c r="I265" s="72">
        <v>122494</v>
      </c>
      <c r="J265" s="58"/>
      <c r="K265" s="58"/>
    </row>
    <row r="266" spans="1:11" x14ac:dyDescent="0.3">
      <c r="A266" s="65" t="s">
        <v>229</v>
      </c>
      <c r="B266" s="66" t="s">
        <v>714</v>
      </c>
      <c r="C266" s="67">
        <v>725456</v>
      </c>
      <c r="D266" s="67">
        <v>29286</v>
      </c>
      <c r="E266" s="67">
        <v>0</v>
      </c>
      <c r="F266" s="66">
        <v>0</v>
      </c>
      <c r="G266" s="67">
        <v>0</v>
      </c>
      <c r="H266" s="67">
        <f t="shared" si="4"/>
        <v>29286</v>
      </c>
      <c r="I266" s="68">
        <v>754742</v>
      </c>
      <c r="J266" s="58"/>
      <c r="K266" s="58"/>
    </row>
    <row r="267" spans="1:11" x14ac:dyDescent="0.3">
      <c r="A267" s="69" t="s">
        <v>69</v>
      </c>
      <c r="B267" s="70" t="s">
        <v>411</v>
      </c>
      <c r="C267" s="71">
        <v>39421</v>
      </c>
      <c r="D267" s="70">
        <v>0</v>
      </c>
      <c r="E267" s="70">
        <v>0</v>
      </c>
      <c r="F267" s="70">
        <v>0</v>
      </c>
      <c r="G267" s="70">
        <v>0</v>
      </c>
      <c r="H267" s="70">
        <f t="shared" si="4"/>
        <v>0</v>
      </c>
      <c r="I267" s="72">
        <v>39421</v>
      </c>
      <c r="J267" s="58"/>
      <c r="K267" s="58"/>
    </row>
    <row r="268" spans="1:11" x14ac:dyDescent="0.3">
      <c r="A268" s="74" t="s">
        <v>49</v>
      </c>
      <c r="B268" s="66" t="s">
        <v>391</v>
      </c>
      <c r="C268" s="67">
        <v>0</v>
      </c>
      <c r="D268" s="66">
        <v>0</v>
      </c>
      <c r="E268" s="66">
        <v>0</v>
      </c>
      <c r="F268" s="66">
        <v>0</v>
      </c>
      <c r="G268" s="66">
        <v>0</v>
      </c>
      <c r="H268" s="66">
        <f t="shared" si="4"/>
        <v>0</v>
      </c>
      <c r="I268" s="68">
        <v>0</v>
      </c>
      <c r="J268" s="58"/>
      <c r="K268" s="58"/>
    </row>
    <row r="269" spans="1:11" x14ac:dyDescent="0.3">
      <c r="A269" s="69" t="s">
        <v>187</v>
      </c>
      <c r="B269" s="70" t="s">
        <v>770</v>
      </c>
      <c r="C269" s="71">
        <v>415703</v>
      </c>
      <c r="D269" s="71">
        <v>9000</v>
      </c>
      <c r="E269" s="71">
        <v>27002</v>
      </c>
      <c r="F269" s="70">
        <v>0</v>
      </c>
      <c r="G269" s="70">
        <v>1135</v>
      </c>
      <c r="H269" s="70">
        <f t="shared" si="4"/>
        <v>37137</v>
      </c>
      <c r="I269" s="72">
        <v>452840</v>
      </c>
      <c r="J269" s="58"/>
      <c r="K269" s="58"/>
    </row>
    <row r="270" spans="1:11" x14ac:dyDescent="0.3">
      <c r="A270" s="65" t="s">
        <v>286</v>
      </c>
      <c r="B270" s="66" t="s">
        <v>606</v>
      </c>
      <c r="C270" s="67">
        <v>14548</v>
      </c>
      <c r="D270" s="66">
        <v>334</v>
      </c>
      <c r="E270" s="66">
        <v>493</v>
      </c>
      <c r="F270" s="66">
        <v>0</v>
      </c>
      <c r="G270" s="66">
        <v>0</v>
      </c>
      <c r="H270" s="66">
        <f t="shared" si="4"/>
        <v>827</v>
      </c>
      <c r="I270" s="68">
        <v>15375</v>
      </c>
      <c r="J270" s="58"/>
      <c r="K270" s="58"/>
    </row>
    <row r="271" spans="1:11" x14ac:dyDescent="0.3">
      <c r="A271" s="69" t="s">
        <v>215</v>
      </c>
      <c r="B271" s="70" t="s">
        <v>543</v>
      </c>
      <c r="C271" s="71">
        <v>137142</v>
      </c>
      <c r="D271" s="71">
        <v>1673</v>
      </c>
      <c r="E271" s="71">
        <v>20654</v>
      </c>
      <c r="F271" s="70">
        <v>0</v>
      </c>
      <c r="G271" s="70">
        <v>0</v>
      </c>
      <c r="H271" s="70">
        <f t="shared" si="4"/>
        <v>22327</v>
      </c>
      <c r="I271" s="72">
        <v>159469</v>
      </c>
      <c r="J271" s="58"/>
      <c r="K271" s="58"/>
    </row>
    <row r="272" spans="1:11" x14ac:dyDescent="0.3">
      <c r="A272" s="65" t="s">
        <v>226</v>
      </c>
      <c r="B272" s="66" t="s">
        <v>554</v>
      </c>
      <c r="C272" s="67">
        <v>307268</v>
      </c>
      <c r="D272" s="66">
        <v>0</v>
      </c>
      <c r="E272" s="67">
        <v>21108</v>
      </c>
      <c r="F272" s="66">
        <v>0</v>
      </c>
      <c r="G272" s="66">
        <v>0</v>
      </c>
      <c r="H272" s="66">
        <f t="shared" si="4"/>
        <v>21108</v>
      </c>
      <c r="I272" s="68">
        <v>328376</v>
      </c>
      <c r="J272" s="58"/>
      <c r="K272" s="58"/>
    </row>
    <row r="273" spans="1:11" x14ac:dyDescent="0.3">
      <c r="A273" s="69" t="s">
        <v>643</v>
      </c>
      <c r="B273" s="70" t="s">
        <v>771</v>
      </c>
      <c r="C273" s="70">
        <v>0</v>
      </c>
      <c r="D273" s="70">
        <v>0</v>
      </c>
      <c r="E273" s="70">
        <v>0</v>
      </c>
      <c r="F273" s="70">
        <v>0</v>
      </c>
      <c r="G273" s="70">
        <v>0</v>
      </c>
      <c r="H273" s="70">
        <f t="shared" si="4"/>
        <v>0</v>
      </c>
      <c r="I273" s="75">
        <v>0</v>
      </c>
      <c r="J273" s="58"/>
      <c r="K273" s="58"/>
    </row>
    <row r="274" spans="1:11" x14ac:dyDescent="0.3">
      <c r="A274" s="65" t="s">
        <v>639</v>
      </c>
      <c r="B274" s="66" t="s">
        <v>772</v>
      </c>
      <c r="C274" s="66">
        <v>0</v>
      </c>
      <c r="D274" s="66">
        <v>0</v>
      </c>
      <c r="E274" s="66">
        <v>0</v>
      </c>
      <c r="F274" s="66">
        <v>0</v>
      </c>
      <c r="G274" s="66">
        <v>0</v>
      </c>
      <c r="H274" s="66">
        <f t="shared" si="4"/>
        <v>0</v>
      </c>
      <c r="I274" s="76">
        <v>0</v>
      </c>
      <c r="J274" s="58"/>
      <c r="K274" s="58"/>
    </row>
    <row r="275" spans="1:11" x14ac:dyDescent="0.3">
      <c r="A275" s="69" t="s">
        <v>640</v>
      </c>
      <c r="B275" s="70" t="s">
        <v>773</v>
      </c>
      <c r="C275" s="70">
        <v>0</v>
      </c>
      <c r="D275" s="70">
        <v>0</v>
      </c>
      <c r="E275" s="70">
        <v>0</v>
      </c>
      <c r="F275" s="70">
        <v>0</v>
      </c>
      <c r="G275" s="70">
        <v>0</v>
      </c>
      <c r="H275" s="70">
        <f t="shared" si="4"/>
        <v>0</v>
      </c>
      <c r="I275" s="75">
        <v>0</v>
      </c>
      <c r="J275" s="58"/>
      <c r="K275" s="58"/>
    </row>
    <row r="276" spans="1:11" x14ac:dyDescent="0.3">
      <c r="A276" s="65" t="s">
        <v>250</v>
      </c>
      <c r="B276" s="66" t="s">
        <v>575</v>
      </c>
      <c r="C276" s="66">
        <v>0</v>
      </c>
      <c r="D276" s="66">
        <v>0</v>
      </c>
      <c r="E276" s="66">
        <v>0</v>
      </c>
      <c r="F276" s="66">
        <v>0</v>
      </c>
      <c r="G276" s="66">
        <v>0</v>
      </c>
      <c r="H276" s="66">
        <f t="shared" si="4"/>
        <v>0</v>
      </c>
      <c r="I276" s="76">
        <v>0</v>
      </c>
      <c r="J276" s="58"/>
      <c r="K276" s="58"/>
    </row>
    <row r="277" spans="1:11" x14ac:dyDescent="0.3">
      <c r="A277" s="69" t="s">
        <v>192</v>
      </c>
      <c r="B277" s="70" t="s">
        <v>774</v>
      </c>
      <c r="C277" s="71">
        <v>673823</v>
      </c>
      <c r="D277" s="71">
        <v>13825</v>
      </c>
      <c r="E277" s="70">
        <v>28159</v>
      </c>
      <c r="F277" s="70">
        <v>0</v>
      </c>
      <c r="G277" s="70">
        <v>0</v>
      </c>
      <c r="H277" s="70">
        <f t="shared" si="4"/>
        <v>41984</v>
      </c>
      <c r="I277" s="72">
        <v>715807</v>
      </c>
      <c r="J277" s="58"/>
      <c r="K277" s="58"/>
    </row>
    <row r="278" spans="1:11" x14ac:dyDescent="0.3">
      <c r="A278" s="65" t="s">
        <v>299</v>
      </c>
      <c r="B278" s="66" t="s">
        <v>617</v>
      </c>
      <c r="C278" s="67">
        <v>414635</v>
      </c>
      <c r="D278" s="67">
        <v>7932</v>
      </c>
      <c r="E278" s="66">
        <v>46065</v>
      </c>
      <c r="F278" s="66">
        <v>0</v>
      </c>
      <c r="G278" s="66">
        <v>5724</v>
      </c>
      <c r="H278" s="66">
        <f t="shared" si="4"/>
        <v>59721</v>
      </c>
      <c r="I278" s="68">
        <v>474356</v>
      </c>
      <c r="J278" s="58"/>
      <c r="K278" s="58"/>
    </row>
    <row r="279" spans="1:11" x14ac:dyDescent="0.3">
      <c r="A279" s="69" t="s">
        <v>631</v>
      </c>
      <c r="B279" s="70" t="s">
        <v>775</v>
      </c>
      <c r="C279" s="70">
        <v>0</v>
      </c>
      <c r="D279" s="70">
        <v>0</v>
      </c>
      <c r="E279" s="70">
        <v>0</v>
      </c>
      <c r="F279" s="70">
        <v>0</v>
      </c>
      <c r="G279" s="70">
        <v>0</v>
      </c>
      <c r="H279" s="70">
        <f t="shared" si="4"/>
        <v>0</v>
      </c>
      <c r="I279" s="75">
        <v>0</v>
      </c>
      <c r="J279" s="58"/>
      <c r="K279" s="58"/>
    </row>
    <row r="280" spans="1:11" x14ac:dyDescent="0.3">
      <c r="A280" s="65" t="s">
        <v>189</v>
      </c>
      <c r="B280" s="66" t="s">
        <v>524</v>
      </c>
      <c r="C280" s="67">
        <v>2137562</v>
      </c>
      <c r="D280" s="67">
        <v>55079</v>
      </c>
      <c r="E280" s="67">
        <v>70947</v>
      </c>
      <c r="F280" s="66">
        <v>0</v>
      </c>
      <c r="G280" s="67">
        <v>0</v>
      </c>
      <c r="H280" s="67">
        <f t="shared" si="4"/>
        <v>126026</v>
      </c>
      <c r="I280" s="68">
        <v>2263588</v>
      </c>
      <c r="J280" s="58"/>
      <c r="K280" s="58"/>
    </row>
    <row r="281" spans="1:11" x14ac:dyDescent="0.3">
      <c r="A281" s="69" t="s">
        <v>88</v>
      </c>
      <c r="B281" s="70" t="s">
        <v>428</v>
      </c>
      <c r="C281" s="71">
        <v>9695</v>
      </c>
      <c r="D281" s="70">
        <v>660</v>
      </c>
      <c r="E281" s="71">
        <v>8229</v>
      </c>
      <c r="F281" s="70">
        <v>0</v>
      </c>
      <c r="G281" s="70">
        <v>0</v>
      </c>
      <c r="H281" s="70">
        <f t="shared" si="4"/>
        <v>8889</v>
      </c>
      <c r="I281" s="72">
        <v>18584</v>
      </c>
      <c r="J281" s="58"/>
      <c r="K281" s="58"/>
    </row>
    <row r="282" spans="1:11" x14ac:dyDescent="0.3">
      <c r="A282" s="65" t="s">
        <v>115</v>
      </c>
      <c r="B282" s="66" t="s">
        <v>455</v>
      </c>
      <c r="C282" s="67">
        <v>608253</v>
      </c>
      <c r="D282" s="67">
        <v>18041</v>
      </c>
      <c r="E282" s="67">
        <v>26066</v>
      </c>
      <c r="F282" s="66">
        <v>0</v>
      </c>
      <c r="G282" s="66">
        <v>0</v>
      </c>
      <c r="H282" s="66">
        <f t="shared" si="4"/>
        <v>44107</v>
      </c>
      <c r="I282" s="68">
        <v>652360</v>
      </c>
      <c r="J282" s="58"/>
      <c r="K282" s="58"/>
    </row>
    <row r="283" spans="1:11" x14ac:dyDescent="0.3">
      <c r="A283" s="69" t="s">
        <v>281</v>
      </c>
      <c r="B283" s="70" t="s">
        <v>601</v>
      </c>
      <c r="C283" s="71">
        <v>27882</v>
      </c>
      <c r="D283" s="71">
        <v>2020</v>
      </c>
      <c r="E283" s="71">
        <v>14235</v>
      </c>
      <c r="F283" s="70">
        <v>0</v>
      </c>
      <c r="G283" s="70">
        <v>306</v>
      </c>
      <c r="H283" s="70">
        <f t="shared" si="4"/>
        <v>16561</v>
      </c>
      <c r="I283" s="72">
        <v>44443</v>
      </c>
      <c r="J283" s="58"/>
      <c r="K283" s="58"/>
    </row>
    <row r="284" spans="1:11" x14ac:dyDescent="0.3">
      <c r="A284" s="65" t="s">
        <v>263</v>
      </c>
      <c r="B284" s="66" t="s">
        <v>586</v>
      </c>
      <c r="C284" s="67">
        <v>168456</v>
      </c>
      <c r="D284" s="67">
        <v>6711</v>
      </c>
      <c r="E284" s="67">
        <v>10506</v>
      </c>
      <c r="F284" s="66">
        <v>0</v>
      </c>
      <c r="G284" s="66">
        <v>0</v>
      </c>
      <c r="H284" s="66">
        <f t="shared" si="4"/>
        <v>17217</v>
      </c>
      <c r="I284" s="68">
        <v>185673</v>
      </c>
      <c r="J284" s="58"/>
      <c r="K284" s="58"/>
    </row>
    <row r="285" spans="1:11" x14ac:dyDescent="0.3">
      <c r="A285" s="69" t="s">
        <v>128</v>
      </c>
      <c r="B285" s="70" t="s">
        <v>468</v>
      </c>
      <c r="C285" s="71">
        <v>32141</v>
      </c>
      <c r="D285" s="71">
        <v>5503</v>
      </c>
      <c r="E285" s="71">
        <v>6531</v>
      </c>
      <c r="F285" s="70">
        <v>979</v>
      </c>
      <c r="G285" s="70">
        <v>85</v>
      </c>
      <c r="H285" s="70">
        <f t="shared" si="4"/>
        <v>13098</v>
      </c>
      <c r="I285" s="72">
        <v>45239</v>
      </c>
      <c r="J285" s="58"/>
      <c r="K285" s="58"/>
    </row>
    <row r="286" spans="1:11" x14ac:dyDescent="0.3">
      <c r="A286" s="65" t="s">
        <v>149</v>
      </c>
      <c r="B286" s="66" t="s">
        <v>488</v>
      </c>
      <c r="C286" s="67">
        <v>142642</v>
      </c>
      <c r="D286" s="67">
        <v>228</v>
      </c>
      <c r="E286" s="67">
        <v>16006</v>
      </c>
      <c r="F286" s="66">
        <v>0</v>
      </c>
      <c r="G286" s="67">
        <v>2026</v>
      </c>
      <c r="H286" s="67">
        <f t="shared" si="4"/>
        <v>18260</v>
      </c>
      <c r="I286" s="68">
        <v>160902</v>
      </c>
      <c r="J286" s="58"/>
      <c r="K286" s="58"/>
    </row>
    <row r="287" spans="1:11" x14ac:dyDescent="0.3">
      <c r="A287" s="69" t="s">
        <v>176</v>
      </c>
      <c r="B287" s="70" t="s">
        <v>513</v>
      </c>
      <c r="C287" s="71">
        <v>203135</v>
      </c>
      <c r="D287" s="71">
        <v>5035</v>
      </c>
      <c r="E287" s="71">
        <v>27841</v>
      </c>
      <c r="F287" s="70">
        <v>0</v>
      </c>
      <c r="G287" s="71">
        <v>4470</v>
      </c>
      <c r="H287" s="71">
        <f t="shared" si="4"/>
        <v>37346</v>
      </c>
      <c r="I287" s="72">
        <v>240481</v>
      </c>
      <c r="J287" s="58"/>
      <c r="K287" s="58"/>
    </row>
    <row r="288" spans="1:11" x14ac:dyDescent="0.3">
      <c r="A288" s="65" t="s">
        <v>300</v>
      </c>
      <c r="B288" s="66" t="s">
        <v>618</v>
      </c>
      <c r="C288" s="67">
        <v>168973</v>
      </c>
      <c r="D288" s="67">
        <v>29841</v>
      </c>
      <c r="E288" s="67">
        <v>47984</v>
      </c>
      <c r="F288" s="66">
        <v>0</v>
      </c>
      <c r="G288" s="66">
        <v>260</v>
      </c>
      <c r="H288" s="66">
        <f t="shared" si="4"/>
        <v>78085</v>
      </c>
      <c r="I288" s="68">
        <v>247058</v>
      </c>
      <c r="J288" s="58"/>
      <c r="K288" s="58"/>
    </row>
    <row r="289" spans="1:11" x14ac:dyDescent="0.3">
      <c r="A289" s="69" t="s">
        <v>268</v>
      </c>
      <c r="B289" s="70" t="s">
        <v>591</v>
      </c>
      <c r="C289" s="71">
        <v>29451</v>
      </c>
      <c r="D289" s="70">
        <v>0</v>
      </c>
      <c r="E289" s="71">
        <v>6620</v>
      </c>
      <c r="F289" s="70">
        <v>0</v>
      </c>
      <c r="G289" s="70">
        <v>0</v>
      </c>
      <c r="H289" s="70">
        <f t="shared" si="4"/>
        <v>6620</v>
      </c>
      <c r="I289" s="72">
        <v>36071</v>
      </c>
      <c r="J289" s="58"/>
      <c r="K289" s="58"/>
    </row>
    <row r="290" spans="1:11" x14ac:dyDescent="0.3">
      <c r="A290" s="74" t="s">
        <v>51</v>
      </c>
      <c r="B290" s="66" t="s">
        <v>393</v>
      </c>
      <c r="C290" s="67">
        <v>72470</v>
      </c>
      <c r="D290" s="67">
        <v>3506</v>
      </c>
      <c r="E290" s="67">
        <v>13237</v>
      </c>
      <c r="F290" s="66">
        <v>0</v>
      </c>
      <c r="G290" s="66">
        <v>3296</v>
      </c>
      <c r="H290" s="66">
        <f t="shared" si="4"/>
        <v>20039</v>
      </c>
      <c r="I290" s="68">
        <v>92509</v>
      </c>
      <c r="J290" s="58"/>
      <c r="K290" s="58"/>
    </row>
    <row r="291" spans="1:11" x14ac:dyDescent="0.3">
      <c r="A291" s="69" t="s">
        <v>135</v>
      </c>
      <c r="B291" s="70" t="s">
        <v>474</v>
      </c>
      <c r="C291" s="71">
        <v>26946</v>
      </c>
      <c r="D291" s="71">
        <v>2519</v>
      </c>
      <c r="E291" s="71">
        <v>12327</v>
      </c>
      <c r="F291" s="70">
        <v>0</v>
      </c>
      <c r="G291" s="70">
        <v>0</v>
      </c>
      <c r="H291" s="70">
        <f t="shared" si="4"/>
        <v>14846</v>
      </c>
      <c r="I291" s="72">
        <v>41792</v>
      </c>
      <c r="J291" s="58"/>
      <c r="K291" s="58"/>
    </row>
    <row r="292" spans="1:11" x14ac:dyDescent="0.3">
      <c r="A292" s="65" t="s">
        <v>112</v>
      </c>
      <c r="B292" s="66" t="s">
        <v>452</v>
      </c>
      <c r="C292" s="67">
        <v>96505</v>
      </c>
      <c r="D292" s="67">
        <v>4137</v>
      </c>
      <c r="E292" s="67">
        <v>6441</v>
      </c>
      <c r="F292" s="66">
        <v>0</v>
      </c>
      <c r="G292" s="66">
        <v>0</v>
      </c>
      <c r="H292" s="66">
        <f t="shared" si="4"/>
        <v>10578</v>
      </c>
      <c r="I292" s="68">
        <v>107083</v>
      </c>
      <c r="J292" s="58"/>
      <c r="K292" s="58"/>
    </row>
    <row r="293" spans="1:11" x14ac:dyDescent="0.3">
      <c r="A293" s="69" t="s">
        <v>258</v>
      </c>
      <c r="B293" s="70" t="s">
        <v>581</v>
      </c>
      <c r="C293" s="71">
        <v>603828</v>
      </c>
      <c r="D293" s="71">
        <v>17319</v>
      </c>
      <c r="E293" s="71">
        <v>47129</v>
      </c>
      <c r="F293" s="70">
        <v>0</v>
      </c>
      <c r="G293" s="70">
        <v>8826</v>
      </c>
      <c r="H293" s="70">
        <f t="shared" si="4"/>
        <v>73274</v>
      </c>
      <c r="I293" s="72">
        <v>677102</v>
      </c>
      <c r="J293" s="58"/>
      <c r="K293" s="58"/>
    </row>
    <row r="294" spans="1:11" x14ac:dyDescent="0.3">
      <c r="A294" s="65" t="s">
        <v>292</v>
      </c>
      <c r="B294" s="66" t="s">
        <v>611</v>
      </c>
      <c r="C294" s="67">
        <v>8310</v>
      </c>
      <c r="D294" s="67">
        <v>1679</v>
      </c>
      <c r="E294" s="67">
        <v>2750</v>
      </c>
      <c r="F294" s="66">
        <v>0</v>
      </c>
      <c r="G294" s="66">
        <v>699</v>
      </c>
      <c r="H294" s="66">
        <f t="shared" si="4"/>
        <v>5128</v>
      </c>
      <c r="I294" s="68">
        <v>13438</v>
      </c>
      <c r="J294" s="58"/>
      <c r="K294" s="58"/>
    </row>
    <row r="295" spans="1:11" x14ac:dyDescent="0.3">
      <c r="A295" s="69" t="s">
        <v>191</v>
      </c>
      <c r="B295" s="70" t="s">
        <v>526</v>
      </c>
      <c r="C295" s="71">
        <v>205796</v>
      </c>
      <c r="D295" s="71">
        <v>21945</v>
      </c>
      <c r="E295" s="71">
        <v>12162</v>
      </c>
      <c r="F295" s="70">
        <v>0</v>
      </c>
      <c r="G295" s="70">
        <v>4435</v>
      </c>
      <c r="H295" s="70">
        <f t="shared" si="4"/>
        <v>38542</v>
      </c>
      <c r="I295" s="72">
        <v>244338</v>
      </c>
      <c r="J295" s="58"/>
      <c r="K295" s="58"/>
    </row>
    <row r="296" spans="1:11" x14ac:dyDescent="0.3">
      <c r="A296" s="65" t="s">
        <v>247</v>
      </c>
      <c r="B296" s="66" t="s">
        <v>572</v>
      </c>
      <c r="C296" s="67">
        <v>220506</v>
      </c>
      <c r="D296" s="67">
        <v>10183</v>
      </c>
      <c r="E296" s="66">
        <v>1028</v>
      </c>
      <c r="F296" s="66">
        <v>0</v>
      </c>
      <c r="G296" s="66">
        <v>0</v>
      </c>
      <c r="H296" s="66">
        <f t="shared" si="4"/>
        <v>11211</v>
      </c>
      <c r="I296" s="68">
        <v>231717</v>
      </c>
      <c r="J296" s="58"/>
      <c r="K296" s="58"/>
    </row>
    <row r="297" spans="1:11" x14ac:dyDescent="0.3">
      <c r="A297" s="73" t="s">
        <v>39</v>
      </c>
      <c r="B297" s="70" t="s">
        <v>383</v>
      </c>
      <c r="C297" s="71">
        <v>1883110</v>
      </c>
      <c r="D297" s="71">
        <v>40833</v>
      </c>
      <c r="E297" s="71">
        <v>74243</v>
      </c>
      <c r="F297" s="70">
        <v>0</v>
      </c>
      <c r="G297" s="70">
        <v>0</v>
      </c>
      <c r="H297" s="70">
        <f t="shared" si="4"/>
        <v>115076</v>
      </c>
      <c r="I297" s="72">
        <v>1998186</v>
      </c>
      <c r="J297" s="58"/>
      <c r="K297" s="58"/>
    </row>
    <row r="298" spans="1:11" x14ac:dyDescent="0.3">
      <c r="A298" s="65" t="s">
        <v>108</v>
      </c>
      <c r="B298" s="66" t="s">
        <v>448</v>
      </c>
      <c r="C298" s="67">
        <v>158230</v>
      </c>
      <c r="D298" s="67">
        <v>794</v>
      </c>
      <c r="E298" s="66">
        <v>265</v>
      </c>
      <c r="F298" s="66">
        <v>0</v>
      </c>
      <c r="G298" s="67">
        <v>2407</v>
      </c>
      <c r="H298" s="67">
        <f t="shared" si="4"/>
        <v>3466</v>
      </c>
      <c r="I298" s="68">
        <v>161696</v>
      </c>
      <c r="J298" s="58"/>
      <c r="K298" s="58"/>
    </row>
    <row r="299" spans="1:11" x14ac:dyDescent="0.3">
      <c r="A299" s="69" t="s">
        <v>645</v>
      </c>
      <c r="B299" s="70" t="s">
        <v>776</v>
      </c>
      <c r="C299" s="70">
        <v>0</v>
      </c>
      <c r="D299" s="70">
        <v>0</v>
      </c>
      <c r="E299" s="70">
        <v>0</v>
      </c>
      <c r="F299" s="70">
        <v>0</v>
      </c>
      <c r="G299" s="70">
        <v>0</v>
      </c>
      <c r="H299" s="70">
        <f t="shared" si="4"/>
        <v>0</v>
      </c>
      <c r="I299" s="75">
        <v>0</v>
      </c>
      <c r="J299" s="58"/>
      <c r="K299" s="58"/>
    </row>
    <row r="300" spans="1:11" x14ac:dyDescent="0.3">
      <c r="A300" s="65" t="s">
        <v>264</v>
      </c>
      <c r="B300" s="66" t="s">
        <v>587</v>
      </c>
      <c r="C300" s="67">
        <v>50951</v>
      </c>
      <c r="D300" s="67">
        <v>4581</v>
      </c>
      <c r="E300" s="67">
        <v>10294</v>
      </c>
      <c r="F300" s="66">
        <v>0</v>
      </c>
      <c r="G300" s="66">
        <v>0</v>
      </c>
      <c r="H300" s="66">
        <f t="shared" si="4"/>
        <v>14875</v>
      </c>
      <c r="I300" s="68">
        <v>65826</v>
      </c>
      <c r="J300" s="58"/>
      <c r="K300" s="58"/>
    </row>
    <row r="301" spans="1:11" x14ac:dyDescent="0.3">
      <c r="A301" s="69" t="s">
        <v>72</v>
      </c>
      <c r="B301" s="70" t="s">
        <v>414</v>
      </c>
      <c r="C301" s="71">
        <v>141164</v>
      </c>
      <c r="D301" s="70">
        <v>1049</v>
      </c>
      <c r="E301" s="71">
        <v>13171</v>
      </c>
      <c r="F301" s="70">
        <v>0</v>
      </c>
      <c r="G301" s="70">
        <v>0</v>
      </c>
      <c r="H301" s="70">
        <f t="shared" si="4"/>
        <v>14220</v>
      </c>
      <c r="I301" s="72">
        <v>155384</v>
      </c>
      <c r="J301" s="58"/>
      <c r="K301" s="58"/>
    </row>
    <row r="302" spans="1:11" x14ac:dyDescent="0.3">
      <c r="A302" s="65" t="s">
        <v>270</v>
      </c>
      <c r="B302" s="66" t="s">
        <v>592</v>
      </c>
      <c r="C302" s="67">
        <v>21097</v>
      </c>
      <c r="D302" s="67">
        <v>403</v>
      </c>
      <c r="E302" s="67">
        <v>5188</v>
      </c>
      <c r="F302" s="66">
        <v>0</v>
      </c>
      <c r="G302" s="66">
        <v>0</v>
      </c>
      <c r="H302" s="66">
        <f t="shared" si="4"/>
        <v>5591</v>
      </c>
      <c r="I302" s="68">
        <v>26688</v>
      </c>
      <c r="J302" s="58"/>
      <c r="K302" s="58"/>
    </row>
    <row r="303" spans="1:11" x14ac:dyDescent="0.3">
      <c r="A303" s="69" t="s">
        <v>266</v>
      </c>
      <c r="B303" s="70" t="s">
        <v>589</v>
      </c>
      <c r="C303" s="71">
        <v>326907</v>
      </c>
      <c r="D303" s="71">
        <v>18409</v>
      </c>
      <c r="E303" s="71">
        <v>48694</v>
      </c>
      <c r="F303" s="70">
        <v>0</v>
      </c>
      <c r="G303" s="70">
        <v>0</v>
      </c>
      <c r="H303" s="70">
        <f t="shared" si="4"/>
        <v>67103</v>
      </c>
      <c r="I303" s="72">
        <v>394010</v>
      </c>
      <c r="J303" s="58"/>
      <c r="K303" s="58"/>
    </row>
    <row r="304" spans="1:11" x14ac:dyDescent="0.3">
      <c r="A304" s="65" t="s">
        <v>304</v>
      </c>
      <c r="B304" s="66" t="s">
        <v>622</v>
      </c>
      <c r="C304" s="67">
        <v>270106</v>
      </c>
      <c r="D304" s="67">
        <v>31105</v>
      </c>
      <c r="E304" s="67">
        <v>7085</v>
      </c>
      <c r="F304" s="66">
        <v>0</v>
      </c>
      <c r="G304" s="67">
        <v>8161</v>
      </c>
      <c r="H304" s="67">
        <f t="shared" si="4"/>
        <v>46351</v>
      </c>
      <c r="I304" s="68">
        <v>316457</v>
      </c>
      <c r="J304" s="58"/>
      <c r="K304" s="58"/>
    </row>
    <row r="305" spans="1:11" x14ac:dyDescent="0.3">
      <c r="A305" s="69" t="s">
        <v>74</v>
      </c>
      <c r="B305" s="70" t="s">
        <v>416</v>
      </c>
      <c r="C305" s="71">
        <v>62842</v>
      </c>
      <c r="D305" s="71">
        <v>2668</v>
      </c>
      <c r="E305" s="71">
        <v>23151</v>
      </c>
      <c r="F305" s="70">
        <v>0</v>
      </c>
      <c r="G305" s="70">
        <v>0</v>
      </c>
      <c r="H305" s="70">
        <f t="shared" si="4"/>
        <v>25819</v>
      </c>
      <c r="I305" s="72">
        <v>88661</v>
      </c>
      <c r="J305" s="58"/>
      <c r="K305" s="58"/>
    </row>
    <row r="306" spans="1:11" x14ac:dyDescent="0.3">
      <c r="A306" s="74" t="s">
        <v>43</v>
      </c>
      <c r="B306" s="66" t="s">
        <v>386</v>
      </c>
      <c r="C306" s="67">
        <v>298878</v>
      </c>
      <c r="D306" s="66">
        <v>6209</v>
      </c>
      <c r="E306" s="67">
        <v>25308</v>
      </c>
      <c r="F306" s="66">
        <v>0</v>
      </c>
      <c r="G306" s="66">
        <v>2004</v>
      </c>
      <c r="H306" s="66">
        <f t="shared" si="4"/>
        <v>33521</v>
      </c>
      <c r="I306" s="68">
        <v>332399</v>
      </c>
      <c r="J306" s="58"/>
      <c r="K306" s="58"/>
    </row>
    <row r="307" spans="1:11" x14ac:dyDescent="0.3">
      <c r="A307" s="73" t="s">
        <v>15</v>
      </c>
      <c r="B307" s="70" t="s">
        <v>359</v>
      </c>
      <c r="C307" s="71">
        <v>50875</v>
      </c>
      <c r="D307" s="70">
        <v>2274</v>
      </c>
      <c r="E307" s="71">
        <v>7592</v>
      </c>
      <c r="F307" s="70">
        <v>0</v>
      </c>
      <c r="G307" s="71">
        <v>8714</v>
      </c>
      <c r="H307" s="71">
        <f t="shared" si="4"/>
        <v>18580</v>
      </c>
      <c r="I307" s="72">
        <v>69455</v>
      </c>
      <c r="J307" s="58"/>
      <c r="K307" s="58"/>
    </row>
    <row r="308" spans="1:11" x14ac:dyDescent="0.3">
      <c r="A308" s="74" t="s">
        <v>61</v>
      </c>
      <c r="B308" s="66" t="s">
        <v>403</v>
      </c>
      <c r="C308" s="67">
        <v>40154</v>
      </c>
      <c r="D308" s="67">
        <v>3907</v>
      </c>
      <c r="E308" s="67">
        <v>18751</v>
      </c>
      <c r="F308" s="66">
        <v>0</v>
      </c>
      <c r="G308" s="66">
        <v>0</v>
      </c>
      <c r="H308" s="66">
        <f t="shared" si="4"/>
        <v>22658</v>
      </c>
      <c r="I308" s="68">
        <v>62812</v>
      </c>
      <c r="J308" s="58"/>
      <c r="K308" s="58"/>
    </row>
    <row r="309" spans="1:11" x14ac:dyDescent="0.3">
      <c r="A309" s="69" t="s">
        <v>246</v>
      </c>
      <c r="B309" s="70" t="s">
        <v>571</v>
      </c>
      <c r="C309" s="71">
        <v>53250</v>
      </c>
      <c r="D309" s="71">
        <v>5770</v>
      </c>
      <c r="E309" s="71">
        <v>8876</v>
      </c>
      <c r="F309" s="70">
        <v>0</v>
      </c>
      <c r="G309" s="70">
        <v>103</v>
      </c>
      <c r="H309" s="70">
        <f t="shared" si="4"/>
        <v>14749</v>
      </c>
      <c r="I309" s="72">
        <v>67999</v>
      </c>
      <c r="J309" s="58"/>
      <c r="K309" s="58"/>
    </row>
    <row r="310" spans="1:11" x14ac:dyDescent="0.3">
      <c r="A310" s="74" t="s">
        <v>33</v>
      </c>
      <c r="B310" s="66" t="s">
        <v>377</v>
      </c>
      <c r="C310" s="67">
        <v>350413</v>
      </c>
      <c r="D310" s="67">
        <v>27582</v>
      </c>
      <c r="E310" s="67">
        <v>44758</v>
      </c>
      <c r="F310" s="66">
        <v>1388</v>
      </c>
      <c r="G310" s="67">
        <v>17020</v>
      </c>
      <c r="H310" s="67">
        <f t="shared" si="4"/>
        <v>90748</v>
      </c>
      <c r="I310" s="68">
        <v>441161</v>
      </c>
      <c r="J310" s="58"/>
      <c r="K310" s="58"/>
    </row>
    <row r="311" spans="1:11" x14ac:dyDescent="0.3">
      <c r="A311" s="69" t="s">
        <v>241</v>
      </c>
      <c r="B311" s="70" t="s">
        <v>777</v>
      </c>
      <c r="C311" s="71">
        <v>165461</v>
      </c>
      <c r="D311" s="71">
        <v>0</v>
      </c>
      <c r="E311" s="70">
        <v>18846</v>
      </c>
      <c r="F311" s="70">
        <v>0</v>
      </c>
      <c r="G311" s="70">
        <v>0</v>
      </c>
      <c r="H311" s="70">
        <f t="shared" si="4"/>
        <v>18846</v>
      </c>
      <c r="I311" s="72">
        <v>184307</v>
      </c>
      <c r="J311" s="58"/>
      <c r="K311" s="58"/>
    </row>
    <row r="312" spans="1:11" x14ac:dyDescent="0.3">
      <c r="A312" s="65" t="s">
        <v>305</v>
      </c>
      <c r="B312" s="66" t="s">
        <v>778</v>
      </c>
      <c r="C312" s="67">
        <v>409527</v>
      </c>
      <c r="D312" s="67">
        <v>5351</v>
      </c>
      <c r="E312" s="67">
        <v>42552</v>
      </c>
      <c r="F312" s="66">
        <v>0</v>
      </c>
      <c r="G312" s="66">
        <v>0</v>
      </c>
      <c r="H312" s="66">
        <f t="shared" si="4"/>
        <v>47903</v>
      </c>
      <c r="I312" s="68">
        <v>457430</v>
      </c>
      <c r="J312" s="58"/>
      <c r="K312" s="58"/>
    </row>
    <row r="313" spans="1:11" x14ac:dyDescent="0.3">
      <c r="A313" s="69" t="s">
        <v>660</v>
      </c>
      <c r="B313" s="70" t="s">
        <v>779</v>
      </c>
      <c r="C313" s="70">
        <v>0</v>
      </c>
      <c r="D313" s="70">
        <v>0</v>
      </c>
      <c r="E313" s="70">
        <v>0</v>
      </c>
      <c r="F313" s="70">
        <v>0</v>
      </c>
      <c r="G313" s="70">
        <v>0</v>
      </c>
      <c r="H313" s="70">
        <f t="shared" si="4"/>
        <v>0</v>
      </c>
      <c r="I313" s="75">
        <v>0</v>
      </c>
      <c r="J313" s="58"/>
      <c r="K313" s="58"/>
    </row>
    <row r="314" spans="1:11" x14ac:dyDescent="0.3">
      <c r="A314" s="65" t="s">
        <v>153</v>
      </c>
      <c r="B314" s="66" t="s">
        <v>492</v>
      </c>
      <c r="C314" s="67">
        <v>112921</v>
      </c>
      <c r="D314" s="66">
        <v>1708</v>
      </c>
      <c r="E314" s="67">
        <v>10399</v>
      </c>
      <c r="F314" s="66">
        <v>0</v>
      </c>
      <c r="G314" s="67">
        <v>1090</v>
      </c>
      <c r="H314" s="67">
        <f t="shared" si="4"/>
        <v>13197</v>
      </c>
      <c r="I314" s="68">
        <v>126118</v>
      </c>
      <c r="J314" s="58"/>
      <c r="K314" s="58"/>
    </row>
    <row r="315" spans="1:11" x14ac:dyDescent="0.3">
      <c r="A315" s="69" t="s">
        <v>200</v>
      </c>
      <c r="B315" s="70" t="s">
        <v>533</v>
      </c>
      <c r="C315" s="71">
        <v>420152</v>
      </c>
      <c r="D315" s="71">
        <v>7182</v>
      </c>
      <c r="E315" s="71">
        <v>16602</v>
      </c>
      <c r="F315" s="70">
        <v>0</v>
      </c>
      <c r="G315" s="70">
        <v>0</v>
      </c>
      <c r="H315" s="70">
        <f t="shared" si="4"/>
        <v>23784</v>
      </c>
      <c r="I315" s="72">
        <v>443936</v>
      </c>
      <c r="J315" s="58"/>
      <c r="K315" s="58"/>
    </row>
    <row r="316" spans="1:11" x14ac:dyDescent="0.3">
      <c r="A316" s="65" t="s">
        <v>140</v>
      </c>
      <c r="B316" s="66" t="s">
        <v>780</v>
      </c>
      <c r="C316" s="67">
        <v>136706</v>
      </c>
      <c r="D316" s="67">
        <v>4681</v>
      </c>
      <c r="E316" s="67">
        <v>34752</v>
      </c>
      <c r="F316" s="66">
        <v>0</v>
      </c>
      <c r="G316" s="66">
        <v>0</v>
      </c>
      <c r="H316" s="66">
        <f t="shared" si="4"/>
        <v>39433</v>
      </c>
      <c r="I316" s="68">
        <v>176139</v>
      </c>
      <c r="J316" s="58"/>
      <c r="K316" s="58"/>
    </row>
    <row r="317" spans="1:11" x14ac:dyDescent="0.3">
      <c r="A317" s="69" t="s">
        <v>657</v>
      </c>
      <c r="B317" s="70" t="s">
        <v>781</v>
      </c>
      <c r="C317" s="70">
        <v>0</v>
      </c>
      <c r="D317" s="70">
        <v>0</v>
      </c>
      <c r="E317" s="70">
        <v>0</v>
      </c>
      <c r="F317" s="70">
        <v>0</v>
      </c>
      <c r="G317" s="70">
        <v>0</v>
      </c>
      <c r="H317" s="70">
        <f t="shared" si="4"/>
        <v>0</v>
      </c>
      <c r="I317" s="75">
        <v>0</v>
      </c>
      <c r="J317" s="58"/>
      <c r="K317" s="58"/>
    </row>
    <row r="318" spans="1:11" x14ac:dyDescent="0.3">
      <c r="A318" s="65" t="s">
        <v>160</v>
      </c>
      <c r="B318" s="66" t="s">
        <v>498</v>
      </c>
      <c r="C318" s="66">
        <v>0</v>
      </c>
      <c r="D318" s="66">
        <v>0</v>
      </c>
      <c r="E318" s="66">
        <v>0</v>
      </c>
      <c r="F318" s="66">
        <v>0</v>
      </c>
      <c r="G318" s="66">
        <v>0</v>
      </c>
      <c r="H318" s="66">
        <f t="shared" si="4"/>
        <v>0</v>
      </c>
      <c r="I318" s="76">
        <v>0</v>
      </c>
      <c r="J318" s="58"/>
      <c r="K318" s="58"/>
    </row>
    <row r="319" spans="1:11" x14ac:dyDescent="0.3">
      <c r="A319" s="69" t="s">
        <v>182</v>
      </c>
      <c r="B319" s="70" t="s">
        <v>518</v>
      </c>
      <c r="C319" s="71">
        <v>88154</v>
      </c>
      <c r="D319" s="71">
        <v>1475</v>
      </c>
      <c r="E319" s="71">
        <v>16133</v>
      </c>
      <c r="F319" s="70">
        <v>0</v>
      </c>
      <c r="G319" s="70">
        <v>0</v>
      </c>
      <c r="H319" s="70">
        <f t="shared" si="4"/>
        <v>17608</v>
      </c>
      <c r="I319" s="72">
        <v>105762</v>
      </c>
      <c r="J319" s="58"/>
      <c r="K319" s="58"/>
    </row>
    <row r="320" spans="1:11" x14ac:dyDescent="0.3">
      <c r="A320" s="65" t="s">
        <v>80</v>
      </c>
      <c r="B320" s="66" t="s">
        <v>421</v>
      </c>
      <c r="C320" s="67">
        <v>56496</v>
      </c>
      <c r="D320" s="66">
        <v>0</v>
      </c>
      <c r="E320" s="67">
        <v>3050</v>
      </c>
      <c r="F320" s="66">
        <v>0</v>
      </c>
      <c r="G320" s="66">
        <v>18563</v>
      </c>
      <c r="H320" s="66">
        <f t="shared" si="4"/>
        <v>21613</v>
      </c>
      <c r="I320" s="68">
        <v>78109</v>
      </c>
      <c r="J320" s="58"/>
      <c r="K320" s="58"/>
    </row>
    <row r="321" spans="1:11" x14ac:dyDescent="0.3">
      <c r="A321" s="69" t="s">
        <v>147</v>
      </c>
      <c r="B321" s="70" t="s">
        <v>486</v>
      </c>
      <c r="C321" s="71">
        <v>89590</v>
      </c>
      <c r="D321" s="71">
        <v>2350</v>
      </c>
      <c r="E321" s="71">
        <v>5386</v>
      </c>
      <c r="F321" s="70">
        <v>0</v>
      </c>
      <c r="G321" s="70">
        <v>0</v>
      </c>
      <c r="H321" s="70">
        <f t="shared" si="4"/>
        <v>7736</v>
      </c>
      <c r="I321" s="72">
        <v>97326</v>
      </c>
      <c r="J321" s="58"/>
      <c r="K321" s="58"/>
    </row>
    <row r="322" spans="1:11" x14ac:dyDescent="0.3">
      <c r="A322" s="65" t="s">
        <v>92</v>
      </c>
      <c r="B322" s="66" t="s">
        <v>432</v>
      </c>
      <c r="C322" s="67">
        <v>25121</v>
      </c>
      <c r="D322" s="67">
        <v>2886</v>
      </c>
      <c r="E322" s="67">
        <v>4640</v>
      </c>
      <c r="F322" s="66">
        <v>0</v>
      </c>
      <c r="G322" s="66">
        <v>56</v>
      </c>
      <c r="H322" s="66">
        <f t="shared" si="4"/>
        <v>7582</v>
      </c>
      <c r="I322" s="68">
        <v>32703</v>
      </c>
      <c r="J322" s="58"/>
      <c r="K322" s="58"/>
    </row>
    <row r="323" spans="1:11" x14ac:dyDescent="0.3">
      <c r="A323" s="69" t="s">
        <v>132</v>
      </c>
      <c r="B323" s="70" t="s">
        <v>471</v>
      </c>
      <c r="C323" s="71">
        <v>5632</v>
      </c>
      <c r="D323" s="71">
        <v>1457</v>
      </c>
      <c r="E323" s="71">
        <v>11943</v>
      </c>
      <c r="F323" s="70">
        <v>0</v>
      </c>
      <c r="G323" s="71">
        <v>5504</v>
      </c>
      <c r="H323" s="71">
        <f t="shared" ref="H323:H327" si="5">D323+E323+F323+G323</f>
        <v>18904</v>
      </c>
      <c r="I323" s="72">
        <v>24536</v>
      </c>
      <c r="J323" s="58"/>
      <c r="K323" s="58"/>
    </row>
    <row r="324" spans="1:11" x14ac:dyDescent="0.3">
      <c r="A324" s="74" t="s">
        <v>54</v>
      </c>
      <c r="B324" s="66" t="s">
        <v>396</v>
      </c>
      <c r="C324" s="67">
        <v>1318981</v>
      </c>
      <c r="D324" s="67">
        <v>71567</v>
      </c>
      <c r="E324" s="66">
        <v>0</v>
      </c>
      <c r="F324" s="66">
        <v>0</v>
      </c>
      <c r="G324" s="66">
        <v>0</v>
      </c>
      <c r="H324" s="66">
        <f t="shared" si="5"/>
        <v>71567</v>
      </c>
      <c r="I324" s="68">
        <v>1390548</v>
      </c>
      <c r="J324" s="58"/>
      <c r="K324" s="58"/>
    </row>
    <row r="325" spans="1:11" x14ac:dyDescent="0.3">
      <c r="A325" s="69" t="s">
        <v>294</v>
      </c>
      <c r="B325" s="70" t="s">
        <v>613</v>
      </c>
      <c r="C325" s="71">
        <v>586120</v>
      </c>
      <c r="D325" s="71">
        <v>30098</v>
      </c>
      <c r="E325" s="71">
        <v>31760</v>
      </c>
      <c r="F325" s="70">
        <v>0</v>
      </c>
      <c r="G325" s="70">
        <v>0</v>
      </c>
      <c r="H325" s="70">
        <f t="shared" si="5"/>
        <v>61858</v>
      </c>
      <c r="I325" s="72">
        <v>647978</v>
      </c>
      <c r="J325" s="58"/>
      <c r="K325" s="58"/>
    </row>
    <row r="326" spans="1:11" x14ac:dyDescent="0.3">
      <c r="A326" s="65" t="s">
        <v>256</v>
      </c>
      <c r="B326" s="66" t="s">
        <v>579</v>
      </c>
      <c r="C326" s="67">
        <v>615815</v>
      </c>
      <c r="D326" s="67">
        <v>16125</v>
      </c>
      <c r="E326" s="67">
        <v>0</v>
      </c>
      <c r="F326" s="66">
        <v>0</v>
      </c>
      <c r="G326" s="66">
        <v>0</v>
      </c>
      <c r="H326" s="66">
        <f t="shared" si="5"/>
        <v>16125</v>
      </c>
      <c r="I326" s="68">
        <v>631940</v>
      </c>
      <c r="J326" s="58"/>
    </row>
    <row r="327" spans="1:11" x14ac:dyDescent="0.3">
      <c r="A327" s="69" t="s">
        <v>303</v>
      </c>
      <c r="B327" s="70" t="s">
        <v>621</v>
      </c>
      <c r="C327" s="71">
        <v>43605</v>
      </c>
      <c r="D327" s="71">
        <v>4930</v>
      </c>
      <c r="E327" s="71">
        <v>8401</v>
      </c>
      <c r="F327" s="70">
        <v>0</v>
      </c>
      <c r="G327" s="70">
        <v>889</v>
      </c>
      <c r="H327" s="70">
        <f t="shared" si="5"/>
        <v>14220</v>
      </c>
      <c r="I327" s="72">
        <v>57825</v>
      </c>
      <c r="J327" s="58"/>
    </row>
  </sheetData>
  <autoFilter ref="A1:I311" xr:uid="{EBB6E6AB-6DCD-4CCB-B187-061EE00B7211}"/>
  <hyperlinks>
    <hyperlink ref="L1" r:id="rId1" xr:uid="{49CCA64B-E230-42D4-9E5D-2829F9339B67}"/>
    <hyperlink ref="L3" r:id="rId2" xr:uid="{FD62A3A6-4F6E-4811-AC13-3249930E161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District List</vt:lpstr>
      <vt:lpstr>RSY District</vt:lpstr>
      <vt:lpstr>RSY Contracted</vt:lpstr>
      <vt:lpstr>ESY District</vt:lpstr>
      <vt:lpstr>ESY Contracted</vt:lpstr>
      <vt:lpstr>Reimbursement %</vt:lpstr>
      <vt:lpstr>24-25_F-196_Data</vt:lpstr>
      <vt:lpstr>24-25_To-From_Mileage</vt:lpstr>
      <vt:lpstr>'ESY Contracted'!Print_Area</vt:lpstr>
      <vt:lpstr>'RSY Contracted'!Print_Area</vt:lpstr>
      <vt:lpstr>'RSY District'!Print_Area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Safety Net Transportation Cost Calculator</dc:title>
  <dc:subject>Transportation Cost Calculator</dc:subject>
  <dc:creator>OSPI, Special Education</dc:creator>
  <cp:keywords>Special Education, Safety Net, Transportation</cp:keywords>
  <cp:lastModifiedBy>Amber O’Donnell</cp:lastModifiedBy>
  <cp:lastPrinted>2021-04-12T19:21:59Z</cp:lastPrinted>
  <dcterms:created xsi:type="dcterms:W3CDTF">2006-01-18T20:03:17Z</dcterms:created>
  <dcterms:modified xsi:type="dcterms:W3CDTF">2026-02-23T23:26:42Z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2024-09-11T20:57:53Z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23fce941-134f-4c64-b2c5-38e4ad5d028e</vt:lpwstr>
  </property>
  <property fmtid="{D5CDD505-2E9C-101B-9397-08002B2CF9AE}" pid="8" name="MSIP_Label_9145f431-4c8c-42c6-a5a5-ba6d3bdea585_ContentBits">
    <vt:lpwstr>0</vt:lpwstr>
  </property>
</Properties>
</file>