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pportionment_NEW\Federal Funding &amp; Allocations\Federal progran allocation\26-27\Preliminary\Title IV\"/>
    </mc:Choice>
  </mc:AlternateContent>
  <xr:revisionPtr revIDLastSave="0" documentId="13_ncr:1_{1D3D311F-A86C-417F-BB28-1CBC4A04AD68}" xr6:coauthVersionLast="47" xr6:coauthVersionMax="47" xr10:uidLastSave="{00000000-0000-0000-0000-000000000000}"/>
  <bookViews>
    <workbookView xWindow="-120" yWindow="-120" windowWidth="29040" windowHeight="15720" xr2:uid="{44F502AE-BE46-4360-BD62-753F582DC1FD}"/>
    <workbookView xWindow="-120" yWindow="-120" windowWidth="29040" windowHeight="15720" xr2:uid="{CD5F198F-1DA1-4065-BB4C-84253AE08CEA}"/>
  </bookViews>
  <sheets>
    <sheet name="District" sheetId="2" r:id="rId1"/>
    <sheet name="SY 2026-2027 preliminary" sheetId="3" state="hidden" r:id="rId2"/>
    <sheet name="Title IA allocations 25-26" sheetId="9" state="hidden" r:id="rId3"/>
    <sheet name="Assumption" sheetId="4" state="hidden" r:id="rId4"/>
    <sheet name="CCDDD" sheetId="5" state="hidden" r:id="rId5"/>
  </sheets>
  <externalReferences>
    <externalReference r:id="rId6"/>
  </externalReferences>
  <definedNames>
    <definedName name="_xlnm._FilterDatabase" localSheetId="1" hidden="1">'SY 2026-2027 preliminary'!$A$8:$W$321</definedName>
    <definedName name="_xlnm._FilterDatabase" localSheetId="2" hidden="1">'Title IA allocations 25-26'!$A$1:$E$314</definedName>
    <definedName name="eligibles0203">#REF!</definedName>
    <definedName name="eligibles0304">#REF!</definedName>
    <definedName name="_xlnm.Print_Area" localSheetId="3">Assumption!$A$1:$S$13</definedName>
    <definedName name="Z_6A036DB9_801D_4FEF_B5E8_DBDD36F187C9_.wvu.PrintArea" localSheetId="3" hidden="1">Assumption!$A$1:$V$13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2" i="9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9" i="3"/>
  <c r="C1" i="3" l="1"/>
  <c r="C7" i="4"/>
  <c r="C8" i="4"/>
  <c r="C10" i="4"/>
  <c r="C12" i="4"/>
  <c r="C16" i="4" s="1"/>
  <c r="C18" i="4"/>
  <c r="D18" i="4" l="1"/>
  <c r="D10" i="4"/>
  <c r="D8" i="4"/>
  <c r="D7" i="4"/>
  <c r="D12" i="4" s="1"/>
  <c r="D16" i="4" l="1"/>
  <c r="S320" i="3" l="1"/>
  <c r="S321" i="3"/>
  <c r="E7" i="4"/>
  <c r="E8" i="4"/>
  <c r="E10" i="4"/>
  <c r="E18" i="4"/>
  <c r="G18" i="4"/>
  <c r="G10" i="4"/>
  <c r="G8" i="4"/>
  <c r="G7" i="4"/>
  <c r="G12" i="4" s="1"/>
  <c r="G16" i="4" s="1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9" i="3"/>
  <c r="E12" i="4" l="1"/>
  <c r="E16" i="4" s="1"/>
  <c r="C318" i="5"/>
  <c r="C319" i="5"/>
  <c r="C4" i="5" l="1"/>
  <c r="C7" i="2" s="1"/>
  <c r="D16" i="2" l="1"/>
  <c r="F18" i="4"/>
  <c r="F10" i="4"/>
  <c r="F8" i="4"/>
  <c r="F7" i="4"/>
  <c r="H8" i="4"/>
  <c r="H7" i="4"/>
  <c r="H10" i="4"/>
  <c r="H18" i="4"/>
  <c r="I8" i="4"/>
  <c r="I10" i="4"/>
  <c r="I18" i="4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S18" i="4"/>
  <c r="R18" i="4"/>
  <c r="Q18" i="4"/>
  <c r="P18" i="4"/>
  <c r="O18" i="4"/>
  <c r="N18" i="4"/>
  <c r="M18" i="4"/>
  <c r="L18" i="4"/>
  <c r="K18" i="4"/>
  <c r="J18" i="4"/>
  <c r="T10" i="4"/>
  <c r="S10" i="4"/>
  <c r="R10" i="4"/>
  <c r="Q10" i="4"/>
  <c r="P10" i="4"/>
  <c r="O10" i="4"/>
  <c r="N10" i="4"/>
  <c r="M10" i="4"/>
  <c r="L10" i="4"/>
  <c r="K10" i="4"/>
  <c r="J10" i="4"/>
  <c r="T8" i="4"/>
  <c r="S8" i="4"/>
  <c r="R8" i="4"/>
  <c r="Q8" i="4"/>
  <c r="P8" i="4"/>
  <c r="O8" i="4"/>
  <c r="N8" i="4"/>
  <c r="M8" i="4"/>
  <c r="L8" i="4"/>
  <c r="K8" i="4"/>
  <c r="J8" i="4"/>
  <c r="T7" i="4"/>
  <c r="S7" i="4"/>
  <c r="R7" i="4"/>
  <c r="Q7" i="4"/>
  <c r="P7" i="4"/>
  <c r="O7" i="4"/>
  <c r="N7" i="4"/>
  <c r="M7" i="4"/>
  <c r="L7" i="4"/>
  <c r="K7" i="4"/>
  <c r="J7" i="4"/>
  <c r="I7" i="4"/>
  <c r="E161" i="3"/>
  <c r="G161" i="3" s="1"/>
  <c r="E63" i="3"/>
  <c r="E20" i="3"/>
  <c r="R7" i="3"/>
  <c r="R12" i="4" l="1"/>
  <c r="J12" i="4"/>
  <c r="J16" i="4" s="1"/>
  <c r="M12" i="4"/>
  <c r="M16" i="4" s="1"/>
  <c r="N12" i="4"/>
  <c r="N16" i="4" s="1"/>
  <c r="O12" i="4"/>
  <c r="O16" i="4" s="1"/>
  <c r="K12" i="4"/>
  <c r="K16" i="4" s="1"/>
  <c r="F12" i="4"/>
  <c r="F16" i="4" s="1"/>
  <c r="S12" i="4"/>
  <c r="H12" i="4"/>
  <c r="H16" i="4" s="1"/>
  <c r="P12" i="4"/>
  <c r="P16" i="4" s="1"/>
  <c r="I12" i="4"/>
  <c r="I16" i="4" s="1"/>
  <c r="G63" i="3"/>
  <c r="G20" i="3"/>
  <c r="D7" i="3"/>
  <c r="U7" i="3"/>
  <c r="L12" i="4"/>
  <c r="L16" i="4" s="1"/>
  <c r="T12" i="4"/>
  <c r="Q12" i="4"/>
  <c r="Q16" i="4" s="1"/>
  <c r="C7" i="3"/>
  <c r="D5" i="3" l="1"/>
  <c r="E207" i="3" s="1"/>
  <c r="G207" i="3" s="1"/>
  <c r="E263" i="3"/>
  <c r="G263" i="3" s="1"/>
  <c r="E261" i="3"/>
  <c r="G261" i="3" s="1"/>
  <c r="E244" i="3"/>
  <c r="G244" i="3" s="1"/>
  <c r="E265" i="3"/>
  <c r="G265" i="3" s="1"/>
  <c r="E22" i="3"/>
  <c r="G22" i="3" s="1"/>
  <c r="E50" i="3"/>
  <c r="G50" i="3" s="1"/>
  <c r="E320" i="3" l="1"/>
  <c r="G320" i="3" s="1"/>
  <c r="E221" i="3"/>
  <c r="G221" i="3" s="1"/>
  <c r="E52" i="3"/>
  <c r="G52" i="3" s="1"/>
  <c r="E217" i="3"/>
  <c r="G217" i="3" s="1"/>
  <c r="E137" i="3"/>
  <c r="G137" i="3" s="1"/>
  <c r="E154" i="3"/>
  <c r="G154" i="3" s="1"/>
  <c r="E38" i="3"/>
  <c r="G38" i="3" s="1"/>
  <c r="E252" i="3"/>
  <c r="G252" i="3" s="1"/>
  <c r="E239" i="3"/>
  <c r="G239" i="3" s="1"/>
  <c r="E65" i="3"/>
  <c r="G65" i="3" s="1"/>
  <c r="E294" i="3"/>
  <c r="G294" i="3" s="1"/>
  <c r="E299" i="3"/>
  <c r="G299" i="3" s="1"/>
  <c r="E17" i="3"/>
  <c r="G17" i="3" s="1"/>
  <c r="E128" i="3"/>
  <c r="G128" i="3" s="1"/>
  <c r="E164" i="3"/>
  <c r="G164" i="3" s="1"/>
  <c r="E157" i="3"/>
  <c r="G157" i="3" s="1"/>
  <c r="E129" i="3"/>
  <c r="G129" i="3" s="1"/>
  <c r="E302" i="3"/>
  <c r="G302" i="3" s="1"/>
  <c r="E298" i="3"/>
  <c r="G298" i="3" s="1"/>
  <c r="E116" i="3"/>
  <c r="G116" i="3" s="1"/>
  <c r="E147" i="3"/>
  <c r="G147" i="3" s="1"/>
  <c r="E174" i="3"/>
  <c r="G174" i="3" s="1"/>
  <c r="E156" i="3"/>
  <c r="G156" i="3" s="1"/>
  <c r="E321" i="3"/>
  <c r="G321" i="3" s="1"/>
  <c r="E132" i="3"/>
  <c r="G132" i="3" s="1"/>
  <c r="E313" i="3"/>
  <c r="G313" i="3" s="1"/>
  <c r="E66" i="3"/>
  <c r="G66" i="3" s="1"/>
  <c r="E150" i="3"/>
  <c r="G150" i="3" s="1"/>
  <c r="E185" i="3"/>
  <c r="G185" i="3" s="1"/>
  <c r="E170" i="3"/>
  <c r="G170" i="3" s="1"/>
  <c r="E229" i="3"/>
  <c r="G229" i="3" s="1"/>
  <c r="E10" i="3"/>
  <c r="G10" i="3" s="1"/>
  <c r="E19" i="3"/>
  <c r="G19" i="3" s="1"/>
  <c r="E90" i="3"/>
  <c r="G90" i="3" s="1"/>
  <c r="E283" i="3"/>
  <c r="G283" i="3" s="1"/>
  <c r="E259" i="3"/>
  <c r="G259" i="3" s="1"/>
  <c r="E70" i="3"/>
  <c r="G70" i="3" s="1"/>
  <c r="E47" i="3"/>
  <c r="G47" i="3" s="1"/>
  <c r="E21" i="3"/>
  <c r="G21" i="3" s="1"/>
  <c r="E79" i="3"/>
  <c r="G79" i="3" s="1"/>
  <c r="E143" i="3"/>
  <c r="G143" i="3" s="1"/>
  <c r="E290" i="3"/>
  <c r="G290" i="3" s="1"/>
  <c r="E287" i="3"/>
  <c r="G287" i="3" s="1"/>
  <c r="E249" i="3"/>
  <c r="G249" i="3" s="1"/>
  <c r="E45" i="3"/>
  <c r="G45" i="3" s="1"/>
  <c r="E176" i="3"/>
  <c r="G176" i="3" s="1"/>
  <c r="E123" i="3"/>
  <c r="G123" i="3" s="1"/>
  <c r="E180" i="3"/>
  <c r="G180" i="3" s="1"/>
  <c r="E253" i="3"/>
  <c r="G253" i="3" s="1"/>
  <c r="E59" i="3"/>
  <c r="G59" i="3" s="1"/>
  <c r="E315" i="3"/>
  <c r="G315" i="3" s="1"/>
  <c r="E75" i="3"/>
  <c r="G75" i="3" s="1"/>
  <c r="E95" i="3"/>
  <c r="G95" i="3" s="1"/>
  <c r="E76" i="3"/>
  <c r="G76" i="3" s="1"/>
  <c r="E96" i="3"/>
  <c r="G96" i="3" s="1"/>
  <c r="E44" i="3"/>
  <c r="G44" i="3" s="1"/>
  <c r="E104" i="3"/>
  <c r="G104" i="3" s="1"/>
  <c r="E210" i="3"/>
  <c r="G210" i="3" s="1"/>
  <c r="E195" i="3"/>
  <c r="G195" i="3" s="1"/>
  <c r="E278" i="3"/>
  <c r="G278" i="3" s="1"/>
  <c r="E160" i="3"/>
  <c r="G160" i="3" s="1"/>
  <c r="E69" i="3"/>
  <c r="G69" i="3" s="1"/>
  <c r="E190" i="3"/>
  <c r="G190" i="3" s="1"/>
  <c r="E310" i="3"/>
  <c r="G310" i="3" s="1"/>
  <c r="E203" i="3"/>
  <c r="G203" i="3" s="1"/>
  <c r="E308" i="3"/>
  <c r="G308" i="3" s="1"/>
  <c r="E136" i="3"/>
  <c r="G136" i="3" s="1"/>
  <c r="E144" i="3"/>
  <c r="G144" i="3" s="1"/>
  <c r="E109" i="3"/>
  <c r="G109" i="3" s="1"/>
  <c r="E227" i="3"/>
  <c r="G227" i="3" s="1"/>
  <c r="E314" i="3"/>
  <c r="G314" i="3" s="1"/>
  <c r="E257" i="3"/>
  <c r="G257" i="3" s="1"/>
  <c r="E238" i="3"/>
  <c r="G238" i="3" s="1"/>
  <c r="E228" i="3"/>
  <c r="G228" i="3" s="1"/>
  <c r="E319" i="3"/>
  <c r="G319" i="3" s="1"/>
  <c r="E39" i="3"/>
  <c r="G39" i="3" s="1"/>
  <c r="E166" i="3"/>
  <c r="G166" i="3" s="1"/>
  <c r="E71" i="3"/>
  <c r="G71" i="3" s="1"/>
  <c r="E135" i="3"/>
  <c r="G135" i="3" s="1"/>
  <c r="E87" i="3"/>
  <c r="G87" i="3" s="1"/>
  <c r="E80" i="3"/>
  <c r="G80" i="3" s="1"/>
  <c r="E215" i="3"/>
  <c r="G215" i="3" s="1"/>
  <c r="E58" i="3"/>
  <c r="G58" i="3" s="1"/>
  <c r="E202" i="3"/>
  <c r="G202" i="3" s="1"/>
  <c r="E237" i="3"/>
  <c r="G237" i="3" s="1"/>
  <c r="E155" i="3"/>
  <c r="G155" i="3" s="1"/>
  <c r="E248" i="3"/>
  <c r="G248" i="3" s="1"/>
  <c r="E85" i="3"/>
  <c r="G85" i="3" s="1"/>
  <c r="E60" i="3"/>
  <c r="G60" i="3" s="1"/>
  <c r="E168" i="3"/>
  <c r="G168" i="3" s="1"/>
  <c r="E51" i="3"/>
  <c r="G51" i="3" s="1"/>
  <c r="E115" i="3"/>
  <c r="G115" i="3" s="1"/>
  <c r="E193" i="3"/>
  <c r="G193" i="3" s="1"/>
  <c r="E250" i="3"/>
  <c r="G250" i="3" s="1"/>
  <c r="E245" i="3"/>
  <c r="G245" i="3" s="1"/>
  <c r="E93" i="3"/>
  <c r="G93" i="3" s="1"/>
  <c r="E89" i="3"/>
  <c r="G89" i="3" s="1"/>
  <c r="E223" i="3"/>
  <c r="G223" i="3" s="1"/>
  <c r="E200" i="3"/>
  <c r="G200" i="3" s="1"/>
  <c r="E270" i="3"/>
  <c r="G270" i="3" s="1"/>
  <c r="E26" i="3"/>
  <c r="G26" i="3" s="1"/>
  <c r="E43" i="3"/>
  <c r="G43" i="3" s="1"/>
  <c r="E130" i="3"/>
  <c r="G130" i="3" s="1"/>
  <c r="E24" i="3"/>
  <c r="G24" i="3" s="1"/>
  <c r="E284" i="3"/>
  <c r="G284" i="3" s="1"/>
  <c r="E125" i="3"/>
  <c r="G125" i="3" s="1"/>
  <c r="E281" i="3"/>
  <c r="G281" i="3" s="1"/>
  <c r="E303" i="3"/>
  <c r="G303" i="3" s="1"/>
  <c r="E111" i="3"/>
  <c r="G111" i="3" s="1"/>
  <c r="E34" i="3"/>
  <c r="G34" i="3" s="1"/>
  <c r="E218" i="3"/>
  <c r="G218" i="3" s="1"/>
  <c r="E105" i="3"/>
  <c r="G105" i="3" s="1"/>
  <c r="E192" i="3"/>
  <c r="G192" i="3" s="1"/>
  <c r="E40" i="3"/>
  <c r="G40" i="3" s="1"/>
  <c r="E186" i="3"/>
  <c r="G186" i="3" s="1"/>
  <c r="E117" i="3"/>
  <c r="G117" i="3" s="1"/>
  <c r="E181" i="3"/>
  <c r="G181" i="3" s="1"/>
  <c r="E74" i="3"/>
  <c r="G74" i="3" s="1"/>
  <c r="E173" i="3"/>
  <c r="G173" i="3" s="1"/>
  <c r="E169" i="3"/>
  <c r="G169" i="3" s="1"/>
  <c r="E48" i="3"/>
  <c r="G48" i="3" s="1"/>
  <c r="E91" i="3"/>
  <c r="G91" i="3" s="1"/>
  <c r="E241" i="3"/>
  <c r="G241" i="3" s="1"/>
  <c r="E121" i="3"/>
  <c r="G121" i="3" s="1"/>
  <c r="E318" i="3"/>
  <c r="G318" i="3" s="1"/>
  <c r="E212" i="3"/>
  <c r="G212" i="3" s="1"/>
  <c r="E285" i="3"/>
  <c r="G285" i="3" s="1"/>
  <c r="E206" i="3"/>
  <c r="G206" i="3" s="1"/>
  <c r="E98" i="3"/>
  <c r="G98" i="3" s="1"/>
  <c r="E296" i="3"/>
  <c r="G296" i="3" s="1"/>
  <c r="E254" i="3"/>
  <c r="G254" i="3" s="1"/>
  <c r="E264" i="3"/>
  <c r="G264" i="3" s="1"/>
  <c r="E309" i="3"/>
  <c r="G309" i="3" s="1"/>
  <c r="E187" i="3"/>
  <c r="G187" i="3" s="1"/>
  <c r="E110" i="3"/>
  <c r="G110" i="3" s="1"/>
  <c r="E230" i="3"/>
  <c r="G230" i="3" s="1"/>
  <c r="E108" i="3"/>
  <c r="G108" i="3" s="1"/>
  <c r="E119" i="3"/>
  <c r="G119" i="3" s="1"/>
  <c r="E208" i="3"/>
  <c r="G208" i="3" s="1"/>
  <c r="E291" i="3"/>
  <c r="G291" i="3" s="1"/>
  <c r="E127" i="3"/>
  <c r="G127" i="3" s="1"/>
  <c r="E222" i="3"/>
  <c r="G222" i="3" s="1"/>
  <c r="E114" i="3"/>
  <c r="G114" i="3" s="1"/>
  <c r="E262" i="3"/>
  <c r="G262" i="3" s="1"/>
  <c r="E67" i="3"/>
  <c r="G67" i="3" s="1"/>
  <c r="E196" i="3"/>
  <c r="G196" i="3" s="1"/>
  <c r="E99" i="3"/>
  <c r="G99" i="3" s="1"/>
  <c r="E213" i="3"/>
  <c r="G213" i="3" s="1"/>
  <c r="E92" i="3"/>
  <c r="G92" i="3" s="1"/>
  <c r="E178" i="3"/>
  <c r="G178" i="3" s="1"/>
  <c r="E103" i="3"/>
  <c r="G103" i="3" s="1"/>
  <c r="E15" i="3"/>
  <c r="G15" i="3" s="1"/>
  <c r="E286" i="3"/>
  <c r="G286" i="3" s="1"/>
  <c r="E162" i="3"/>
  <c r="G162" i="3" s="1"/>
  <c r="E175" i="3"/>
  <c r="G175" i="3" s="1"/>
  <c r="E62" i="3"/>
  <c r="G62" i="3" s="1"/>
  <c r="E275" i="3"/>
  <c r="G275" i="3" s="1"/>
  <c r="E266" i="3"/>
  <c r="G266" i="3" s="1"/>
  <c r="E81" i="3"/>
  <c r="G81" i="3" s="1"/>
  <c r="E97" i="3"/>
  <c r="G97" i="3" s="1"/>
  <c r="E54" i="3"/>
  <c r="G54" i="3" s="1"/>
  <c r="E55" i="3"/>
  <c r="G55" i="3" s="1"/>
  <c r="E242" i="3"/>
  <c r="G242" i="3" s="1"/>
  <c r="E102" i="3"/>
  <c r="G102" i="3" s="1"/>
  <c r="E118" i="3"/>
  <c r="G118" i="3" s="1"/>
  <c r="E13" i="3"/>
  <c r="G13" i="3" s="1"/>
  <c r="E23" i="3"/>
  <c r="G23" i="3" s="1"/>
  <c r="E267" i="3"/>
  <c r="G267" i="3" s="1"/>
  <c r="E197" i="3"/>
  <c r="G197" i="3" s="1"/>
  <c r="E153" i="3"/>
  <c r="G153" i="3" s="1"/>
  <c r="E42" i="3"/>
  <c r="G42" i="3" s="1"/>
  <c r="E163" i="3"/>
  <c r="G163" i="3" s="1"/>
  <c r="E220" i="3"/>
  <c r="G220" i="3" s="1"/>
  <c r="E84" i="3"/>
  <c r="G84" i="3" s="1"/>
  <c r="E297" i="3"/>
  <c r="G297" i="3" s="1"/>
  <c r="E37" i="3"/>
  <c r="G37" i="3" s="1"/>
  <c r="E235" i="3"/>
  <c r="G235" i="3" s="1"/>
  <c r="E113" i="3"/>
  <c r="G113" i="3" s="1"/>
  <c r="E12" i="3"/>
  <c r="G12" i="3" s="1"/>
  <c r="E106" i="3"/>
  <c r="G106" i="3" s="1"/>
  <c r="E138" i="3"/>
  <c r="G138" i="3" s="1"/>
  <c r="E172" i="3"/>
  <c r="G172" i="3" s="1"/>
  <c r="E31" i="3"/>
  <c r="G31" i="3" s="1"/>
  <c r="E268" i="3"/>
  <c r="G268" i="3" s="1"/>
  <c r="E82" i="3"/>
  <c r="G82" i="3" s="1"/>
  <c r="E151" i="3"/>
  <c r="G151" i="3" s="1"/>
  <c r="E78" i="3"/>
  <c r="G78" i="3" s="1"/>
  <c r="E225" i="3"/>
  <c r="G225" i="3" s="1"/>
  <c r="E274" i="3"/>
  <c r="G274" i="3" s="1"/>
  <c r="E149" i="3"/>
  <c r="G149" i="3" s="1"/>
  <c r="E211" i="3"/>
  <c r="G211" i="3" s="1"/>
  <c r="E64" i="3"/>
  <c r="G64" i="3" s="1"/>
  <c r="E86" i="3"/>
  <c r="G86" i="3" s="1"/>
  <c r="E273" i="3"/>
  <c r="G273" i="3" s="1"/>
  <c r="E311" i="3"/>
  <c r="G311" i="3" s="1"/>
  <c r="E171" i="3"/>
  <c r="G171" i="3" s="1"/>
  <c r="E57" i="3"/>
  <c r="G57" i="3" s="1"/>
  <c r="E139" i="3"/>
  <c r="G139" i="3" s="1"/>
  <c r="E46" i="3"/>
  <c r="G46" i="3" s="1"/>
  <c r="E258" i="3"/>
  <c r="G258" i="3" s="1"/>
  <c r="E112" i="3"/>
  <c r="G112" i="3" s="1"/>
  <c r="E30" i="3"/>
  <c r="G30" i="3" s="1"/>
  <c r="E140" i="3"/>
  <c r="G140" i="3" s="1"/>
  <c r="E198" i="3"/>
  <c r="G198" i="3" s="1"/>
  <c r="E280" i="3"/>
  <c r="G280" i="3" s="1"/>
  <c r="E214" i="3"/>
  <c r="G214" i="3" s="1"/>
  <c r="E152" i="3"/>
  <c r="G152" i="3" s="1"/>
  <c r="E316" i="3"/>
  <c r="G316" i="3" s="1"/>
  <c r="E126" i="3"/>
  <c r="G126" i="3" s="1"/>
  <c r="E272" i="3"/>
  <c r="G272" i="3" s="1"/>
  <c r="E184" i="3"/>
  <c r="G184" i="3" s="1"/>
  <c r="E167" i="3"/>
  <c r="G167" i="3" s="1"/>
  <c r="E317" i="3"/>
  <c r="G317" i="3" s="1"/>
  <c r="E183" i="3"/>
  <c r="G183" i="3" s="1"/>
  <c r="E288" i="3"/>
  <c r="G288" i="3" s="1"/>
  <c r="E94" i="3"/>
  <c r="G94" i="3" s="1"/>
  <c r="E246" i="3"/>
  <c r="G246" i="3" s="1"/>
  <c r="E282" i="3"/>
  <c r="G282" i="3" s="1"/>
  <c r="E305" i="3"/>
  <c r="G305" i="3" s="1"/>
  <c r="E219" i="3"/>
  <c r="G219" i="3" s="1"/>
  <c r="E234" i="3"/>
  <c r="G234" i="3" s="1"/>
  <c r="E277" i="3"/>
  <c r="G277" i="3" s="1"/>
  <c r="E56" i="3"/>
  <c r="G56" i="3" s="1"/>
  <c r="E25" i="3"/>
  <c r="G25" i="3" s="1"/>
  <c r="E194" i="3"/>
  <c r="G194" i="3" s="1"/>
  <c r="E177" i="3"/>
  <c r="G177" i="3" s="1"/>
  <c r="E276" i="3"/>
  <c r="G276" i="3" s="1"/>
  <c r="E41" i="3"/>
  <c r="G41" i="3" s="1"/>
  <c r="E124" i="3"/>
  <c r="G124" i="3" s="1"/>
  <c r="E233" i="3"/>
  <c r="G233" i="3" s="1"/>
  <c r="E304" i="3"/>
  <c r="G304" i="3" s="1"/>
  <c r="E191" i="3"/>
  <c r="G191" i="3" s="1"/>
  <c r="E189" i="3"/>
  <c r="G189" i="3" s="1"/>
  <c r="E289" i="3"/>
  <c r="G289" i="3" s="1"/>
  <c r="E73" i="3"/>
  <c r="G73" i="3" s="1"/>
  <c r="E269" i="3"/>
  <c r="G269" i="3" s="1"/>
  <c r="E306" i="3"/>
  <c r="G306" i="3" s="1"/>
  <c r="E260" i="3"/>
  <c r="G260" i="3" s="1"/>
  <c r="E243" i="3"/>
  <c r="G243" i="3" s="1"/>
  <c r="E182" i="3"/>
  <c r="G182" i="3" s="1"/>
  <c r="E271" i="3"/>
  <c r="G271" i="3" s="1"/>
  <c r="E133" i="3"/>
  <c r="G133" i="3" s="1"/>
  <c r="E199" i="3"/>
  <c r="G199" i="3" s="1"/>
  <c r="E18" i="3"/>
  <c r="G18" i="3" s="1"/>
  <c r="E11" i="3"/>
  <c r="G11" i="3" s="1"/>
  <c r="E158" i="3"/>
  <c r="G158" i="3" s="1"/>
  <c r="E231" i="3"/>
  <c r="G231" i="3" s="1"/>
  <c r="E301" i="3"/>
  <c r="G301" i="3" s="1"/>
  <c r="E204" i="3"/>
  <c r="G204" i="3" s="1"/>
  <c r="E36" i="3"/>
  <c r="G36" i="3" s="1"/>
  <c r="E145" i="3"/>
  <c r="G145" i="3" s="1"/>
  <c r="E209" i="3"/>
  <c r="G209" i="3" s="1"/>
  <c r="E300" i="3"/>
  <c r="G300" i="3" s="1"/>
  <c r="E33" i="3"/>
  <c r="G33" i="3" s="1"/>
  <c r="E61" i="3"/>
  <c r="G61" i="3" s="1"/>
  <c r="E232" i="3"/>
  <c r="G232" i="3" s="1"/>
  <c r="E27" i="3"/>
  <c r="G27" i="3" s="1"/>
  <c r="E146" i="3"/>
  <c r="G146" i="3" s="1"/>
  <c r="E236" i="3"/>
  <c r="G236" i="3" s="1"/>
  <c r="E312" i="3"/>
  <c r="G312" i="3" s="1"/>
  <c r="E131" i="3"/>
  <c r="G131" i="3" s="1"/>
  <c r="E32" i="3"/>
  <c r="G32" i="3" s="1"/>
  <c r="E292" i="3"/>
  <c r="G292" i="3" s="1"/>
  <c r="E255" i="3"/>
  <c r="G255" i="3" s="1"/>
  <c r="E251" i="3"/>
  <c r="G251" i="3" s="1"/>
  <c r="E201" i="3"/>
  <c r="G201" i="3" s="1"/>
  <c r="E295" i="3"/>
  <c r="G295" i="3" s="1"/>
  <c r="E226" i="3"/>
  <c r="G226" i="3" s="1"/>
  <c r="E101" i="3"/>
  <c r="G101" i="3" s="1"/>
  <c r="E307" i="3"/>
  <c r="G307" i="3" s="1"/>
  <c r="E35" i="3"/>
  <c r="G35" i="3" s="1"/>
  <c r="E188" i="3"/>
  <c r="G188" i="3" s="1"/>
  <c r="E205" i="3"/>
  <c r="G205" i="3" s="1"/>
  <c r="E279" i="3"/>
  <c r="G279" i="3" s="1"/>
  <c r="E165" i="3"/>
  <c r="G165" i="3" s="1"/>
  <c r="E14" i="3"/>
  <c r="G14" i="3" s="1"/>
  <c r="E134" i="3"/>
  <c r="G134" i="3" s="1"/>
  <c r="C5" i="3"/>
  <c r="E16" i="3"/>
  <c r="G16" i="3" s="1"/>
  <c r="E49" i="3"/>
  <c r="G49" i="3" s="1"/>
  <c r="E224" i="3"/>
  <c r="G224" i="3" s="1"/>
  <c r="E100" i="3"/>
  <c r="G100" i="3" s="1"/>
  <c r="E141" i="3"/>
  <c r="G141" i="3" s="1"/>
  <c r="E240" i="3"/>
  <c r="G240" i="3" s="1"/>
  <c r="E53" i="3"/>
  <c r="G53" i="3" s="1"/>
  <c r="E68" i="3"/>
  <c r="G68" i="3" s="1"/>
  <c r="E247" i="3"/>
  <c r="G247" i="3" s="1"/>
  <c r="E29" i="3"/>
  <c r="G29" i="3" s="1"/>
  <c r="E216" i="3"/>
  <c r="G216" i="3" s="1"/>
  <c r="E122" i="3"/>
  <c r="G122" i="3" s="1"/>
  <c r="E120" i="3"/>
  <c r="G120" i="3" s="1"/>
  <c r="E28" i="3"/>
  <c r="G28" i="3" s="1"/>
  <c r="E142" i="3"/>
  <c r="G142" i="3" s="1"/>
  <c r="E88" i="3"/>
  <c r="G88" i="3" s="1"/>
  <c r="E293" i="3"/>
  <c r="G293" i="3" s="1"/>
  <c r="E159" i="3"/>
  <c r="G159" i="3" s="1"/>
  <c r="E148" i="3"/>
  <c r="G148" i="3" s="1"/>
  <c r="E77" i="3"/>
  <c r="G77" i="3" s="1"/>
  <c r="E107" i="3"/>
  <c r="G107" i="3" s="1"/>
  <c r="E256" i="3"/>
  <c r="G256" i="3" s="1"/>
  <c r="E9" i="3"/>
  <c r="G9" i="3" s="1"/>
  <c r="E179" i="3"/>
  <c r="G179" i="3" s="1"/>
  <c r="E72" i="3"/>
  <c r="G72" i="3" s="1"/>
  <c r="E83" i="3"/>
  <c r="G83" i="3" s="1"/>
  <c r="G7" i="3" l="1"/>
  <c r="G5" i="3" s="1"/>
  <c r="H321" i="3" s="1"/>
  <c r="J321" i="3" s="1"/>
  <c r="E7" i="3"/>
  <c r="H14" i="3" l="1"/>
  <c r="J14" i="3" s="1"/>
  <c r="H262" i="3"/>
  <c r="J262" i="3" s="1"/>
  <c r="H283" i="3"/>
  <c r="J283" i="3" s="1"/>
  <c r="H127" i="3"/>
  <c r="J127" i="3" s="1"/>
  <c r="H238" i="3"/>
  <c r="J238" i="3" s="1"/>
  <c r="H101" i="3"/>
  <c r="J101" i="3" s="1"/>
  <c r="H78" i="3"/>
  <c r="J78" i="3" s="1"/>
  <c r="H198" i="3"/>
  <c r="J198" i="3" s="1"/>
  <c r="H115" i="3"/>
  <c r="J115" i="3" s="1"/>
  <c r="H10" i="3"/>
  <c r="J10" i="3" s="1"/>
  <c r="H99" i="3"/>
  <c r="J99" i="3" s="1"/>
  <c r="H315" i="3"/>
  <c r="J315" i="3" s="1"/>
  <c r="H290" i="3"/>
  <c r="J290" i="3" s="1"/>
  <c r="H320" i="3"/>
  <c r="J320" i="3" s="1"/>
  <c r="H150" i="3"/>
  <c r="J150" i="3" s="1"/>
  <c r="H191" i="3"/>
  <c r="J191" i="3" s="1"/>
  <c r="H190" i="3"/>
  <c r="J190" i="3" s="1"/>
  <c r="H104" i="3"/>
  <c r="J104" i="3" s="1"/>
  <c r="H256" i="3"/>
  <c r="J256" i="3" s="1"/>
  <c r="H80" i="3"/>
  <c r="J80" i="3" s="1"/>
  <c r="H146" i="3"/>
  <c r="J146" i="3" s="1"/>
  <c r="H250" i="3"/>
  <c r="J250" i="3" s="1"/>
  <c r="H179" i="3"/>
  <c r="J179" i="3" s="1"/>
  <c r="H174" i="3"/>
  <c r="J174" i="3" s="1"/>
  <c r="H148" i="3"/>
  <c r="J148" i="3" s="1"/>
  <c r="H74" i="3"/>
  <c r="J74" i="3" s="1"/>
  <c r="H161" i="3"/>
  <c r="J161" i="3" s="1"/>
  <c r="H72" i="3"/>
  <c r="J72" i="3" s="1"/>
  <c r="H261" i="3"/>
  <c r="J261" i="3" s="1"/>
  <c r="H47" i="3"/>
  <c r="J47" i="3" s="1"/>
  <c r="H173" i="3"/>
  <c r="J173" i="3" s="1"/>
  <c r="H296" i="3"/>
  <c r="J296" i="3" s="1"/>
  <c r="H317" i="3"/>
  <c r="J317" i="3" s="1"/>
  <c r="H178" i="3"/>
  <c r="J178" i="3" s="1"/>
  <c r="H268" i="3"/>
  <c r="J268" i="3" s="1"/>
  <c r="H313" i="3"/>
  <c r="J313" i="3" s="1"/>
  <c r="H185" i="3"/>
  <c r="J185" i="3" s="1"/>
  <c r="H297" i="3"/>
  <c r="J297" i="3" s="1"/>
  <c r="H187" i="3"/>
  <c r="J187" i="3" s="1"/>
  <c r="H75" i="3"/>
  <c r="J75" i="3" s="1"/>
  <c r="H243" i="3"/>
  <c r="J243" i="3" s="1"/>
  <c r="H145" i="3"/>
  <c r="J145" i="3" s="1"/>
  <c r="H200" i="3"/>
  <c r="J200" i="3" s="1"/>
  <c r="H87" i="3"/>
  <c r="J87" i="3" s="1"/>
  <c r="H316" i="3"/>
  <c r="J316" i="3" s="1"/>
  <c r="H282" i="3"/>
  <c r="J282" i="3" s="1"/>
  <c r="H27" i="3"/>
  <c r="J27" i="3" s="1"/>
  <c r="H108" i="3"/>
  <c r="J108" i="3" s="1"/>
  <c r="H319" i="3"/>
  <c r="J319" i="3" s="1"/>
  <c r="H29" i="3"/>
  <c r="J29" i="3" s="1"/>
  <c r="H88" i="3"/>
  <c r="J88" i="3" s="1"/>
  <c r="H222" i="3"/>
  <c r="J222" i="3" s="1"/>
  <c r="H210" i="3"/>
  <c r="J210" i="3" s="1"/>
  <c r="H292" i="3"/>
  <c r="J292" i="3" s="1"/>
  <c r="H18" i="3"/>
  <c r="J18" i="3" s="1"/>
  <c r="H203" i="3"/>
  <c r="J203" i="3" s="1"/>
  <c r="H107" i="3"/>
  <c r="J107" i="3" s="1"/>
  <c r="H195" i="3"/>
  <c r="J195" i="3" s="1"/>
  <c r="H241" i="3"/>
  <c r="J241" i="3" s="1"/>
  <c r="H149" i="3"/>
  <c r="J149" i="3" s="1"/>
  <c r="H254" i="3"/>
  <c r="J254" i="3" s="1"/>
  <c r="H67" i="3"/>
  <c r="J67" i="3" s="1"/>
  <c r="H253" i="3"/>
  <c r="J253" i="3" s="1"/>
  <c r="H170" i="3"/>
  <c r="J170" i="3" s="1"/>
  <c r="H205" i="3"/>
  <c r="J205" i="3" s="1"/>
  <c r="H122" i="3"/>
  <c r="J122" i="3" s="1"/>
  <c r="H157" i="3"/>
  <c r="J157" i="3" s="1"/>
  <c r="H294" i="3"/>
  <c r="J294" i="3" s="1"/>
  <c r="H309" i="3"/>
  <c r="J309" i="3" s="1"/>
  <c r="H188" i="3"/>
  <c r="J188" i="3" s="1"/>
  <c r="H293" i="3"/>
  <c r="J293" i="3" s="1"/>
  <c r="H116" i="3"/>
  <c r="J116" i="3" s="1"/>
  <c r="H76" i="3"/>
  <c r="J76" i="3" s="1"/>
  <c r="H63" i="3"/>
  <c r="J63" i="3" s="1"/>
  <c r="H225" i="3"/>
  <c r="J225" i="3" s="1"/>
  <c r="H112" i="3"/>
  <c r="J112" i="3" s="1"/>
  <c r="H24" i="3"/>
  <c r="J24" i="3" s="1"/>
  <c r="H202" i="3"/>
  <c r="J202" i="3" s="1"/>
  <c r="H275" i="3"/>
  <c r="J275" i="3" s="1"/>
  <c r="H206" i="3"/>
  <c r="J206" i="3" s="1"/>
  <c r="H306" i="3"/>
  <c r="J306" i="3" s="1"/>
  <c r="H113" i="3"/>
  <c r="J113" i="3" s="1"/>
  <c r="H69" i="3"/>
  <c r="J69" i="3" s="1"/>
  <c r="H83" i="3"/>
  <c r="J83" i="3" s="1"/>
  <c r="H182" i="3"/>
  <c r="J182" i="3" s="1"/>
  <c r="H42" i="3"/>
  <c r="J42" i="3" s="1"/>
  <c r="H41" i="3"/>
  <c r="J41" i="3" s="1"/>
  <c r="H289" i="3"/>
  <c r="J289" i="3" s="1"/>
  <c r="H159" i="3"/>
  <c r="J159" i="3" s="1"/>
  <c r="H129" i="3"/>
  <c r="J129" i="3" s="1"/>
  <c r="H229" i="3"/>
  <c r="J229" i="3" s="1"/>
  <c r="H121" i="3"/>
  <c r="J121" i="3" s="1"/>
  <c r="H223" i="3"/>
  <c r="J223" i="3" s="1"/>
  <c r="H139" i="3"/>
  <c r="J139" i="3" s="1"/>
  <c r="H263" i="3"/>
  <c r="J263" i="3" s="1"/>
  <c r="H31" i="3"/>
  <c r="J31" i="3" s="1"/>
  <c r="H137" i="3"/>
  <c r="J137" i="3" s="1"/>
  <c r="H259" i="3"/>
  <c r="J259" i="3" s="1"/>
  <c r="H270" i="3"/>
  <c r="J270" i="3" s="1"/>
  <c r="H92" i="3"/>
  <c r="J92" i="3" s="1"/>
  <c r="H314" i="3"/>
  <c r="J314" i="3" s="1"/>
  <c r="H100" i="3"/>
  <c r="J100" i="3" s="1"/>
  <c r="H56" i="3"/>
  <c r="J56" i="3" s="1"/>
  <c r="H217" i="3"/>
  <c r="J217" i="3" s="1"/>
  <c r="H58" i="3"/>
  <c r="J58" i="3" s="1"/>
  <c r="H213" i="3"/>
  <c r="J213" i="3" s="1"/>
  <c r="H284" i="3"/>
  <c r="J284" i="3" s="1"/>
  <c r="H130" i="3"/>
  <c r="J130" i="3" s="1"/>
  <c r="H171" i="3"/>
  <c r="J171" i="3" s="1"/>
  <c r="H59" i="3"/>
  <c r="J59" i="3" s="1"/>
  <c r="H132" i="3"/>
  <c r="J132" i="3" s="1"/>
  <c r="H271" i="3"/>
  <c r="J271" i="3" s="1"/>
  <c r="H214" i="3"/>
  <c r="J214" i="3" s="1"/>
  <c r="H177" i="3"/>
  <c r="J177" i="3" s="1"/>
  <c r="H105" i="3"/>
  <c r="J105" i="3" s="1"/>
  <c r="H90" i="3"/>
  <c r="J90" i="3" s="1"/>
  <c r="H207" i="3"/>
  <c r="J207" i="3" s="1"/>
  <c r="H183" i="3"/>
  <c r="J183" i="3" s="1"/>
  <c r="H162" i="3"/>
  <c r="J162" i="3" s="1"/>
  <c r="H167" i="3"/>
  <c r="J167" i="3" s="1"/>
  <c r="H244" i="3"/>
  <c r="J244" i="3" s="1"/>
  <c r="H143" i="3"/>
  <c r="J143" i="3" s="1"/>
  <c r="H204" i="3"/>
  <c r="J204" i="3" s="1"/>
  <c r="H60" i="3"/>
  <c r="J60" i="3" s="1"/>
  <c r="H109" i="3"/>
  <c r="J109" i="3" s="1"/>
  <c r="H124" i="3"/>
  <c r="J124" i="3" s="1"/>
  <c r="H81" i="3"/>
  <c r="J81" i="3" s="1"/>
  <c r="H249" i="3"/>
  <c r="J249" i="3" s="1"/>
  <c r="H281" i="3"/>
  <c r="J281" i="3" s="1"/>
  <c r="H97" i="3"/>
  <c r="J97" i="3" s="1"/>
  <c r="H267" i="3"/>
  <c r="J267" i="3" s="1"/>
  <c r="H106" i="3"/>
  <c r="J106" i="3" s="1"/>
  <c r="H77" i="3"/>
  <c r="J77" i="3" s="1"/>
  <c r="H20" i="3"/>
  <c r="J20" i="3" s="1"/>
  <c r="H312" i="3"/>
  <c r="J312" i="3" s="1"/>
  <c r="H189" i="3"/>
  <c r="J189" i="3" s="1"/>
  <c r="H73" i="3"/>
  <c r="J73" i="3" s="1"/>
  <c r="H91" i="3"/>
  <c r="J91" i="3" s="1"/>
  <c r="H311" i="3"/>
  <c r="J311" i="3" s="1"/>
  <c r="H257" i="3"/>
  <c r="J257" i="3" s="1"/>
  <c r="H216" i="3"/>
  <c r="J216" i="3" s="1"/>
  <c r="H43" i="3"/>
  <c r="J43" i="3" s="1"/>
  <c r="H155" i="3"/>
  <c r="J155" i="3" s="1"/>
  <c r="H30" i="3"/>
  <c r="J30" i="3" s="1"/>
  <c r="H96" i="3"/>
  <c r="J96" i="3" s="1"/>
  <c r="H318" i="3"/>
  <c r="J318" i="3" s="1"/>
  <c r="H135" i="3"/>
  <c r="J135" i="3" s="1"/>
  <c r="H36" i="3"/>
  <c r="J36" i="3" s="1"/>
  <c r="H209" i="3"/>
  <c r="J209" i="3" s="1"/>
  <c r="H184" i="3"/>
  <c r="J184" i="3" s="1"/>
  <c r="H102" i="3"/>
  <c r="J102" i="3" s="1"/>
  <c r="H26" i="3"/>
  <c r="J26" i="3" s="1"/>
  <c r="H305" i="3"/>
  <c r="J305" i="3" s="1"/>
  <c r="H17" i="3"/>
  <c r="J17" i="3" s="1"/>
  <c r="H246" i="3"/>
  <c r="J246" i="3" s="1"/>
  <c r="H35" i="3"/>
  <c r="J35" i="3" s="1"/>
  <c r="H239" i="3"/>
  <c r="J239" i="3" s="1"/>
  <c r="H288" i="3"/>
  <c r="J288" i="3" s="1"/>
  <c r="H131" i="3"/>
  <c r="J131" i="3" s="1"/>
  <c r="H286" i="3"/>
  <c r="J286" i="3" s="1"/>
  <c r="H65" i="3"/>
  <c r="J65" i="3" s="1"/>
  <c r="H66" i="3"/>
  <c r="J66" i="3" s="1"/>
  <c r="H50" i="3"/>
  <c r="J50" i="3" s="1"/>
  <c r="H32" i="3"/>
  <c r="J32" i="3" s="1"/>
  <c r="H255" i="3"/>
  <c r="J255" i="3" s="1"/>
  <c r="H51" i="3"/>
  <c r="J51" i="3" s="1"/>
  <c r="H103" i="3"/>
  <c r="J103" i="3" s="1"/>
  <c r="H166" i="3"/>
  <c r="J166" i="3" s="1"/>
  <c r="H85" i="3"/>
  <c r="J85" i="3" s="1"/>
  <c r="H16" i="3"/>
  <c r="J16" i="3" s="1"/>
  <c r="H33" i="3"/>
  <c r="J33" i="3" s="1"/>
  <c r="H226" i="3"/>
  <c r="J226" i="3" s="1"/>
  <c r="H110" i="3"/>
  <c r="J110" i="3" s="1"/>
  <c r="H260" i="3"/>
  <c r="J260" i="3" s="1"/>
  <c r="H158" i="3"/>
  <c r="J158" i="3" s="1"/>
  <c r="H224" i="3"/>
  <c r="J224" i="3" s="1"/>
  <c r="H208" i="3"/>
  <c r="J208" i="3" s="1"/>
  <c r="H154" i="3"/>
  <c r="J154" i="3" s="1"/>
  <c r="H95" i="3"/>
  <c r="J95" i="3" s="1"/>
  <c r="H61" i="3"/>
  <c r="J61" i="3" s="1"/>
  <c r="H287" i="3"/>
  <c r="J287" i="3" s="1"/>
  <c r="H86" i="3"/>
  <c r="J86" i="3" s="1"/>
  <c r="H70" i="3"/>
  <c r="J70" i="3" s="1"/>
  <c r="H40" i="3"/>
  <c r="J40" i="3" s="1"/>
  <c r="H119" i="3"/>
  <c r="J119" i="3" s="1"/>
  <c r="H38" i="3"/>
  <c r="J38" i="3" s="1"/>
  <c r="H144" i="3"/>
  <c r="J144" i="3" s="1"/>
  <c r="H192" i="3"/>
  <c r="J192" i="3" s="1"/>
  <c r="H57" i="3"/>
  <c r="J57" i="3" s="1"/>
  <c r="H237" i="3"/>
  <c r="J237" i="3" s="1"/>
  <c r="H147" i="3"/>
  <c r="J147" i="3" s="1"/>
  <c r="H269" i="3"/>
  <c r="J269" i="3" s="1"/>
  <c r="H111" i="3"/>
  <c r="J111" i="3" s="1"/>
  <c r="H301" i="3"/>
  <c r="J301" i="3" s="1"/>
  <c r="H215" i="3"/>
  <c r="J215" i="3" s="1"/>
  <c r="H232" i="3"/>
  <c r="J232" i="3" s="1"/>
  <c r="H19" i="3"/>
  <c r="J19" i="3" s="1"/>
  <c r="H52" i="3"/>
  <c r="J52" i="3" s="1"/>
  <c r="H133" i="3"/>
  <c r="J133" i="3" s="1"/>
  <c r="H165" i="3"/>
  <c r="J165" i="3" s="1"/>
  <c r="H186" i="3"/>
  <c r="J186" i="3" s="1"/>
  <c r="H28" i="3"/>
  <c r="J28" i="3" s="1"/>
  <c r="H231" i="3"/>
  <c r="J231" i="3" s="1"/>
  <c r="H164" i="3"/>
  <c r="J164" i="3" s="1"/>
  <c r="H55" i="3"/>
  <c r="J55" i="3" s="1"/>
  <c r="H278" i="3"/>
  <c r="J278" i="3" s="1"/>
  <c r="H242" i="3"/>
  <c r="J242" i="3" s="1"/>
  <c r="H218" i="3"/>
  <c r="J218" i="3" s="1"/>
  <c r="H298" i="3"/>
  <c r="J298" i="3" s="1"/>
  <c r="H23" i="3"/>
  <c r="J23" i="3" s="1"/>
  <c r="H25" i="3"/>
  <c r="J25" i="3" s="1"/>
  <c r="H176" i="3"/>
  <c r="J176" i="3" s="1"/>
  <c r="H168" i="3"/>
  <c r="J168" i="3" s="1"/>
  <c r="H251" i="3"/>
  <c r="J251" i="3" s="1"/>
  <c r="H291" i="3"/>
  <c r="J291" i="3" s="1"/>
  <c r="H79" i="3"/>
  <c r="J79" i="3" s="1"/>
  <c r="H64" i="3"/>
  <c r="J64" i="3" s="1"/>
  <c r="H49" i="3"/>
  <c r="J49" i="3" s="1"/>
  <c r="H62" i="3"/>
  <c r="J62" i="3" s="1"/>
  <c r="H126" i="3"/>
  <c r="J126" i="3" s="1"/>
  <c r="H46" i="3"/>
  <c r="J46" i="3" s="1"/>
  <c r="H266" i="3"/>
  <c r="J266" i="3" s="1"/>
  <c r="H272" i="3"/>
  <c r="J272" i="3" s="1"/>
  <c r="H307" i="3"/>
  <c r="J307" i="3" s="1"/>
  <c r="H153" i="3"/>
  <c r="J153" i="3" s="1"/>
  <c r="H134" i="3"/>
  <c r="J134" i="3" s="1"/>
  <c r="H22" i="3"/>
  <c r="J22" i="3" s="1"/>
  <c r="H285" i="3"/>
  <c r="J285" i="3" s="1"/>
  <c r="H300" i="3"/>
  <c r="J300" i="3" s="1"/>
  <c r="H156" i="3"/>
  <c r="J156" i="3" s="1"/>
  <c r="H273" i="3"/>
  <c r="J273" i="3" s="1"/>
  <c r="H236" i="3"/>
  <c r="J236" i="3" s="1"/>
  <c r="H201" i="3"/>
  <c r="J201" i="3" s="1"/>
  <c r="H141" i="3"/>
  <c r="J141" i="3" s="1"/>
  <c r="H118" i="3"/>
  <c r="J118" i="3" s="1"/>
  <c r="H252" i="3"/>
  <c r="J252" i="3" s="1"/>
  <c r="H123" i="3"/>
  <c r="J123" i="3" s="1"/>
  <c r="H71" i="3"/>
  <c r="J71" i="3" s="1"/>
  <c r="H193" i="3"/>
  <c r="J193" i="3" s="1"/>
  <c r="H125" i="3"/>
  <c r="J125" i="3" s="1"/>
  <c r="H233" i="3"/>
  <c r="J233" i="3" s="1"/>
  <c r="H248" i="3"/>
  <c r="J248" i="3" s="1"/>
  <c r="H53" i="3"/>
  <c r="J53" i="3" s="1"/>
  <c r="H280" i="3"/>
  <c r="J280" i="3" s="1"/>
  <c r="H68" i="3"/>
  <c r="J68" i="3" s="1"/>
  <c r="H196" i="3"/>
  <c r="J196" i="3" s="1"/>
  <c r="H240" i="3"/>
  <c r="J240" i="3" s="1"/>
  <c r="H9" i="3"/>
  <c r="J9" i="3" s="1"/>
  <c r="H234" i="3"/>
  <c r="J234" i="3" s="1"/>
  <c r="H219" i="3"/>
  <c r="J219" i="3" s="1"/>
  <c r="H15" i="3"/>
  <c r="J15" i="3" s="1"/>
  <c r="H120" i="3"/>
  <c r="J120" i="3" s="1"/>
  <c r="H308" i="3"/>
  <c r="J308" i="3" s="1"/>
  <c r="H12" i="3"/>
  <c r="J12" i="3" s="1"/>
  <c r="H163" i="3"/>
  <c r="J163" i="3" s="1"/>
  <c r="H211" i="3"/>
  <c r="J211" i="3" s="1"/>
  <c r="H199" i="3"/>
  <c r="J199" i="3" s="1"/>
  <c r="H299" i="3"/>
  <c r="J299" i="3" s="1"/>
  <c r="H160" i="3"/>
  <c r="J160" i="3" s="1"/>
  <c r="H34" i="3"/>
  <c r="J34" i="3" s="1"/>
  <c r="H303" i="3"/>
  <c r="J303" i="3" s="1"/>
  <c r="H98" i="3"/>
  <c r="J98" i="3" s="1"/>
  <c r="H89" i="3"/>
  <c r="J89" i="3" s="1"/>
  <c r="H220" i="3"/>
  <c r="J220" i="3" s="1"/>
  <c r="H230" i="3"/>
  <c r="J230" i="3" s="1"/>
  <c r="H117" i="3"/>
  <c r="J117" i="3" s="1"/>
  <c r="H221" i="3"/>
  <c r="J221" i="3" s="1"/>
  <c r="H11" i="3"/>
  <c r="J11" i="3" s="1"/>
  <c r="H295" i="3"/>
  <c r="J295" i="3" s="1"/>
  <c r="H37" i="3"/>
  <c r="J37" i="3" s="1"/>
  <c r="H175" i="3"/>
  <c r="J175" i="3" s="1"/>
  <c r="H197" i="3"/>
  <c r="J197" i="3" s="1"/>
  <c r="H180" i="3"/>
  <c r="J180" i="3" s="1"/>
  <c r="H227" i="3"/>
  <c r="J227" i="3" s="1"/>
  <c r="H245" i="3"/>
  <c r="J245" i="3" s="1"/>
  <c r="H44" i="3"/>
  <c r="J44" i="3" s="1"/>
  <c r="H228" i="3"/>
  <c r="J228" i="3" s="1"/>
  <c r="H54" i="3"/>
  <c r="J54" i="3" s="1"/>
  <c r="H39" i="3"/>
  <c r="J39" i="3" s="1"/>
  <c r="H276" i="3"/>
  <c r="J276" i="3" s="1"/>
  <c r="H142" i="3"/>
  <c r="J142" i="3" s="1"/>
  <c r="H13" i="3"/>
  <c r="J13" i="3" s="1"/>
  <c r="H274" i="3"/>
  <c r="J274" i="3" s="1"/>
  <c r="H265" i="3"/>
  <c r="J265" i="3" s="1"/>
  <c r="H279" i="3"/>
  <c r="J279" i="3" s="1"/>
  <c r="H235" i="3"/>
  <c r="J235" i="3" s="1"/>
  <c r="H21" i="3"/>
  <c r="J21" i="3" s="1"/>
  <c r="H302" i="3"/>
  <c r="J302" i="3" s="1"/>
  <c r="H45" i="3"/>
  <c r="J45" i="3" s="1"/>
  <c r="H128" i="3"/>
  <c r="J128" i="3" s="1"/>
  <c r="H93" i="3"/>
  <c r="J93" i="3" s="1"/>
  <c r="H264" i="3"/>
  <c r="J264" i="3" s="1"/>
  <c r="H172" i="3"/>
  <c r="J172" i="3" s="1"/>
  <c r="H140" i="3"/>
  <c r="J140" i="3" s="1"/>
  <c r="H94" i="3"/>
  <c r="J94" i="3" s="1"/>
  <c r="H152" i="3"/>
  <c r="J152" i="3" s="1"/>
  <c r="H212" i="3"/>
  <c r="J212" i="3" s="1"/>
  <c r="H194" i="3"/>
  <c r="J194" i="3" s="1"/>
  <c r="H181" i="3"/>
  <c r="J181" i="3" s="1"/>
  <c r="H84" i="3"/>
  <c r="J84" i="3" s="1"/>
  <c r="H114" i="3"/>
  <c r="J114" i="3" s="1"/>
  <c r="H304" i="3"/>
  <c r="J304" i="3" s="1"/>
  <c r="H169" i="3"/>
  <c r="J169" i="3" s="1"/>
  <c r="H151" i="3"/>
  <c r="J151" i="3" s="1"/>
  <c r="H136" i="3"/>
  <c r="J136" i="3" s="1"/>
  <c r="H82" i="3"/>
  <c r="J82" i="3" s="1"/>
  <c r="H258" i="3"/>
  <c r="J258" i="3" s="1"/>
  <c r="H247" i="3"/>
  <c r="J247" i="3" s="1"/>
  <c r="H138" i="3"/>
  <c r="J138" i="3" s="1"/>
  <c r="H277" i="3"/>
  <c r="J277" i="3" s="1"/>
  <c r="H310" i="3"/>
  <c r="J310" i="3" s="1"/>
  <c r="H48" i="3"/>
  <c r="J48" i="3" s="1"/>
  <c r="S214" i="3"/>
  <c r="S7" i="3" s="1"/>
  <c r="H7" i="3" l="1"/>
  <c r="H5" i="3" s="1"/>
  <c r="J7" i="3"/>
  <c r="J5" i="3" s="1"/>
  <c r="K113" i="3" s="1"/>
  <c r="M113" i="3" s="1"/>
  <c r="K111" i="3" l="1"/>
  <c r="M111" i="3" s="1"/>
  <c r="K56" i="3"/>
  <c r="M56" i="3" s="1"/>
  <c r="K259" i="3"/>
  <c r="M259" i="3" s="1"/>
  <c r="K133" i="3"/>
  <c r="M133" i="3" s="1"/>
  <c r="K59" i="3"/>
  <c r="M59" i="3" s="1"/>
  <c r="K269" i="3"/>
  <c r="M269" i="3" s="1"/>
  <c r="K137" i="3"/>
  <c r="M137" i="3" s="1"/>
  <c r="K197" i="3"/>
  <c r="M197" i="3" s="1"/>
  <c r="K51" i="3"/>
  <c r="M51" i="3" s="1"/>
  <c r="K123" i="3"/>
  <c r="M123" i="3" s="1"/>
  <c r="K184" i="3"/>
  <c r="M184" i="3" s="1"/>
  <c r="K214" i="3"/>
  <c r="M214" i="3" s="1"/>
  <c r="K285" i="3"/>
  <c r="M285" i="3" s="1"/>
  <c r="K85" i="3"/>
  <c r="M85" i="3" s="1"/>
  <c r="K103" i="3"/>
  <c r="M103" i="3" s="1"/>
  <c r="K283" i="3"/>
  <c r="M283" i="3" s="1"/>
  <c r="K99" i="3"/>
  <c r="M99" i="3" s="1"/>
  <c r="K295" i="3"/>
  <c r="M295" i="3" s="1"/>
  <c r="K109" i="3"/>
  <c r="M109" i="3" s="1"/>
  <c r="K270" i="3"/>
  <c r="M270" i="3" s="1"/>
  <c r="K112" i="3"/>
  <c r="M112" i="3" s="1"/>
  <c r="K300" i="3"/>
  <c r="M300" i="3" s="1"/>
  <c r="K206" i="3"/>
  <c r="M206" i="3" s="1"/>
  <c r="K82" i="3"/>
  <c r="M82" i="3" s="1"/>
  <c r="K215" i="3"/>
  <c r="M215" i="3" s="1"/>
  <c r="K91" i="3"/>
  <c r="M91" i="3" s="1"/>
  <c r="K310" i="3"/>
  <c r="M310" i="3" s="1"/>
  <c r="K273" i="3"/>
  <c r="M273" i="3" s="1"/>
  <c r="K153" i="3"/>
  <c r="M153" i="3" s="1"/>
  <c r="K48" i="3"/>
  <c r="M48" i="3" s="1"/>
  <c r="K36" i="3"/>
  <c r="M36" i="3" s="1"/>
  <c r="K228" i="3"/>
  <c r="M228" i="3" s="1"/>
  <c r="K236" i="3"/>
  <c r="M236" i="3" s="1"/>
  <c r="K138" i="3"/>
  <c r="M138" i="3" s="1"/>
  <c r="K306" i="3"/>
  <c r="M306" i="3" s="1"/>
  <c r="K277" i="3"/>
  <c r="M277" i="3" s="1"/>
  <c r="K127" i="3"/>
  <c r="M127" i="3" s="1"/>
  <c r="K55" i="3"/>
  <c r="M55" i="3" s="1"/>
  <c r="K204" i="3"/>
  <c r="M204" i="3" s="1"/>
  <c r="K50" i="3"/>
  <c r="M50" i="3" s="1"/>
  <c r="K68" i="3"/>
  <c r="M68" i="3" s="1"/>
  <c r="K233" i="3"/>
  <c r="M233" i="3" s="1"/>
  <c r="K124" i="3"/>
  <c r="M124" i="3" s="1"/>
  <c r="K78" i="3"/>
  <c r="M78" i="3" s="1"/>
  <c r="K221" i="3"/>
  <c r="M221" i="3" s="1"/>
  <c r="K238" i="3"/>
  <c r="M238" i="3" s="1"/>
  <c r="K275" i="3"/>
  <c r="M275" i="3" s="1"/>
  <c r="K321" i="3"/>
  <c r="M321" i="3" s="1"/>
  <c r="K156" i="3"/>
  <c r="M156" i="3" s="1"/>
  <c r="K198" i="3"/>
  <c r="M198" i="3" s="1"/>
  <c r="K28" i="3"/>
  <c r="M28" i="3" s="1"/>
  <c r="K102" i="3"/>
  <c r="M102" i="3" s="1"/>
  <c r="K217" i="3"/>
  <c r="M217" i="3" s="1"/>
  <c r="K315" i="3"/>
  <c r="M315" i="3" s="1"/>
  <c r="K147" i="3"/>
  <c r="M147" i="3" s="1"/>
  <c r="K192" i="3"/>
  <c r="M192" i="3" s="1"/>
  <c r="K142" i="3"/>
  <c r="M142" i="3" s="1"/>
  <c r="K37" i="3"/>
  <c r="M37" i="3" s="1"/>
  <c r="K101" i="3"/>
  <c r="M101" i="3" s="1"/>
  <c r="K24" i="3"/>
  <c r="M24" i="3" s="1"/>
  <c r="K69" i="3"/>
  <c r="M69" i="3" s="1"/>
  <c r="K262" i="3"/>
  <c r="M262" i="3" s="1"/>
  <c r="K73" i="3"/>
  <c r="M73" i="3" s="1"/>
  <c r="K209" i="3"/>
  <c r="M209" i="3" s="1"/>
  <c r="K312" i="3"/>
  <c r="M312" i="3" s="1"/>
  <c r="K92" i="3"/>
  <c r="M92" i="3" s="1"/>
  <c r="K16" i="3"/>
  <c r="M16" i="3" s="1"/>
  <c r="K60" i="3"/>
  <c r="M60" i="3" s="1"/>
  <c r="K32" i="3"/>
  <c r="M32" i="3" s="1"/>
  <c r="K175" i="3"/>
  <c r="M175" i="3" s="1"/>
  <c r="K301" i="3"/>
  <c r="M301" i="3" s="1"/>
  <c r="K189" i="3"/>
  <c r="M189" i="3" s="1"/>
  <c r="K144" i="3"/>
  <c r="M144" i="3" s="1"/>
  <c r="K255" i="3"/>
  <c r="M255" i="3" s="1"/>
  <c r="K117" i="3"/>
  <c r="M117" i="3" s="1"/>
  <c r="K247" i="3"/>
  <c r="M247" i="3" s="1"/>
  <c r="K202" i="3"/>
  <c r="M202" i="3" s="1"/>
  <c r="K279" i="3"/>
  <c r="M279" i="3" s="1"/>
  <c r="K166" i="3"/>
  <c r="M166" i="3" s="1"/>
  <c r="K14" i="3"/>
  <c r="M14" i="3" s="1"/>
  <c r="K57" i="3"/>
  <c r="M57" i="3" s="1"/>
  <c r="K115" i="3"/>
  <c r="M115" i="3" s="1"/>
  <c r="K258" i="3"/>
  <c r="M258" i="3" s="1"/>
  <c r="K100" i="3"/>
  <c r="M100" i="3" s="1"/>
  <c r="K314" i="3"/>
  <c r="M314" i="3" s="1"/>
  <c r="K320" i="3"/>
  <c r="M320" i="3" s="1"/>
  <c r="K134" i="3"/>
  <c r="M134" i="3" s="1"/>
  <c r="K150" i="3"/>
  <c r="M150" i="3" s="1"/>
  <c r="K177" i="3"/>
  <c r="M177" i="3" s="1"/>
  <c r="K284" i="3"/>
  <c r="M284" i="3" s="1"/>
  <c r="K230" i="3"/>
  <c r="M230" i="3" s="1"/>
  <c r="K190" i="3"/>
  <c r="M190" i="3" s="1"/>
  <c r="K191" i="3"/>
  <c r="M191" i="3" s="1"/>
  <c r="K242" i="3"/>
  <c r="M242" i="3" s="1"/>
  <c r="K11" i="3"/>
  <c r="M11" i="3" s="1"/>
  <c r="K22" i="3"/>
  <c r="M22" i="3" s="1"/>
  <c r="K237" i="3"/>
  <c r="M237" i="3" s="1"/>
  <c r="K10" i="3"/>
  <c r="M10" i="3" s="1"/>
  <c r="K201" i="3"/>
  <c r="M201" i="3" s="1"/>
  <c r="K180" i="3"/>
  <c r="M180" i="3" s="1"/>
  <c r="K232" i="3"/>
  <c r="M232" i="3" s="1"/>
  <c r="K290" i="3"/>
  <c r="M290" i="3" s="1"/>
  <c r="K31" i="3"/>
  <c r="M31" i="3" s="1"/>
  <c r="K66" i="3"/>
  <c r="M66" i="3" s="1"/>
  <c r="K200" i="3"/>
  <c r="M200" i="3" s="1"/>
  <c r="K143" i="3"/>
  <c r="M143" i="3" s="1"/>
  <c r="K307" i="3"/>
  <c r="M307" i="3" s="1"/>
  <c r="K125" i="3"/>
  <c r="M125" i="3" s="1"/>
  <c r="K136" i="3"/>
  <c r="M136" i="3" s="1"/>
  <c r="K225" i="3"/>
  <c r="M225" i="3" s="1"/>
  <c r="K280" i="3"/>
  <c r="M280" i="3" s="1"/>
  <c r="K220" i="3"/>
  <c r="M220" i="3" s="1"/>
  <c r="K268" i="3"/>
  <c r="M268" i="3" s="1"/>
  <c r="K188" i="3"/>
  <c r="M188" i="3" s="1"/>
  <c r="K193" i="3"/>
  <c r="M193" i="3" s="1"/>
  <c r="K75" i="3"/>
  <c r="M75" i="3" s="1"/>
  <c r="K305" i="3"/>
  <c r="M305" i="3" s="1"/>
  <c r="K152" i="3"/>
  <c r="M152" i="3" s="1"/>
  <c r="K261" i="3"/>
  <c r="M261" i="3" s="1"/>
  <c r="K292" i="3"/>
  <c r="M292" i="3" s="1"/>
  <c r="K118" i="3"/>
  <c r="M118" i="3" s="1"/>
  <c r="K70" i="3"/>
  <c r="M70" i="3" s="1"/>
  <c r="K195" i="3"/>
  <c r="M195" i="3" s="1"/>
  <c r="K281" i="3"/>
  <c r="M281" i="3" s="1"/>
  <c r="K49" i="3"/>
  <c r="M49" i="3" s="1"/>
  <c r="K15" i="3"/>
  <c r="M15" i="3" s="1"/>
  <c r="K41" i="3"/>
  <c r="M41" i="3" s="1"/>
  <c r="K164" i="3"/>
  <c r="M164" i="3" s="1"/>
  <c r="K27" i="3"/>
  <c r="M27" i="3" s="1"/>
  <c r="K172" i="3"/>
  <c r="M172" i="3" s="1"/>
  <c r="K74" i="3"/>
  <c r="M74" i="3" s="1"/>
  <c r="K65" i="3"/>
  <c r="M65" i="3" s="1"/>
  <c r="K107" i="3"/>
  <c r="M107" i="3" s="1"/>
  <c r="K213" i="3"/>
  <c r="M213" i="3" s="1"/>
  <c r="K253" i="3"/>
  <c r="M253" i="3" s="1"/>
  <c r="K309" i="3"/>
  <c r="M309" i="3" s="1"/>
  <c r="K20" i="3"/>
  <c r="M20" i="3" s="1"/>
  <c r="K219" i="3"/>
  <c r="M219" i="3" s="1"/>
  <c r="K42" i="3"/>
  <c r="M42" i="3" s="1"/>
  <c r="K96" i="3"/>
  <c r="M96" i="3" s="1"/>
  <c r="K241" i="3"/>
  <c r="M241" i="3" s="1"/>
  <c r="K155" i="3"/>
  <c r="M155" i="3" s="1"/>
  <c r="K151" i="3"/>
  <c r="M151" i="3" s="1"/>
  <c r="K97" i="3"/>
  <c r="M97" i="3" s="1"/>
  <c r="K159" i="3"/>
  <c r="M159" i="3" s="1"/>
  <c r="K94" i="3"/>
  <c r="M94" i="3" s="1"/>
  <c r="K298" i="3"/>
  <c r="M298" i="3" s="1"/>
  <c r="K120" i="3"/>
  <c r="M120" i="3" s="1"/>
  <c r="K19" i="3"/>
  <c r="M19" i="3" s="1"/>
  <c r="K296" i="3"/>
  <c r="M296" i="3" s="1"/>
  <c r="K239" i="3"/>
  <c r="M239" i="3" s="1"/>
  <c r="K304" i="3"/>
  <c r="M304" i="3" s="1"/>
  <c r="K110" i="3"/>
  <c r="M110" i="3" s="1"/>
  <c r="K47" i="3"/>
  <c r="M47" i="3" s="1"/>
  <c r="K52" i="3"/>
  <c r="M52" i="3" s="1"/>
  <c r="K218" i="3"/>
  <c r="M218" i="3" s="1"/>
  <c r="K170" i="3"/>
  <c r="M170" i="3" s="1"/>
  <c r="K171" i="3"/>
  <c r="M171" i="3" s="1"/>
  <c r="K257" i="3"/>
  <c r="M257" i="3" s="1"/>
  <c r="K199" i="3"/>
  <c r="M199" i="3" s="1"/>
  <c r="K223" i="3"/>
  <c r="M223" i="3" s="1"/>
  <c r="K187" i="3"/>
  <c r="M187" i="3" s="1"/>
  <c r="K235" i="3"/>
  <c r="M235" i="3" s="1"/>
  <c r="K181" i="3"/>
  <c r="M181" i="3" s="1"/>
  <c r="K161" i="3"/>
  <c r="M161" i="3" s="1"/>
  <c r="K40" i="3"/>
  <c r="M40" i="3" s="1"/>
  <c r="K81" i="3"/>
  <c r="M81" i="3" s="1"/>
  <c r="K168" i="3"/>
  <c r="M168" i="3" s="1"/>
  <c r="K62" i="3"/>
  <c r="M62" i="3" s="1"/>
  <c r="K105" i="3"/>
  <c r="M105" i="3" s="1"/>
  <c r="K13" i="3"/>
  <c r="M13" i="3" s="1"/>
  <c r="K211" i="3"/>
  <c r="M211" i="3" s="1"/>
  <c r="K121" i="3"/>
  <c r="M121" i="3" s="1"/>
  <c r="K45" i="3"/>
  <c r="M45" i="3" s="1"/>
  <c r="K252" i="3"/>
  <c r="M252" i="3" s="1"/>
  <c r="K106" i="3"/>
  <c r="M106" i="3" s="1"/>
  <c r="K243" i="3"/>
  <c r="M243" i="3" s="1"/>
  <c r="K98" i="3"/>
  <c r="M98" i="3" s="1"/>
  <c r="K80" i="3"/>
  <c r="M80" i="3" s="1"/>
  <c r="K149" i="3"/>
  <c r="M149" i="3" s="1"/>
  <c r="K135" i="3"/>
  <c r="M135" i="3" s="1"/>
  <c r="K203" i="3"/>
  <c r="M203" i="3" s="1"/>
  <c r="K205" i="3"/>
  <c r="M205" i="3" s="1"/>
  <c r="K86" i="3"/>
  <c r="M86" i="3" s="1"/>
  <c r="K248" i="3"/>
  <c r="M248" i="3" s="1"/>
  <c r="K139" i="3"/>
  <c r="M139" i="3" s="1"/>
  <c r="K140" i="3"/>
  <c r="M140" i="3" s="1"/>
  <c r="K287" i="3"/>
  <c r="M287" i="3" s="1"/>
  <c r="K266" i="3"/>
  <c r="M266" i="3" s="1"/>
  <c r="K93" i="3"/>
  <c r="M93" i="3" s="1"/>
  <c r="K244" i="3"/>
  <c r="M244" i="3" s="1"/>
  <c r="K186" i="3"/>
  <c r="M186" i="3" s="1"/>
  <c r="K265" i="3"/>
  <c r="M265" i="3" s="1"/>
  <c r="K129" i="3"/>
  <c r="M129" i="3" s="1"/>
  <c r="K227" i="3"/>
  <c r="M227" i="3" s="1"/>
  <c r="K176" i="3"/>
  <c r="M176" i="3" s="1"/>
  <c r="K43" i="3"/>
  <c r="M43" i="3" s="1"/>
  <c r="K145" i="3"/>
  <c r="M145" i="3" s="1"/>
  <c r="K272" i="3"/>
  <c r="M272" i="3" s="1"/>
  <c r="K154" i="3"/>
  <c r="M154" i="3" s="1"/>
  <c r="K264" i="3"/>
  <c r="M264" i="3" s="1"/>
  <c r="K179" i="3"/>
  <c r="M179" i="3" s="1"/>
  <c r="K286" i="3"/>
  <c r="M286" i="3" s="1"/>
  <c r="K90" i="3"/>
  <c r="M90" i="3" s="1"/>
  <c r="K95" i="3"/>
  <c r="M95" i="3" s="1"/>
  <c r="K87" i="3"/>
  <c r="M87" i="3" s="1"/>
  <c r="K130" i="3"/>
  <c r="M130" i="3" s="1"/>
  <c r="K251" i="3"/>
  <c r="M251" i="3" s="1"/>
  <c r="K126" i="3"/>
  <c r="M126" i="3" s="1"/>
  <c r="K174" i="3"/>
  <c r="M174" i="3" s="1"/>
  <c r="K274" i="3"/>
  <c r="M274" i="3" s="1"/>
  <c r="K89" i="3"/>
  <c r="M89" i="3" s="1"/>
  <c r="K18" i="3"/>
  <c r="M18" i="3" s="1"/>
  <c r="K21" i="3"/>
  <c r="M21" i="3" s="1"/>
  <c r="K141" i="3"/>
  <c r="M141" i="3" s="1"/>
  <c r="K165" i="3"/>
  <c r="M165" i="3" s="1"/>
  <c r="K319" i="3"/>
  <c r="M319" i="3" s="1"/>
  <c r="K183" i="3"/>
  <c r="M183" i="3" s="1"/>
  <c r="K77" i="3"/>
  <c r="M77" i="3" s="1"/>
  <c r="K278" i="3"/>
  <c r="M278" i="3" s="1"/>
  <c r="K317" i="3"/>
  <c r="M317" i="3" s="1"/>
  <c r="K293" i="3"/>
  <c r="M293" i="3" s="1"/>
  <c r="K289" i="3"/>
  <c r="M289" i="3" s="1"/>
  <c r="K299" i="3"/>
  <c r="M299" i="3" s="1"/>
  <c r="K26" i="3"/>
  <c r="M26" i="3" s="1"/>
  <c r="K297" i="3"/>
  <c r="M297" i="3" s="1"/>
  <c r="K182" i="3"/>
  <c r="M182" i="3" s="1"/>
  <c r="K173" i="3"/>
  <c r="M173" i="3" s="1"/>
  <c r="K254" i="3"/>
  <c r="M254" i="3" s="1"/>
  <c r="K83" i="3"/>
  <c r="M83" i="3" s="1"/>
  <c r="K256" i="3"/>
  <c r="M256" i="3" s="1"/>
  <c r="K222" i="3"/>
  <c r="M222" i="3" s="1"/>
  <c r="K63" i="3"/>
  <c r="M63" i="3" s="1"/>
  <c r="K148" i="3"/>
  <c r="M148" i="3" s="1"/>
  <c r="K207" i="3"/>
  <c r="M207" i="3" s="1"/>
  <c r="K231" i="3"/>
  <c r="M231" i="3" s="1"/>
  <c r="K162" i="3"/>
  <c r="M162" i="3" s="1"/>
  <c r="K17" i="3"/>
  <c r="M17" i="3" s="1"/>
  <c r="K194" i="3"/>
  <c r="M194" i="3" s="1"/>
  <c r="K119" i="3"/>
  <c r="M119" i="3" s="1"/>
  <c r="K308" i="3"/>
  <c r="M308" i="3" s="1"/>
  <c r="K260" i="3"/>
  <c r="M260" i="3" s="1"/>
  <c r="K318" i="3"/>
  <c r="M318" i="3" s="1"/>
  <c r="K282" i="3"/>
  <c r="M282" i="3" s="1"/>
  <c r="K58" i="3"/>
  <c r="M58" i="3" s="1"/>
  <c r="K79" i="3"/>
  <c r="M79" i="3" s="1"/>
  <c r="K313" i="3"/>
  <c r="M313" i="3" s="1"/>
  <c r="K250" i="3"/>
  <c r="M250" i="3" s="1"/>
  <c r="K208" i="3"/>
  <c r="M208" i="3" s="1"/>
  <c r="K311" i="3"/>
  <c r="M311" i="3" s="1"/>
  <c r="K71" i="3"/>
  <c r="M71" i="3" s="1"/>
  <c r="K34" i="3"/>
  <c r="M34" i="3" s="1"/>
  <c r="K302" i="3"/>
  <c r="M302" i="3" s="1"/>
  <c r="K316" i="3"/>
  <c r="M316" i="3" s="1"/>
  <c r="K131" i="3"/>
  <c r="M131" i="3" s="1"/>
  <c r="K224" i="3"/>
  <c r="M224" i="3" s="1"/>
  <c r="K158" i="3"/>
  <c r="M158" i="3" s="1"/>
  <c r="K185" i="3"/>
  <c r="M185" i="3" s="1"/>
  <c r="K44" i="3"/>
  <c r="M44" i="3" s="1"/>
  <c r="K23" i="3"/>
  <c r="M23" i="3" s="1"/>
  <c r="K122" i="3"/>
  <c r="M122" i="3" s="1"/>
  <c r="K116" i="3"/>
  <c r="M116" i="3" s="1"/>
  <c r="K216" i="3"/>
  <c r="M216" i="3" s="1"/>
  <c r="K160" i="3"/>
  <c r="M160" i="3" s="1"/>
  <c r="K263" i="3"/>
  <c r="M263" i="3" s="1"/>
  <c r="K104" i="3"/>
  <c r="M104" i="3" s="1"/>
  <c r="K35" i="3"/>
  <c r="M35" i="3" s="1"/>
  <c r="K114" i="3"/>
  <c r="M114" i="3" s="1"/>
  <c r="K72" i="3"/>
  <c r="M72" i="3" s="1"/>
  <c r="K38" i="3"/>
  <c r="M38" i="3" s="1"/>
  <c r="K249" i="3"/>
  <c r="M249" i="3" s="1"/>
  <c r="K291" i="3"/>
  <c r="M291" i="3" s="1"/>
  <c r="K46" i="3"/>
  <c r="M46" i="3" s="1"/>
  <c r="K178" i="3"/>
  <c r="M178" i="3" s="1"/>
  <c r="K54" i="3"/>
  <c r="M54" i="3" s="1"/>
  <c r="K30" i="3"/>
  <c r="M30" i="3" s="1"/>
  <c r="K240" i="3"/>
  <c r="M240" i="3" s="1"/>
  <c r="K39" i="3"/>
  <c r="M39" i="3" s="1"/>
  <c r="K53" i="3"/>
  <c r="M53" i="3" s="1"/>
  <c r="K128" i="3"/>
  <c r="M128" i="3" s="1"/>
  <c r="K245" i="3"/>
  <c r="M245" i="3" s="1"/>
  <c r="K303" i="3"/>
  <c r="M303" i="3" s="1"/>
  <c r="K169" i="3"/>
  <c r="M169" i="3" s="1"/>
  <c r="K210" i="3"/>
  <c r="M210" i="3" s="1"/>
  <c r="K29" i="3"/>
  <c r="M29" i="3" s="1"/>
  <c r="K246" i="3"/>
  <c r="M246" i="3" s="1"/>
  <c r="K84" i="3"/>
  <c r="M84" i="3" s="1"/>
  <c r="K33" i="3"/>
  <c r="M33" i="3" s="1"/>
  <c r="K88" i="3"/>
  <c r="M88" i="3" s="1"/>
  <c r="K167" i="3"/>
  <c r="M167" i="3" s="1"/>
  <c r="K226" i="3"/>
  <c r="M226" i="3" s="1"/>
  <c r="K67" i="3"/>
  <c r="M67" i="3" s="1"/>
  <c r="K267" i="3"/>
  <c r="M267" i="3" s="1"/>
  <c r="K276" i="3"/>
  <c r="M276" i="3" s="1"/>
  <c r="K163" i="3"/>
  <c r="M163" i="3" s="1"/>
  <c r="K229" i="3"/>
  <c r="M229" i="3" s="1"/>
  <c r="K234" i="3"/>
  <c r="M234" i="3" s="1"/>
  <c r="K196" i="3"/>
  <c r="M196" i="3" s="1"/>
  <c r="K212" i="3"/>
  <c r="M212" i="3" s="1"/>
  <c r="K146" i="3"/>
  <c r="M146" i="3" s="1"/>
  <c r="K61" i="3"/>
  <c r="M61" i="3" s="1"/>
  <c r="K108" i="3"/>
  <c r="M108" i="3" s="1"/>
  <c r="K25" i="3"/>
  <c r="M25" i="3" s="1"/>
  <c r="K157" i="3"/>
  <c r="M157" i="3" s="1"/>
  <c r="K76" i="3"/>
  <c r="M76" i="3" s="1"/>
  <c r="K132" i="3"/>
  <c r="M132" i="3" s="1"/>
  <c r="K12" i="3"/>
  <c r="M12" i="3" s="1"/>
  <c r="K271" i="3"/>
  <c r="M271" i="3" s="1"/>
  <c r="K294" i="3"/>
  <c r="M294" i="3" s="1"/>
  <c r="K288" i="3"/>
  <c r="M288" i="3" s="1"/>
  <c r="K64" i="3"/>
  <c r="M64" i="3" s="1"/>
  <c r="K9" i="3"/>
  <c r="K7" i="3" l="1"/>
  <c r="K5" i="3" s="1"/>
  <c r="M9" i="3"/>
  <c r="M7" i="3" l="1"/>
  <c r="M5" i="3" s="1"/>
  <c r="N113" i="3" l="1"/>
  <c r="Q113" i="3" s="1"/>
  <c r="T113" i="3" s="1"/>
  <c r="V113" i="3" s="1"/>
  <c r="W113" i="3" s="1"/>
  <c r="N175" i="3"/>
  <c r="Q175" i="3" s="1"/>
  <c r="T175" i="3" s="1"/>
  <c r="V175" i="3" s="1"/>
  <c r="W175" i="3" s="1"/>
  <c r="N59" i="3"/>
  <c r="Q59" i="3" s="1"/>
  <c r="T59" i="3" s="1"/>
  <c r="V59" i="3" s="1"/>
  <c r="W59" i="3" s="1"/>
  <c r="N133" i="3"/>
  <c r="Q133" i="3" s="1"/>
  <c r="T133" i="3" s="1"/>
  <c r="V133" i="3" s="1"/>
  <c r="W133" i="3" s="1"/>
  <c r="N198" i="3"/>
  <c r="Q198" i="3" s="1"/>
  <c r="T198" i="3" s="1"/>
  <c r="V198" i="3" s="1"/>
  <c r="W198" i="3" s="1"/>
  <c r="N144" i="3"/>
  <c r="Q144" i="3" s="1"/>
  <c r="T144" i="3" s="1"/>
  <c r="V144" i="3" s="1"/>
  <c r="W144" i="3" s="1"/>
  <c r="N36" i="3"/>
  <c r="Q36" i="3" s="1"/>
  <c r="T36" i="3" s="1"/>
  <c r="V36" i="3" s="1"/>
  <c r="W36" i="3" s="1"/>
  <c r="N238" i="3"/>
  <c r="Q238" i="3" s="1"/>
  <c r="T238" i="3" s="1"/>
  <c r="V238" i="3" s="1"/>
  <c r="W238" i="3" s="1"/>
  <c r="N206" i="3"/>
  <c r="Q206" i="3" s="1"/>
  <c r="T206" i="3" s="1"/>
  <c r="V206" i="3" s="1"/>
  <c r="W206" i="3" s="1"/>
  <c r="N279" i="3"/>
  <c r="Q279" i="3" s="1"/>
  <c r="T279" i="3" s="1"/>
  <c r="V279" i="3" s="1"/>
  <c r="W279" i="3" s="1"/>
  <c r="N236" i="3"/>
  <c r="Q236" i="3" s="1"/>
  <c r="T236" i="3" s="1"/>
  <c r="V236" i="3" s="1"/>
  <c r="W236" i="3" s="1"/>
  <c r="N14" i="3"/>
  <c r="Q14" i="3" s="1"/>
  <c r="T14" i="3" s="1"/>
  <c r="V14" i="3" s="1"/>
  <c r="W14" i="3" s="1"/>
  <c r="N197" i="3"/>
  <c r="Q197" i="3" s="1"/>
  <c r="T197" i="3" s="1"/>
  <c r="V197" i="3" s="1"/>
  <c r="W197" i="3" s="1"/>
  <c r="N142" i="3"/>
  <c r="Q142" i="3" s="1"/>
  <c r="T142" i="3" s="1"/>
  <c r="V142" i="3" s="1"/>
  <c r="W142" i="3" s="1"/>
  <c r="N147" i="3"/>
  <c r="Q147" i="3" s="1"/>
  <c r="T147" i="3" s="1"/>
  <c r="V147" i="3" s="1"/>
  <c r="W147" i="3" s="1"/>
  <c r="N102" i="3"/>
  <c r="Q102" i="3" s="1"/>
  <c r="T102" i="3" s="1"/>
  <c r="V102" i="3" s="1"/>
  <c r="W102" i="3" s="1"/>
  <c r="N82" i="3"/>
  <c r="Q82" i="3" s="1"/>
  <c r="T82" i="3" s="1"/>
  <c r="V82" i="3" s="1"/>
  <c r="W82" i="3" s="1"/>
  <c r="N32" i="3"/>
  <c r="Q32" i="3" s="1"/>
  <c r="T32" i="3" s="1"/>
  <c r="V32" i="3" s="1"/>
  <c r="W32" i="3" s="1"/>
  <c r="N115" i="3"/>
  <c r="Q115" i="3" s="1"/>
  <c r="T115" i="3" s="1"/>
  <c r="V115" i="3" s="1"/>
  <c r="W115" i="3" s="1"/>
  <c r="N138" i="3"/>
  <c r="Q138" i="3" s="1"/>
  <c r="T138" i="3" s="1"/>
  <c r="V138" i="3" s="1"/>
  <c r="W138" i="3" s="1"/>
  <c r="N55" i="3"/>
  <c r="Q55" i="3" s="1"/>
  <c r="T55" i="3" s="1"/>
  <c r="V55" i="3" s="1"/>
  <c r="W55" i="3" s="1"/>
  <c r="N69" i="3"/>
  <c r="Q69" i="3" s="1"/>
  <c r="T69" i="3" s="1"/>
  <c r="V69" i="3" s="1"/>
  <c r="W69" i="3" s="1"/>
  <c r="N214" i="3"/>
  <c r="Q214" i="3" s="1"/>
  <c r="T214" i="3" s="1"/>
  <c r="V214" i="3" s="1"/>
  <c r="W214" i="3" s="1"/>
  <c r="N48" i="3"/>
  <c r="Q48" i="3" s="1"/>
  <c r="T48" i="3" s="1"/>
  <c r="V48" i="3" s="1"/>
  <c r="W48" i="3" s="1"/>
  <c r="N215" i="3"/>
  <c r="Q215" i="3" s="1"/>
  <c r="T215" i="3" s="1"/>
  <c r="V215" i="3" s="1"/>
  <c r="W215" i="3" s="1"/>
  <c r="N68" i="3"/>
  <c r="Q68" i="3" s="1"/>
  <c r="T68" i="3" s="1"/>
  <c r="V68" i="3" s="1"/>
  <c r="W68" i="3" s="1"/>
  <c r="N184" i="3"/>
  <c r="Q184" i="3" s="1"/>
  <c r="T184" i="3" s="1"/>
  <c r="V184" i="3" s="1"/>
  <c r="W184" i="3" s="1"/>
  <c r="N247" i="3"/>
  <c r="Q247" i="3" s="1"/>
  <c r="T247" i="3" s="1"/>
  <c r="V247" i="3" s="1"/>
  <c r="W247" i="3" s="1"/>
  <c r="N315" i="3"/>
  <c r="Q315" i="3" s="1"/>
  <c r="T315" i="3" s="1"/>
  <c r="V315" i="3" s="1"/>
  <c r="W315" i="3" s="1"/>
  <c r="N92" i="3"/>
  <c r="Q92" i="3" s="1"/>
  <c r="T92" i="3" s="1"/>
  <c r="V92" i="3" s="1"/>
  <c r="W92" i="3" s="1"/>
  <c r="N295" i="3"/>
  <c r="Q295" i="3" s="1"/>
  <c r="T295" i="3" s="1"/>
  <c r="V295" i="3" s="1"/>
  <c r="W295" i="3" s="1"/>
  <c r="N137" i="3"/>
  <c r="Q137" i="3" s="1"/>
  <c r="T137" i="3" s="1"/>
  <c r="V137" i="3" s="1"/>
  <c r="W137" i="3" s="1"/>
  <c r="N258" i="3"/>
  <c r="Q258" i="3" s="1"/>
  <c r="T258" i="3" s="1"/>
  <c r="V258" i="3" s="1"/>
  <c r="W258" i="3" s="1"/>
  <c r="N202" i="3"/>
  <c r="Q202" i="3" s="1"/>
  <c r="T202" i="3" s="1"/>
  <c r="V202" i="3" s="1"/>
  <c r="W202" i="3" s="1"/>
  <c r="N166" i="3"/>
  <c r="Q166" i="3" s="1"/>
  <c r="T166" i="3" s="1"/>
  <c r="V166" i="3" s="1"/>
  <c r="W166" i="3" s="1"/>
  <c r="N300" i="3"/>
  <c r="Q300" i="3" s="1"/>
  <c r="T300" i="3" s="1"/>
  <c r="V300" i="3" s="1"/>
  <c r="W300" i="3" s="1"/>
  <c r="N221" i="3"/>
  <c r="Q221" i="3" s="1"/>
  <c r="T221" i="3" s="1"/>
  <c r="V221" i="3" s="1"/>
  <c r="W221" i="3" s="1"/>
  <c r="N91" i="3"/>
  <c r="Q91" i="3" s="1"/>
  <c r="T91" i="3" s="1"/>
  <c r="V91" i="3" s="1"/>
  <c r="W91" i="3" s="1"/>
  <c r="N156" i="3"/>
  <c r="Q156" i="3" s="1"/>
  <c r="T156" i="3" s="1"/>
  <c r="V156" i="3" s="1"/>
  <c r="W156" i="3" s="1"/>
  <c r="N233" i="3"/>
  <c r="Q233" i="3" s="1"/>
  <c r="T233" i="3" s="1"/>
  <c r="V233" i="3" s="1"/>
  <c r="W233" i="3" s="1"/>
  <c r="N109" i="3"/>
  <c r="Q109" i="3" s="1"/>
  <c r="T109" i="3" s="1"/>
  <c r="V109" i="3" s="1"/>
  <c r="W109" i="3" s="1"/>
  <c r="N259" i="3"/>
  <c r="Q259" i="3" s="1"/>
  <c r="T259" i="3" s="1"/>
  <c r="V259" i="3" s="1"/>
  <c r="W259" i="3" s="1"/>
  <c r="N16" i="3"/>
  <c r="Q16" i="3" s="1"/>
  <c r="T16" i="3" s="1"/>
  <c r="V16" i="3" s="1"/>
  <c r="W16" i="3" s="1"/>
  <c r="N189" i="3"/>
  <c r="Q189" i="3" s="1"/>
  <c r="T189" i="3" s="1"/>
  <c r="V189" i="3" s="1"/>
  <c r="W189" i="3" s="1"/>
  <c r="N270" i="3"/>
  <c r="Q270" i="3" s="1"/>
  <c r="T270" i="3" s="1"/>
  <c r="V270" i="3" s="1"/>
  <c r="W270" i="3" s="1"/>
  <c r="N24" i="3"/>
  <c r="Q24" i="3" s="1"/>
  <c r="T24" i="3" s="1"/>
  <c r="V24" i="3" s="1"/>
  <c r="W24" i="3" s="1"/>
  <c r="N209" i="3"/>
  <c r="Q209" i="3" s="1"/>
  <c r="T209" i="3" s="1"/>
  <c r="V209" i="3" s="1"/>
  <c r="W209" i="3" s="1"/>
  <c r="N321" i="3"/>
  <c r="Q321" i="3" s="1"/>
  <c r="T321" i="3" s="1"/>
  <c r="V321" i="3" s="1"/>
  <c r="W321" i="3" s="1"/>
  <c r="N153" i="3"/>
  <c r="Q153" i="3" s="1"/>
  <c r="T153" i="3" s="1"/>
  <c r="V153" i="3" s="1"/>
  <c r="W153" i="3" s="1"/>
  <c r="N277" i="3"/>
  <c r="Q277" i="3" s="1"/>
  <c r="T277" i="3" s="1"/>
  <c r="V277" i="3" s="1"/>
  <c r="W277" i="3" s="1"/>
  <c r="N50" i="3"/>
  <c r="Q50" i="3" s="1"/>
  <c r="T50" i="3" s="1"/>
  <c r="V50" i="3" s="1"/>
  <c r="W50" i="3" s="1"/>
  <c r="N124" i="3"/>
  <c r="Q124" i="3" s="1"/>
  <c r="T124" i="3" s="1"/>
  <c r="V124" i="3" s="1"/>
  <c r="W124" i="3" s="1"/>
  <c r="N123" i="3"/>
  <c r="Q123" i="3" s="1"/>
  <c r="T123" i="3" s="1"/>
  <c r="V123" i="3" s="1"/>
  <c r="W123" i="3" s="1"/>
  <c r="N192" i="3"/>
  <c r="Q192" i="3" s="1"/>
  <c r="T192" i="3" s="1"/>
  <c r="V192" i="3" s="1"/>
  <c r="W192" i="3" s="1"/>
  <c r="N103" i="3"/>
  <c r="Q103" i="3" s="1"/>
  <c r="T103" i="3" s="1"/>
  <c r="V103" i="3" s="1"/>
  <c r="W103" i="3" s="1"/>
  <c r="N127" i="3"/>
  <c r="Q127" i="3" s="1"/>
  <c r="T127" i="3" s="1"/>
  <c r="V127" i="3" s="1"/>
  <c r="W127" i="3" s="1"/>
  <c r="N269" i="3"/>
  <c r="Q269" i="3" s="1"/>
  <c r="T269" i="3" s="1"/>
  <c r="V269" i="3" s="1"/>
  <c r="W269" i="3" s="1"/>
  <c r="N78" i="3"/>
  <c r="Q78" i="3" s="1"/>
  <c r="T78" i="3" s="1"/>
  <c r="V78" i="3" s="1"/>
  <c r="W78" i="3" s="1"/>
  <c r="N228" i="3"/>
  <c r="Q228" i="3" s="1"/>
  <c r="T228" i="3" s="1"/>
  <c r="V228" i="3" s="1"/>
  <c r="W228" i="3" s="1"/>
  <c r="N100" i="3"/>
  <c r="Q100" i="3" s="1"/>
  <c r="T100" i="3" s="1"/>
  <c r="V100" i="3" s="1"/>
  <c r="W100" i="3" s="1"/>
  <c r="N217" i="3"/>
  <c r="Q217" i="3" s="1"/>
  <c r="T217" i="3" s="1"/>
  <c r="V217" i="3" s="1"/>
  <c r="W217" i="3" s="1"/>
  <c r="N85" i="3"/>
  <c r="Q85" i="3" s="1"/>
  <c r="T85" i="3" s="1"/>
  <c r="V85" i="3" s="1"/>
  <c r="W85" i="3" s="1"/>
  <c r="N117" i="3"/>
  <c r="Q117" i="3" s="1"/>
  <c r="T117" i="3" s="1"/>
  <c r="V117" i="3" s="1"/>
  <c r="W117" i="3" s="1"/>
  <c r="N56" i="3"/>
  <c r="Q56" i="3" s="1"/>
  <c r="T56" i="3" s="1"/>
  <c r="V56" i="3" s="1"/>
  <c r="W56" i="3" s="1"/>
  <c r="N73" i="3"/>
  <c r="Q73" i="3" s="1"/>
  <c r="T73" i="3" s="1"/>
  <c r="V73" i="3" s="1"/>
  <c r="W73" i="3" s="1"/>
  <c r="N37" i="3"/>
  <c r="Q37" i="3" s="1"/>
  <c r="T37" i="3" s="1"/>
  <c r="V37" i="3" s="1"/>
  <c r="W37" i="3" s="1"/>
  <c r="N28" i="3"/>
  <c r="Q28" i="3" s="1"/>
  <c r="T28" i="3" s="1"/>
  <c r="V28" i="3" s="1"/>
  <c r="W28" i="3" s="1"/>
  <c r="N57" i="3"/>
  <c r="Q57" i="3" s="1"/>
  <c r="T57" i="3" s="1"/>
  <c r="V57" i="3" s="1"/>
  <c r="W57" i="3" s="1"/>
  <c r="N204" i="3"/>
  <c r="Q204" i="3" s="1"/>
  <c r="T204" i="3" s="1"/>
  <c r="V204" i="3" s="1"/>
  <c r="W204" i="3" s="1"/>
  <c r="N301" i="3"/>
  <c r="Q301" i="3" s="1"/>
  <c r="T301" i="3" s="1"/>
  <c r="V301" i="3" s="1"/>
  <c r="W301" i="3" s="1"/>
  <c r="N273" i="3"/>
  <c r="Q273" i="3" s="1"/>
  <c r="T273" i="3" s="1"/>
  <c r="V273" i="3" s="1"/>
  <c r="W273" i="3" s="1"/>
  <c r="N310" i="3"/>
  <c r="Q310" i="3" s="1"/>
  <c r="T310" i="3" s="1"/>
  <c r="V310" i="3" s="1"/>
  <c r="W310" i="3" s="1"/>
  <c r="N255" i="3"/>
  <c r="Q255" i="3" s="1"/>
  <c r="T255" i="3" s="1"/>
  <c r="V255" i="3" s="1"/>
  <c r="W255" i="3" s="1"/>
  <c r="N312" i="3"/>
  <c r="Q312" i="3" s="1"/>
  <c r="T312" i="3" s="1"/>
  <c r="V312" i="3" s="1"/>
  <c r="W312" i="3" s="1"/>
  <c r="N60" i="3"/>
  <c r="Q60" i="3" s="1"/>
  <c r="T60" i="3" s="1"/>
  <c r="V60" i="3" s="1"/>
  <c r="W60" i="3" s="1"/>
  <c r="N285" i="3"/>
  <c r="Q285" i="3" s="1"/>
  <c r="T285" i="3" s="1"/>
  <c r="V285" i="3" s="1"/>
  <c r="W285" i="3" s="1"/>
  <c r="N101" i="3"/>
  <c r="Q101" i="3" s="1"/>
  <c r="T101" i="3" s="1"/>
  <c r="V101" i="3" s="1"/>
  <c r="W101" i="3" s="1"/>
  <c r="N111" i="3"/>
  <c r="Q111" i="3" s="1"/>
  <c r="T111" i="3" s="1"/>
  <c r="V111" i="3" s="1"/>
  <c r="W111" i="3" s="1"/>
  <c r="N306" i="3"/>
  <c r="Q306" i="3" s="1"/>
  <c r="T306" i="3" s="1"/>
  <c r="V306" i="3" s="1"/>
  <c r="W306" i="3" s="1"/>
  <c r="N99" i="3"/>
  <c r="Q99" i="3" s="1"/>
  <c r="T99" i="3" s="1"/>
  <c r="V99" i="3" s="1"/>
  <c r="W99" i="3" s="1"/>
  <c r="N283" i="3"/>
  <c r="Q283" i="3" s="1"/>
  <c r="T283" i="3" s="1"/>
  <c r="V283" i="3" s="1"/>
  <c r="W283" i="3" s="1"/>
  <c r="N262" i="3"/>
  <c r="Q262" i="3" s="1"/>
  <c r="T262" i="3" s="1"/>
  <c r="V262" i="3" s="1"/>
  <c r="W262" i="3" s="1"/>
  <c r="N314" i="3"/>
  <c r="Q314" i="3" s="1"/>
  <c r="T314" i="3" s="1"/>
  <c r="V314" i="3" s="1"/>
  <c r="W314" i="3" s="1"/>
  <c r="N51" i="3"/>
  <c r="Q51" i="3" s="1"/>
  <c r="T51" i="3" s="1"/>
  <c r="V51" i="3" s="1"/>
  <c r="W51" i="3" s="1"/>
  <c r="N112" i="3"/>
  <c r="Q112" i="3" s="1"/>
  <c r="T112" i="3" s="1"/>
  <c r="V112" i="3" s="1"/>
  <c r="W112" i="3" s="1"/>
  <c r="N134" i="3"/>
  <c r="Q134" i="3" s="1"/>
  <c r="T134" i="3" s="1"/>
  <c r="V134" i="3" s="1"/>
  <c r="W134" i="3" s="1"/>
  <c r="N320" i="3"/>
  <c r="Q320" i="3" s="1"/>
  <c r="T320" i="3" s="1"/>
  <c r="N284" i="3"/>
  <c r="Q284" i="3" s="1"/>
  <c r="T284" i="3" s="1"/>
  <c r="V284" i="3" s="1"/>
  <c r="W284" i="3" s="1"/>
  <c r="N150" i="3"/>
  <c r="Q150" i="3" s="1"/>
  <c r="T150" i="3" s="1"/>
  <c r="V150" i="3" s="1"/>
  <c r="W150" i="3" s="1"/>
  <c r="N177" i="3"/>
  <c r="Q177" i="3" s="1"/>
  <c r="T177" i="3" s="1"/>
  <c r="V177" i="3" s="1"/>
  <c r="W177" i="3" s="1"/>
  <c r="N275" i="3"/>
  <c r="Q275" i="3" s="1"/>
  <c r="T275" i="3" s="1"/>
  <c r="V275" i="3" s="1"/>
  <c r="W275" i="3" s="1"/>
  <c r="N11" i="3"/>
  <c r="Q11" i="3" s="1"/>
  <c r="T11" i="3" s="1"/>
  <c r="V11" i="3" s="1"/>
  <c r="W11" i="3" s="1"/>
  <c r="N190" i="3"/>
  <c r="Q190" i="3" s="1"/>
  <c r="T190" i="3" s="1"/>
  <c r="V190" i="3" s="1"/>
  <c r="W190" i="3" s="1"/>
  <c r="N242" i="3"/>
  <c r="Q242" i="3" s="1"/>
  <c r="T242" i="3" s="1"/>
  <c r="V242" i="3" s="1"/>
  <c r="W242" i="3" s="1"/>
  <c r="N191" i="3"/>
  <c r="Q191" i="3" s="1"/>
  <c r="T191" i="3" s="1"/>
  <c r="V191" i="3" s="1"/>
  <c r="W191" i="3" s="1"/>
  <c r="N230" i="3"/>
  <c r="Q230" i="3" s="1"/>
  <c r="T230" i="3" s="1"/>
  <c r="V230" i="3" s="1"/>
  <c r="W230" i="3" s="1"/>
  <c r="N237" i="3"/>
  <c r="Q237" i="3" s="1"/>
  <c r="T237" i="3" s="1"/>
  <c r="V237" i="3" s="1"/>
  <c r="W237" i="3" s="1"/>
  <c r="N22" i="3"/>
  <c r="Q22" i="3" s="1"/>
  <c r="T22" i="3" s="1"/>
  <c r="V22" i="3" s="1"/>
  <c r="W22" i="3" s="1"/>
  <c r="N10" i="3"/>
  <c r="Q10" i="3" s="1"/>
  <c r="T10" i="3" s="1"/>
  <c r="N232" i="3"/>
  <c r="Q232" i="3" s="1"/>
  <c r="T232" i="3" s="1"/>
  <c r="V232" i="3" s="1"/>
  <c r="W232" i="3" s="1"/>
  <c r="N180" i="3"/>
  <c r="Q180" i="3" s="1"/>
  <c r="T180" i="3" s="1"/>
  <c r="V180" i="3" s="1"/>
  <c r="W180" i="3" s="1"/>
  <c r="N201" i="3"/>
  <c r="Q201" i="3" s="1"/>
  <c r="T201" i="3" s="1"/>
  <c r="V201" i="3" s="1"/>
  <c r="W201" i="3" s="1"/>
  <c r="N136" i="3"/>
  <c r="Q136" i="3" s="1"/>
  <c r="T136" i="3" s="1"/>
  <c r="V136" i="3" s="1"/>
  <c r="W136" i="3" s="1"/>
  <c r="N225" i="3"/>
  <c r="Q225" i="3" s="1"/>
  <c r="T225" i="3" s="1"/>
  <c r="V225" i="3" s="1"/>
  <c r="W225" i="3" s="1"/>
  <c r="N290" i="3"/>
  <c r="Q290" i="3" s="1"/>
  <c r="T290" i="3" s="1"/>
  <c r="V290" i="3" s="1"/>
  <c r="W290" i="3" s="1"/>
  <c r="N307" i="3"/>
  <c r="Q307" i="3" s="1"/>
  <c r="T307" i="3" s="1"/>
  <c r="V307" i="3" s="1"/>
  <c r="W307" i="3" s="1"/>
  <c r="N143" i="3"/>
  <c r="Q143" i="3" s="1"/>
  <c r="T143" i="3" s="1"/>
  <c r="V143" i="3" s="1"/>
  <c r="W143" i="3" s="1"/>
  <c r="N200" i="3"/>
  <c r="Q200" i="3" s="1"/>
  <c r="T200" i="3" s="1"/>
  <c r="V200" i="3" s="1"/>
  <c r="W200" i="3" s="1"/>
  <c r="N280" i="3"/>
  <c r="Q280" i="3" s="1"/>
  <c r="T280" i="3" s="1"/>
  <c r="V280" i="3" s="1"/>
  <c r="W280" i="3" s="1"/>
  <c r="N31" i="3"/>
  <c r="Q31" i="3" s="1"/>
  <c r="T31" i="3" s="1"/>
  <c r="V31" i="3" s="1"/>
  <c r="W31" i="3" s="1"/>
  <c r="N125" i="3"/>
  <c r="Q125" i="3" s="1"/>
  <c r="T125" i="3" s="1"/>
  <c r="V125" i="3" s="1"/>
  <c r="W125" i="3" s="1"/>
  <c r="N66" i="3"/>
  <c r="Q66" i="3" s="1"/>
  <c r="T66" i="3" s="1"/>
  <c r="V66" i="3" s="1"/>
  <c r="W66" i="3" s="1"/>
  <c r="N193" i="3"/>
  <c r="Q193" i="3" s="1"/>
  <c r="T193" i="3" s="1"/>
  <c r="V193" i="3" s="1"/>
  <c r="W193" i="3" s="1"/>
  <c r="N188" i="3"/>
  <c r="Q188" i="3" s="1"/>
  <c r="T188" i="3" s="1"/>
  <c r="V188" i="3" s="1"/>
  <c r="W188" i="3" s="1"/>
  <c r="N220" i="3"/>
  <c r="Q220" i="3" s="1"/>
  <c r="T220" i="3" s="1"/>
  <c r="V220" i="3" s="1"/>
  <c r="W220" i="3" s="1"/>
  <c r="N268" i="3"/>
  <c r="Q268" i="3" s="1"/>
  <c r="T268" i="3" s="1"/>
  <c r="V268" i="3" s="1"/>
  <c r="W268" i="3" s="1"/>
  <c r="N54" i="3"/>
  <c r="Q54" i="3" s="1"/>
  <c r="T54" i="3" s="1"/>
  <c r="V54" i="3" s="1"/>
  <c r="W54" i="3" s="1"/>
  <c r="N104" i="3"/>
  <c r="Q104" i="3" s="1"/>
  <c r="T104" i="3" s="1"/>
  <c r="V104" i="3" s="1"/>
  <c r="W104" i="3" s="1"/>
  <c r="N179" i="3"/>
  <c r="Q179" i="3" s="1"/>
  <c r="T179" i="3" s="1"/>
  <c r="V179" i="3" s="1"/>
  <c r="W179" i="3" s="1"/>
  <c r="N219" i="3"/>
  <c r="Q219" i="3" s="1"/>
  <c r="T219" i="3" s="1"/>
  <c r="V219" i="3" s="1"/>
  <c r="W219" i="3" s="1"/>
  <c r="N88" i="3"/>
  <c r="Q88" i="3" s="1"/>
  <c r="T88" i="3" s="1"/>
  <c r="V88" i="3" s="1"/>
  <c r="W88" i="3" s="1"/>
  <c r="N26" i="3"/>
  <c r="Q26" i="3" s="1"/>
  <c r="T26" i="3" s="1"/>
  <c r="V26" i="3" s="1"/>
  <c r="W26" i="3" s="1"/>
  <c r="N223" i="3"/>
  <c r="Q223" i="3" s="1"/>
  <c r="T223" i="3" s="1"/>
  <c r="V223" i="3" s="1"/>
  <c r="W223" i="3" s="1"/>
  <c r="N42" i="3"/>
  <c r="Q42" i="3" s="1"/>
  <c r="T42" i="3" s="1"/>
  <c r="V42" i="3" s="1"/>
  <c r="W42" i="3" s="1"/>
  <c r="N160" i="3"/>
  <c r="Q160" i="3" s="1"/>
  <c r="T160" i="3" s="1"/>
  <c r="V160" i="3" s="1"/>
  <c r="W160" i="3" s="1"/>
  <c r="N154" i="3"/>
  <c r="Q154" i="3" s="1"/>
  <c r="T154" i="3" s="1"/>
  <c r="V154" i="3" s="1"/>
  <c r="W154" i="3" s="1"/>
  <c r="N309" i="3"/>
  <c r="Q309" i="3" s="1"/>
  <c r="T309" i="3" s="1"/>
  <c r="V309" i="3" s="1"/>
  <c r="W309" i="3" s="1"/>
  <c r="N25" i="3"/>
  <c r="Q25" i="3" s="1"/>
  <c r="T25" i="3" s="1"/>
  <c r="V25" i="3" s="1"/>
  <c r="W25" i="3" s="1"/>
  <c r="N194" i="3"/>
  <c r="Q194" i="3" s="1"/>
  <c r="T194" i="3" s="1"/>
  <c r="V194" i="3" s="1"/>
  <c r="W194" i="3" s="1"/>
  <c r="N252" i="3"/>
  <c r="Q252" i="3" s="1"/>
  <c r="T252" i="3" s="1"/>
  <c r="V252" i="3" s="1"/>
  <c r="W252" i="3" s="1"/>
  <c r="N169" i="3"/>
  <c r="Q169" i="3" s="1"/>
  <c r="T169" i="3" s="1"/>
  <c r="V169" i="3" s="1"/>
  <c r="W169" i="3" s="1"/>
  <c r="N39" i="3"/>
  <c r="Q39" i="3" s="1"/>
  <c r="T39" i="3" s="1"/>
  <c r="V39" i="3" s="1"/>
  <c r="W39" i="3" s="1"/>
  <c r="N21" i="3"/>
  <c r="Q21" i="3" s="1"/>
  <c r="T21" i="3" s="1"/>
  <c r="V21" i="3" s="1"/>
  <c r="W21" i="3" s="1"/>
  <c r="N296" i="3"/>
  <c r="Q296" i="3" s="1"/>
  <c r="T296" i="3" s="1"/>
  <c r="V296" i="3" s="1"/>
  <c r="W296" i="3" s="1"/>
  <c r="N298" i="3"/>
  <c r="Q298" i="3" s="1"/>
  <c r="T298" i="3" s="1"/>
  <c r="V298" i="3" s="1"/>
  <c r="W298" i="3" s="1"/>
  <c r="N302" i="3"/>
  <c r="Q302" i="3" s="1"/>
  <c r="T302" i="3" s="1"/>
  <c r="V302" i="3" s="1"/>
  <c r="W302" i="3" s="1"/>
  <c r="N266" i="3"/>
  <c r="Q266" i="3" s="1"/>
  <c r="T266" i="3" s="1"/>
  <c r="V266" i="3" s="1"/>
  <c r="W266" i="3" s="1"/>
  <c r="N49" i="3"/>
  <c r="Q49" i="3" s="1"/>
  <c r="T49" i="3" s="1"/>
  <c r="V49" i="3" s="1"/>
  <c r="W49" i="3" s="1"/>
  <c r="N210" i="3"/>
  <c r="Q210" i="3" s="1"/>
  <c r="T210" i="3" s="1"/>
  <c r="V210" i="3" s="1"/>
  <c r="W210" i="3" s="1"/>
  <c r="N278" i="3"/>
  <c r="Q278" i="3" s="1"/>
  <c r="T278" i="3" s="1"/>
  <c r="V278" i="3" s="1"/>
  <c r="W278" i="3" s="1"/>
  <c r="N218" i="3"/>
  <c r="Q218" i="3" s="1"/>
  <c r="T218" i="3" s="1"/>
  <c r="V218" i="3" s="1"/>
  <c r="W218" i="3" s="1"/>
  <c r="N224" i="3"/>
  <c r="Q224" i="3" s="1"/>
  <c r="T224" i="3" s="1"/>
  <c r="V224" i="3" s="1"/>
  <c r="W224" i="3" s="1"/>
  <c r="N186" i="3"/>
  <c r="Q186" i="3" s="1"/>
  <c r="T186" i="3" s="1"/>
  <c r="V186" i="3" s="1"/>
  <c r="W186" i="3" s="1"/>
  <c r="N164" i="3"/>
  <c r="Q164" i="3" s="1"/>
  <c r="T164" i="3" s="1"/>
  <c r="V164" i="3" s="1"/>
  <c r="W164" i="3" s="1"/>
  <c r="N163" i="3"/>
  <c r="Q163" i="3" s="1"/>
  <c r="T163" i="3" s="1"/>
  <c r="V163" i="3" s="1"/>
  <c r="W163" i="3" s="1"/>
  <c r="N256" i="3"/>
  <c r="Q256" i="3" s="1"/>
  <c r="T256" i="3" s="1"/>
  <c r="V256" i="3" s="1"/>
  <c r="W256" i="3" s="1"/>
  <c r="N81" i="3"/>
  <c r="Q81" i="3" s="1"/>
  <c r="T81" i="3" s="1"/>
  <c r="V81" i="3" s="1"/>
  <c r="W81" i="3" s="1"/>
  <c r="N38" i="3"/>
  <c r="Q38" i="3" s="1"/>
  <c r="T38" i="3" s="1"/>
  <c r="V38" i="3" s="1"/>
  <c r="W38" i="3" s="1"/>
  <c r="N87" i="3"/>
  <c r="Q87" i="3" s="1"/>
  <c r="T87" i="3" s="1"/>
  <c r="V87" i="3" s="1"/>
  <c r="W87" i="3" s="1"/>
  <c r="N294" i="3"/>
  <c r="Q294" i="3" s="1"/>
  <c r="T294" i="3" s="1"/>
  <c r="V294" i="3" s="1"/>
  <c r="W294" i="3" s="1"/>
  <c r="N135" i="3"/>
  <c r="Q135" i="3" s="1"/>
  <c r="T135" i="3" s="1"/>
  <c r="V135" i="3" s="1"/>
  <c r="W135" i="3" s="1"/>
  <c r="N305" i="3"/>
  <c r="Q305" i="3" s="1"/>
  <c r="T305" i="3" s="1"/>
  <c r="V305" i="3" s="1"/>
  <c r="W305" i="3" s="1"/>
  <c r="N89" i="3"/>
  <c r="Q89" i="3" s="1"/>
  <c r="T89" i="3" s="1"/>
  <c r="V89" i="3" s="1"/>
  <c r="W89" i="3" s="1"/>
  <c r="N17" i="3"/>
  <c r="Q17" i="3" s="1"/>
  <c r="T17" i="3" s="1"/>
  <c r="V17" i="3" s="1"/>
  <c r="W17" i="3" s="1"/>
  <c r="N19" i="3"/>
  <c r="Q19" i="3" s="1"/>
  <c r="T19" i="3" s="1"/>
  <c r="V19" i="3" s="1"/>
  <c r="W19" i="3" s="1"/>
  <c r="N75" i="3"/>
  <c r="Q75" i="3" s="1"/>
  <c r="T75" i="3" s="1"/>
  <c r="V75" i="3" s="1"/>
  <c r="W75" i="3" s="1"/>
  <c r="N77" i="3"/>
  <c r="Q77" i="3" s="1"/>
  <c r="T77" i="3" s="1"/>
  <c r="V77" i="3" s="1"/>
  <c r="W77" i="3" s="1"/>
  <c r="N185" i="3"/>
  <c r="Q185" i="3" s="1"/>
  <c r="T185" i="3" s="1"/>
  <c r="V185" i="3" s="1"/>
  <c r="W185" i="3" s="1"/>
  <c r="N129" i="3"/>
  <c r="Q129" i="3" s="1"/>
  <c r="T129" i="3" s="1"/>
  <c r="V129" i="3" s="1"/>
  <c r="W129" i="3" s="1"/>
  <c r="N172" i="3"/>
  <c r="Q172" i="3" s="1"/>
  <c r="T172" i="3" s="1"/>
  <c r="V172" i="3" s="1"/>
  <c r="W172" i="3" s="1"/>
  <c r="N245" i="3"/>
  <c r="Q245" i="3" s="1"/>
  <c r="T245" i="3" s="1"/>
  <c r="V245" i="3" s="1"/>
  <c r="W245" i="3" s="1"/>
  <c r="N319" i="3"/>
  <c r="Q319" i="3" s="1"/>
  <c r="T319" i="3" s="1"/>
  <c r="V319" i="3" s="1"/>
  <c r="W319" i="3" s="1"/>
  <c r="N110" i="3"/>
  <c r="Q110" i="3" s="1"/>
  <c r="T110" i="3" s="1"/>
  <c r="V110" i="3" s="1"/>
  <c r="W110" i="3" s="1"/>
  <c r="N182" i="3"/>
  <c r="Q182" i="3" s="1"/>
  <c r="T182" i="3" s="1"/>
  <c r="V182" i="3" s="1"/>
  <c r="W182" i="3" s="1"/>
  <c r="N155" i="3"/>
  <c r="Q155" i="3" s="1"/>
  <c r="T155" i="3" s="1"/>
  <c r="V155" i="3" s="1"/>
  <c r="W155" i="3" s="1"/>
  <c r="N58" i="3"/>
  <c r="Q58" i="3" s="1"/>
  <c r="T58" i="3" s="1"/>
  <c r="V58" i="3" s="1"/>
  <c r="W58" i="3" s="1"/>
  <c r="N30" i="3"/>
  <c r="Q30" i="3" s="1"/>
  <c r="T30" i="3" s="1"/>
  <c r="V30" i="3" s="1"/>
  <c r="W30" i="3" s="1"/>
  <c r="N120" i="3"/>
  <c r="Q120" i="3" s="1"/>
  <c r="T120" i="3" s="1"/>
  <c r="V120" i="3" s="1"/>
  <c r="W120" i="3" s="1"/>
  <c r="N45" i="3"/>
  <c r="Q45" i="3" s="1"/>
  <c r="T45" i="3" s="1"/>
  <c r="V45" i="3" s="1"/>
  <c r="W45" i="3" s="1"/>
  <c r="N271" i="3"/>
  <c r="Q271" i="3" s="1"/>
  <c r="T271" i="3" s="1"/>
  <c r="V271" i="3" s="1"/>
  <c r="W271" i="3" s="1"/>
  <c r="N195" i="3"/>
  <c r="Q195" i="3" s="1"/>
  <c r="T195" i="3" s="1"/>
  <c r="V195" i="3" s="1"/>
  <c r="W195" i="3" s="1"/>
  <c r="N311" i="3"/>
  <c r="Q311" i="3" s="1"/>
  <c r="T311" i="3" s="1"/>
  <c r="V311" i="3" s="1"/>
  <c r="W311" i="3" s="1"/>
  <c r="N139" i="3"/>
  <c r="Q139" i="3" s="1"/>
  <c r="T139" i="3" s="1"/>
  <c r="V139" i="3" s="1"/>
  <c r="W139" i="3" s="1"/>
  <c r="N70" i="3"/>
  <c r="Q70" i="3" s="1"/>
  <c r="T70" i="3" s="1"/>
  <c r="V70" i="3" s="1"/>
  <c r="W70" i="3" s="1"/>
  <c r="N46" i="3"/>
  <c r="Q46" i="3" s="1"/>
  <c r="T46" i="3" s="1"/>
  <c r="V46" i="3" s="1"/>
  <c r="W46" i="3" s="1"/>
  <c r="N126" i="3"/>
  <c r="Q126" i="3" s="1"/>
  <c r="T126" i="3" s="1"/>
  <c r="V126" i="3" s="1"/>
  <c r="W126" i="3" s="1"/>
  <c r="N159" i="3"/>
  <c r="Q159" i="3" s="1"/>
  <c r="T159" i="3" s="1"/>
  <c r="V159" i="3" s="1"/>
  <c r="W159" i="3" s="1"/>
  <c r="N250" i="3"/>
  <c r="Q250" i="3" s="1"/>
  <c r="T250" i="3" s="1"/>
  <c r="V250" i="3" s="1"/>
  <c r="W250" i="3" s="1"/>
  <c r="N86" i="3"/>
  <c r="Q86" i="3" s="1"/>
  <c r="T86" i="3" s="1"/>
  <c r="V86" i="3" s="1"/>
  <c r="W86" i="3" s="1"/>
  <c r="N292" i="3"/>
  <c r="Q292" i="3" s="1"/>
  <c r="T292" i="3" s="1"/>
  <c r="V292" i="3" s="1"/>
  <c r="W292" i="3" s="1"/>
  <c r="N84" i="3"/>
  <c r="Q84" i="3" s="1"/>
  <c r="T84" i="3" s="1"/>
  <c r="V84" i="3" s="1"/>
  <c r="W84" i="3" s="1"/>
  <c r="N289" i="3"/>
  <c r="Q289" i="3" s="1"/>
  <c r="T289" i="3" s="1"/>
  <c r="V289" i="3" s="1"/>
  <c r="W289" i="3" s="1"/>
  <c r="N257" i="3"/>
  <c r="Q257" i="3" s="1"/>
  <c r="T257" i="3" s="1"/>
  <c r="V257" i="3" s="1"/>
  <c r="W257" i="3" s="1"/>
  <c r="N80" i="3"/>
  <c r="Q80" i="3" s="1"/>
  <c r="T80" i="3" s="1"/>
  <c r="V80" i="3" s="1"/>
  <c r="W80" i="3" s="1"/>
  <c r="N116" i="3"/>
  <c r="Q116" i="3" s="1"/>
  <c r="T116" i="3" s="1"/>
  <c r="V116" i="3" s="1"/>
  <c r="W116" i="3" s="1"/>
  <c r="N145" i="3"/>
  <c r="Q145" i="3" s="1"/>
  <c r="T145" i="3" s="1"/>
  <c r="V145" i="3" s="1"/>
  <c r="W145" i="3" s="1"/>
  <c r="N213" i="3"/>
  <c r="Q213" i="3" s="1"/>
  <c r="T213" i="3" s="1"/>
  <c r="V213" i="3" s="1"/>
  <c r="W213" i="3" s="1"/>
  <c r="N61" i="3"/>
  <c r="Q61" i="3" s="1"/>
  <c r="T61" i="3" s="1"/>
  <c r="V61" i="3" s="1"/>
  <c r="W61" i="3" s="1"/>
  <c r="N162" i="3"/>
  <c r="Q162" i="3" s="1"/>
  <c r="T162" i="3" s="1"/>
  <c r="V162" i="3" s="1"/>
  <c r="W162" i="3" s="1"/>
  <c r="N121" i="3"/>
  <c r="Q121" i="3" s="1"/>
  <c r="T121" i="3" s="1"/>
  <c r="V121" i="3" s="1"/>
  <c r="W121" i="3" s="1"/>
  <c r="N44" i="3"/>
  <c r="Q44" i="3" s="1"/>
  <c r="T44" i="3" s="1"/>
  <c r="V44" i="3" s="1"/>
  <c r="W44" i="3" s="1"/>
  <c r="N114" i="3"/>
  <c r="Q114" i="3" s="1"/>
  <c r="T114" i="3" s="1"/>
  <c r="V114" i="3" s="1"/>
  <c r="W114" i="3" s="1"/>
  <c r="N90" i="3"/>
  <c r="Q90" i="3" s="1"/>
  <c r="T90" i="3" s="1"/>
  <c r="V90" i="3" s="1"/>
  <c r="W90" i="3" s="1"/>
  <c r="N96" i="3"/>
  <c r="Q96" i="3" s="1"/>
  <c r="T96" i="3" s="1"/>
  <c r="V96" i="3" s="1"/>
  <c r="W96" i="3" s="1"/>
  <c r="N167" i="3"/>
  <c r="Q167" i="3" s="1"/>
  <c r="T167" i="3" s="1"/>
  <c r="V167" i="3" s="1"/>
  <c r="W167" i="3" s="1"/>
  <c r="N208" i="3"/>
  <c r="Q208" i="3" s="1"/>
  <c r="T208" i="3" s="1"/>
  <c r="V208" i="3" s="1"/>
  <c r="W208" i="3" s="1"/>
  <c r="N33" i="3"/>
  <c r="Q33" i="3" s="1"/>
  <c r="T33" i="3" s="1"/>
  <c r="V33" i="3" s="1"/>
  <c r="W33" i="3" s="1"/>
  <c r="N286" i="3"/>
  <c r="Q286" i="3" s="1"/>
  <c r="T286" i="3" s="1"/>
  <c r="V286" i="3" s="1"/>
  <c r="W286" i="3" s="1"/>
  <c r="N253" i="3"/>
  <c r="Q253" i="3" s="1"/>
  <c r="T253" i="3" s="1"/>
  <c r="V253" i="3" s="1"/>
  <c r="W253" i="3" s="1"/>
  <c r="N240" i="3"/>
  <c r="Q240" i="3" s="1"/>
  <c r="T240" i="3" s="1"/>
  <c r="V240" i="3" s="1"/>
  <c r="W240" i="3" s="1"/>
  <c r="N149" i="3"/>
  <c r="Q149" i="3" s="1"/>
  <c r="T149" i="3" s="1"/>
  <c r="V149" i="3" s="1"/>
  <c r="W149" i="3" s="1"/>
  <c r="N132" i="3"/>
  <c r="Q132" i="3" s="1"/>
  <c r="T132" i="3" s="1"/>
  <c r="V132" i="3" s="1"/>
  <c r="W132" i="3" s="1"/>
  <c r="N260" i="3"/>
  <c r="Q260" i="3" s="1"/>
  <c r="T260" i="3" s="1"/>
  <c r="V260" i="3" s="1"/>
  <c r="W260" i="3" s="1"/>
  <c r="N98" i="3"/>
  <c r="Q98" i="3" s="1"/>
  <c r="T98" i="3" s="1"/>
  <c r="V98" i="3" s="1"/>
  <c r="W98" i="3" s="1"/>
  <c r="N212" i="3"/>
  <c r="Q212" i="3" s="1"/>
  <c r="T212" i="3" s="1"/>
  <c r="V212" i="3" s="1"/>
  <c r="W212" i="3" s="1"/>
  <c r="N263" i="3"/>
  <c r="Q263" i="3" s="1"/>
  <c r="T263" i="3" s="1"/>
  <c r="V263" i="3" s="1"/>
  <c r="W263" i="3" s="1"/>
  <c r="N264" i="3"/>
  <c r="Q264" i="3" s="1"/>
  <c r="T264" i="3" s="1"/>
  <c r="V264" i="3" s="1"/>
  <c r="W264" i="3" s="1"/>
  <c r="N20" i="3"/>
  <c r="Q20" i="3" s="1"/>
  <c r="T20" i="3" s="1"/>
  <c r="V20" i="3" s="1"/>
  <c r="W20" i="3" s="1"/>
  <c r="N157" i="3"/>
  <c r="Q157" i="3" s="1"/>
  <c r="T157" i="3" s="1"/>
  <c r="V157" i="3" s="1"/>
  <c r="W157" i="3" s="1"/>
  <c r="N119" i="3"/>
  <c r="Q119" i="3" s="1"/>
  <c r="T119" i="3" s="1"/>
  <c r="V119" i="3" s="1"/>
  <c r="W119" i="3" s="1"/>
  <c r="N106" i="3"/>
  <c r="Q106" i="3" s="1"/>
  <c r="T106" i="3" s="1"/>
  <c r="V106" i="3" s="1"/>
  <c r="W106" i="3" s="1"/>
  <c r="N12" i="3"/>
  <c r="Q12" i="3" s="1"/>
  <c r="T12" i="3" s="1"/>
  <c r="V12" i="3" s="1"/>
  <c r="W12" i="3" s="1"/>
  <c r="N53" i="3"/>
  <c r="Q53" i="3" s="1"/>
  <c r="T53" i="3" s="1"/>
  <c r="V53" i="3" s="1"/>
  <c r="W53" i="3" s="1"/>
  <c r="N141" i="3"/>
  <c r="Q141" i="3" s="1"/>
  <c r="T141" i="3" s="1"/>
  <c r="V141" i="3" s="1"/>
  <c r="W141" i="3" s="1"/>
  <c r="N239" i="3"/>
  <c r="Q239" i="3" s="1"/>
  <c r="N52" i="3"/>
  <c r="Q52" i="3" s="1"/>
  <c r="T52" i="3" s="1"/>
  <c r="V52" i="3" s="1"/>
  <c r="W52" i="3" s="1"/>
  <c r="N316" i="3"/>
  <c r="Q316" i="3" s="1"/>
  <c r="T316" i="3" s="1"/>
  <c r="V316" i="3" s="1"/>
  <c r="W316" i="3" s="1"/>
  <c r="N93" i="3"/>
  <c r="Q93" i="3" s="1"/>
  <c r="T93" i="3" s="1"/>
  <c r="V93" i="3" s="1"/>
  <c r="W93" i="3" s="1"/>
  <c r="N15" i="3"/>
  <c r="Q15" i="3" s="1"/>
  <c r="T15" i="3" s="1"/>
  <c r="V15" i="3" s="1"/>
  <c r="W15" i="3" s="1"/>
  <c r="N267" i="3"/>
  <c r="Q267" i="3" s="1"/>
  <c r="T267" i="3" s="1"/>
  <c r="V267" i="3" s="1"/>
  <c r="W267" i="3" s="1"/>
  <c r="N254" i="3"/>
  <c r="Q254" i="3" s="1"/>
  <c r="T254" i="3" s="1"/>
  <c r="V254" i="3" s="1"/>
  <c r="W254" i="3" s="1"/>
  <c r="N161" i="3"/>
  <c r="Q161" i="3" s="1"/>
  <c r="T161" i="3" s="1"/>
  <c r="V161" i="3" s="1"/>
  <c r="W161" i="3" s="1"/>
  <c r="N227" i="3"/>
  <c r="Q227" i="3" s="1"/>
  <c r="T227" i="3" s="1"/>
  <c r="V227" i="3" s="1"/>
  <c r="W227" i="3" s="1"/>
  <c r="N23" i="3"/>
  <c r="Q23" i="3" s="1"/>
  <c r="T23" i="3" s="1"/>
  <c r="V23" i="3" s="1"/>
  <c r="W23" i="3" s="1"/>
  <c r="N176" i="3"/>
  <c r="Q176" i="3" s="1"/>
  <c r="T176" i="3" s="1"/>
  <c r="V176" i="3" s="1"/>
  <c r="W176" i="3" s="1"/>
  <c r="N65" i="3"/>
  <c r="Q65" i="3" s="1"/>
  <c r="T65" i="3" s="1"/>
  <c r="V65" i="3" s="1"/>
  <c r="W65" i="3" s="1"/>
  <c r="N187" i="3"/>
  <c r="Q187" i="3" s="1"/>
  <c r="T187" i="3" s="1"/>
  <c r="V187" i="3" s="1"/>
  <c r="W187" i="3" s="1"/>
  <c r="N248" i="3"/>
  <c r="Q248" i="3" s="1"/>
  <c r="T248" i="3" s="1"/>
  <c r="V248" i="3" s="1"/>
  <c r="W248" i="3" s="1"/>
  <c r="N299" i="3"/>
  <c r="Q299" i="3" s="1"/>
  <c r="T299" i="3" s="1"/>
  <c r="V299" i="3" s="1"/>
  <c r="W299" i="3" s="1"/>
  <c r="N216" i="3"/>
  <c r="Q216" i="3" s="1"/>
  <c r="T216" i="3" s="1"/>
  <c r="V216" i="3" s="1"/>
  <c r="W216" i="3" s="1"/>
  <c r="N108" i="3"/>
  <c r="Q108" i="3" s="1"/>
  <c r="T108" i="3" s="1"/>
  <c r="V108" i="3" s="1"/>
  <c r="W108" i="3" s="1"/>
  <c r="N18" i="3"/>
  <c r="Q18" i="3" s="1"/>
  <c r="T18" i="3" s="1"/>
  <c r="V18" i="3" s="1"/>
  <c r="W18" i="3" s="1"/>
  <c r="N67" i="3"/>
  <c r="Q67" i="3" s="1"/>
  <c r="T67" i="3" s="1"/>
  <c r="V67" i="3" s="1"/>
  <c r="W67" i="3" s="1"/>
  <c r="N196" i="3"/>
  <c r="Q196" i="3" s="1"/>
  <c r="T196" i="3" s="1"/>
  <c r="V196" i="3" s="1"/>
  <c r="W196" i="3" s="1"/>
  <c r="N148" i="3"/>
  <c r="Q148" i="3" s="1"/>
  <c r="T148" i="3" s="1"/>
  <c r="V148" i="3" s="1"/>
  <c r="W148" i="3" s="1"/>
  <c r="N105" i="3"/>
  <c r="Q105" i="3" s="1"/>
  <c r="T105" i="3" s="1"/>
  <c r="V105" i="3" s="1"/>
  <c r="W105" i="3" s="1"/>
  <c r="N207" i="3"/>
  <c r="Q207" i="3" s="1"/>
  <c r="T207" i="3" s="1"/>
  <c r="V207" i="3" s="1"/>
  <c r="W207" i="3" s="1"/>
  <c r="N158" i="3"/>
  <c r="Q158" i="3" s="1"/>
  <c r="T158" i="3" s="1"/>
  <c r="V158" i="3" s="1"/>
  <c r="W158" i="3" s="1"/>
  <c r="N265" i="3"/>
  <c r="Q265" i="3" s="1"/>
  <c r="T265" i="3" s="1"/>
  <c r="V265" i="3" s="1"/>
  <c r="W265" i="3" s="1"/>
  <c r="N27" i="3"/>
  <c r="Q27" i="3" s="1"/>
  <c r="T27" i="3" s="1"/>
  <c r="V27" i="3" s="1"/>
  <c r="W27" i="3" s="1"/>
  <c r="N229" i="3"/>
  <c r="Q229" i="3" s="1"/>
  <c r="T229" i="3" s="1"/>
  <c r="V229" i="3" s="1"/>
  <c r="W229" i="3" s="1"/>
  <c r="N222" i="3"/>
  <c r="Q222" i="3" s="1"/>
  <c r="T222" i="3" s="1"/>
  <c r="V222" i="3" s="1"/>
  <c r="W222" i="3" s="1"/>
  <c r="N168" i="3"/>
  <c r="Q168" i="3" s="1"/>
  <c r="T168" i="3" s="1"/>
  <c r="V168" i="3" s="1"/>
  <c r="W168" i="3" s="1"/>
  <c r="N71" i="3"/>
  <c r="Q71" i="3" s="1"/>
  <c r="T71" i="3" s="1"/>
  <c r="V71" i="3" s="1"/>
  <c r="W71" i="3" s="1"/>
  <c r="N249" i="3"/>
  <c r="Q249" i="3" s="1"/>
  <c r="T249" i="3" s="1"/>
  <c r="V249" i="3" s="1"/>
  <c r="W249" i="3" s="1"/>
  <c r="N130" i="3"/>
  <c r="Q130" i="3" s="1"/>
  <c r="T130" i="3" s="1"/>
  <c r="V130" i="3" s="1"/>
  <c r="W130" i="3" s="1"/>
  <c r="N151" i="3"/>
  <c r="Q151" i="3" s="1"/>
  <c r="T151" i="3" s="1"/>
  <c r="V151" i="3" s="1"/>
  <c r="W151" i="3" s="1"/>
  <c r="N288" i="3"/>
  <c r="Q288" i="3" s="1"/>
  <c r="T288" i="3" s="1"/>
  <c r="V288" i="3" s="1"/>
  <c r="W288" i="3" s="1"/>
  <c r="N79" i="3"/>
  <c r="Q79" i="3" s="1"/>
  <c r="T79" i="3" s="1"/>
  <c r="V79" i="3" s="1"/>
  <c r="W79" i="3" s="1"/>
  <c r="N203" i="3"/>
  <c r="Q203" i="3" s="1"/>
  <c r="T203" i="3" s="1"/>
  <c r="V203" i="3" s="1"/>
  <c r="W203" i="3" s="1"/>
  <c r="N152" i="3"/>
  <c r="Q152" i="3" s="1"/>
  <c r="T152" i="3" s="1"/>
  <c r="V152" i="3" s="1"/>
  <c r="W152" i="3" s="1"/>
  <c r="N29" i="3"/>
  <c r="Q29" i="3" s="1"/>
  <c r="T29" i="3" s="1"/>
  <c r="V29" i="3" s="1"/>
  <c r="W29" i="3" s="1"/>
  <c r="N317" i="3"/>
  <c r="Q317" i="3" s="1"/>
  <c r="T317" i="3" s="1"/>
  <c r="V317" i="3" s="1"/>
  <c r="W317" i="3" s="1"/>
  <c r="N170" i="3"/>
  <c r="Q170" i="3" s="1"/>
  <c r="T170" i="3" s="1"/>
  <c r="V170" i="3" s="1"/>
  <c r="W170" i="3" s="1"/>
  <c r="N13" i="3"/>
  <c r="Q13" i="3" s="1"/>
  <c r="T13" i="3" s="1"/>
  <c r="V13" i="3" s="1"/>
  <c r="W13" i="3" s="1"/>
  <c r="N34" i="3"/>
  <c r="Q34" i="3" s="1"/>
  <c r="T34" i="3" s="1"/>
  <c r="V34" i="3" s="1"/>
  <c r="W34" i="3" s="1"/>
  <c r="N287" i="3"/>
  <c r="Q287" i="3" s="1"/>
  <c r="T287" i="3" s="1"/>
  <c r="V287" i="3" s="1"/>
  <c r="W287" i="3" s="1"/>
  <c r="N281" i="3"/>
  <c r="Q281" i="3" s="1"/>
  <c r="T281" i="3" s="1"/>
  <c r="V281" i="3" s="1"/>
  <c r="W281" i="3" s="1"/>
  <c r="N297" i="3"/>
  <c r="Q297" i="3" s="1"/>
  <c r="T297" i="3" s="1"/>
  <c r="V297" i="3" s="1"/>
  <c r="W297" i="3" s="1"/>
  <c r="N74" i="3"/>
  <c r="Q74" i="3" s="1"/>
  <c r="T74" i="3" s="1"/>
  <c r="V74" i="3" s="1"/>
  <c r="W74" i="3" s="1"/>
  <c r="N118" i="3"/>
  <c r="Q118" i="3" s="1"/>
  <c r="T118" i="3" s="1"/>
  <c r="V118" i="3" s="1"/>
  <c r="W118" i="3" s="1"/>
  <c r="N199" i="3"/>
  <c r="Q199" i="3" s="1"/>
  <c r="T199" i="3" s="1"/>
  <c r="V199" i="3" s="1"/>
  <c r="W199" i="3" s="1"/>
  <c r="N272" i="3"/>
  <c r="Q272" i="3" s="1"/>
  <c r="T272" i="3" s="1"/>
  <c r="V272" i="3" s="1"/>
  <c r="W272" i="3" s="1"/>
  <c r="N226" i="3"/>
  <c r="Q226" i="3" s="1"/>
  <c r="T226" i="3" s="1"/>
  <c r="V226" i="3" s="1"/>
  <c r="W226" i="3" s="1"/>
  <c r="N282" i="3"/>
  <c r="Q282" i="3" s="1"/>
  <c r="T282" i="3" s="1"/>
  <c r="V282" i="3" s="1"/>
  <c r="W282" i="3" s="1"/>
  <c r="N181" i="3"/>
  <c r="Q181" i="3" s="1"/>
  <c r="T181" i="3" s="1"/>
  <c r="V181" i="3" s="1"/>
  <c r="W181" i="3" s="1"/>
  <c r="N303" i="3"/>
  <c r="Q303" i="3" s="1"/>
  <c r="T303" i="3" s="1"/>
  <c r="V303" i="3" s="1"/>
  <c r="W303" i="3" s="1"/>
  <c r="N183" i="3"/>
  <c r="Q183" i="3" s="1"/>
  <c r="T183" i="3" s="1"/>
  <c r="V183" i="3" s="1"/>
  <c r="W183" i="3" s="1"/>
  <c r="N47" i="3"/>
  <c r="Q47" i="3" s="1"/>
  <c r="T47" i="3" s="1"/>
  <c r="V47" i="3" s="1"/>
  <c r="W47" i="3" s="1"/>
  <c r="N76" i="3"/>
  <c r="Q76" i="3" s="1"/>
  <c r="T76" i="3" s="1"/>
  <c r="V76" i="3" s="1"/>
  <c r="W76" i="3" s="1"/>
  <c r="N308" i="3"/>
  <c r="Q308" i="3" s="1"/>
  <c r="T308" i="3" s="1"/>
  <c r="V308" i="3" s="1"/>
  <c r="W308" i="3" s="1"/>
  <c r="N243" i="3"/>
  <c r="Q243" i="3" s="1"/>
  <c r="T243" i="3" s="1"/>
  <c r="V243" i="3" s="1"/>
  <c r="W243" i="3" s="1"/>
  <c r="N35" i="3"/>
  <c r="Q35" i="3" s="1"/>
  <c r="T35" i="3" s="1"/>
  <c r="V35" i="3" s="1"/>
  <c r="W35" i="3" s="1"/>
  <c r="N128" i="3"/>
  <c r="Q128" i="3" s="1"/>
  <c r="T128" i="3" s="1"/>
  <c r="V128" i="3" s="1"/>
  <c r="W128" i="3" s="1"/>
  <c r="N165" i="3"/>
  <c r="Q165" i="3" s="1"/>
  <c r="T165" i="3" s="1"/>
  <c r="V165" i="3" s="1"/>
  <c r="W165" i="3" s="1"/>
  <c r="N304" i="3"/>
  <c r="Q304" i="3" s="1"/>
  <c r="T304" i="3" s="1"/>
  <c r="V304" i="3" s="1"/>
  <c r="W304" i="3" s="1"/>
  <c r="N235" i="3"/>
  <c r="Q235" i="3" s="1"/>
  <c r="T235" i="3" s="1"/>
  <c r="V235" i="3" s="1"/>
  <c r="W235" i="3" s="1"/>
  <c r="N131" i="3"/>
  <c r="Q131" i="3" s="1"/>
  <c r="T131" i="3" s="1"/>
  <c r="V131" i="3" s="1"/>
  <c r="W131" i="3" s="1"/>
  <c r="N244" i="3"/>
  <c r="Q244" i="3" s="1"/>
  <c r="T244" i="3" s="1"/>
  <c r="V244" i="3" s="1"/>
  <c r="W244" i="3" s="1"/>
  <c r="N41" i="3"/>
  <c r="Q41" i="3" s="1"/>
  <c r="T41" i="3" s="1"/>
  <c r="V41" i="3" s="1"/>
  <c r="W41" i="3" s="1"/>
  <c r="N276" i="3"/>
  <c r="Q276" i="3" s="1"/>
  <c r="T276" i="3" s="1"/>
  <c r="V276" i="3" s="1"/>
  <c r="W276" i="3" s="1"/>
  <c r="N83" i="3"/>
  <c r="Q83" i="3" s="1"/>
  <c r="T83" i="3" s="1"/>
  <c r="V83" i="3" s="1"/>
  <c r="W83" i="3" s="1"/>
  <c r="N40" i="3"/>
  <c r="Q40" i="3" s="1"/>
  <c r="T40" i="3" s="1"/>
  <c r="V40" i="3" s="1"/>
  <c r="W40" i="3" s="1"/>
  <c r="N318" i="3"/>
  <c r="Q318" i="3" s="1"/>
  <c r="T318" i="3" s="1"/>
  <c r="V318" i="3" s="1"/>
  <c r="W318" i="3" s="1"/>
  <c r="N72" i="3"/>
  <c r="Q72" i="3" s="1"/>
  <c r="T72" i="3" s="1"/>
  <c r="V72" i="3" s="1"/>
  <c r="W72" i="3" s="1"/>
  <c r="N95" i="3"/>
  <c r="Q95" i="3" s="1"/>
  <c r="T95" i="3" s="1"/>
  <c r="V95" i="3" s="1"/>
  <c r="W95" i="3" s="1"/>
  <c r="N241" i="3"/>
  <c r="Q241" i="3" s="1"/>
  <c r="T241" i="3" s="1"/>
  <c r="V241" i="3" s="1"/>
  <c r="W241" i="3" s="1"/>
  <c r="N146" i="3"/>
  <c r="Q146" i="3" s="1"/>
  <c r="T146" i="3" s="1"/>
  <c r="V146" i="3" s="1"/>
  <c r="W146" i="3" s="1"/>
  <c r="N231" i="3"/>
  <c r="Q231" i="3" s="1"/>
  <c r="T231" i="3" s="1"/>
  <c r="V231" i="3" s="1"/>
  <c r="W231" i="3" s="1"/>
  <c r="N211" i="3"/>
  <c r="Q211" i="3" s="1"/>
  <c r="T211" i="3" s="1"/>
  <c r="V211" i="3" s="1"/>
  <c r="W211" i="3" s="1"/>
  <c r="N62" i="3"/>
  <c r="Q62" i="3" s="1"/>
  <c r="T62" i="3" s="1"/>
  <c r="V62" i="3" s="1"/>
  <c r="W62" i="3" s="1"/>
  <c r="N251" i="3"/>
  <c r="Q251" i="3" s="1"/>
  <c r="T251" i="3" s="1"/>
  <c r="V251" i="3" s="1"/>
  <c r="W251" i="3" s="1"/>
  <c r="N64" i="3"/>
  <c r="Q64" i="3" s="1"/>
  <c r="T64" i="3" s="1"/>
  <c r="V64" i="3" s="1"/>
  <c r="W64" i="3" s="1"/>
  <c r="N205" i="3"/>
  <c r="Q205" i="3" s="1"/>
  <c r="T205" i="3" s="1"/>
  <c r="V205" i="3" s="1"/>
  <c r="W205" i="3" s="1"/>
  <c r="N246" i="3"/>
  <c r="Q246" i="3" s="1"/>
  <c r="T246" i="3" s="1"/>
  <c r="V246" i="3" s="1"/>
  <c r="W246" i="3" s="1"/>
  <c r="N293" i="3"/>
  <c r="Q293" i="3" s="1"/>
  <c r="T293" i="3" s="1"/>
  <c r="V293" i="3" s="1"/>
  <c r="W293" i="3" s="1"/>
  <c r="N140" i="3"/>
  <c r="Q140" i="3" s="1"/>
  <c r="T140" i="3" s="1"/>
  <c r="V140" i="3" s="1"/>
  <c r="W140" i="3" s="1"/>
  <c r="N43" i="3"/>
  <c r="Q43" i="3" s="1"/>
  <c r="T43" i="3" s="1"/>
  <c r="V43" i="3" s="1"/>
  <c r="W43" i="3" s="1"/>
  <c r="N173" i="3"/>
  <c r="Q173" i="3" s="1"/>
  <c r="T173" i="3" s="1"/>
  <c r="V173" i="3" s="1"/>
  <c r="W173" i="3" s="1"/>
  <c r="N178" i="3"/>
  <c r="Q178" i="3" s="1"/>
  <c r="T178" i="3" s="1"/>
  <c r="V178" i="3" s="1"/>
  <c r="W178" i="3" s="1"/>
  <c r="N174" i="3"/>
  <c r="Q174" i="3" s="1"/>
  <c r="T174" i="3" s="1"/>
  <c r="V174" i="3" s="1"/>
  <c r="W174" i="3" s="1"/>
  <c r="N94" i="3"/>
  <c r="Q94" i="3" s="1"/>
  <c r="T94" i="3" s="1"/>
  <c r="V94" i="3" s="1"/>
  <c r="W94" i="3" s="1"/>
  <c r="N234" i="3"/>
  <c r="Q234" i="3" s="1"/>
  <c r="T234" i="3" s="1"/>
  <c r="V234" i="3" s="1"/>
  <c r="W234" i="3" s="1"/>
  <c r="N63" i="3"/>
  <c r="Q63" i="3" s="1"/>
  <c r="T63" i="3" s="1"/>
  <c r="V63" i="3" s="1"/>
  <c r="W63" i="3" s="1"/>
  <c r="N274" i="3"/>
  <c r="Q274" i="3" s="1"/>
  <c r="T274" i="3" s="1"/>
  <c r="V274" i="3" s="1"/>
  <c r="W274" i="3" s="1"/>
  <c r="N291" i="3"/>
  <c r="Q291" i="3" s="1"/>
  <c r="T291" i="3" s="1"/>
  <c r="V291" i="3" s="1"/>
  <c r="W291" i="3" s="1"/>
  <c r="N97" i="3"/>
  <c r="Q97" i="3" s="1"/>
  <c r="T97" i="3" s="1"/>
  <c r="V97" i="3" s="1"/>
  <c r="W97" i="3" s="1"/>
  <c r="N313" i="3"/>
  <c r="Q313" i="3" s="1"/>
  <c r="T313" i="3" s="1"/>
  <c r="V313" i="3" s="1"/>
  <c r="W313" i="3" s="1"/>
  <c r="N261" i="3"/>
  <c r="Q261" i="3" s="1"/>
  <c r="T261" i="3" s="1"/>
  <c r="V261" i="3" s="1"/>
  <c r="W261" i="3" s="1"/>
  <c r="N171" i="3"/>
  <c r="Q171" i="3" s="1"/>
  <c r="T171" i="3" s="1"/>
  <c r="V171" i="3" s="1"/>
  <c r="W171" i="3" s="1"/>
  <c r="N122" i="3"/>
  <c r="Q122" i="3" s="1"/>
  <c r="T122" i="3" s="1"/>
  <c r="V122" i="3" s="1"/>
  <c r="W122" i="3" s="1"/>
  <c r="N107" i="3"/>
  <c r="Q107" i="3" s="1"/>
  <c r="T107" i="3" s="1"/>
  <c r="V107" i="3" s="1"/>
  <c r="W107" i="3" s="1"/>
  <c r="N9" i="3"/>
  <c r="V320" i="3" l="1"/>
  <c r="W320" i="3" s="1"/>
  <c r="V10" i="3"/>
  <c r="W10" i="3" s="1"/>
  <c r="T239" i="3"/>
  <c r="V239" i="3" s="1"/>
  <c r="W239" i="3" s="1"/>
  <c r="N7" i="3"/>
  <c r="N5" i="3" s="1"/>
  <c r="Q9" i="3"/>
  <c r="T9" i="3" l="1"/>
  <c r="C16" i="2" s="1"/>
  <c r="Q7" i="3"/>
  <c r="C18" i="2" l="1"/>
  <c r="Q4" i="3"/>
  <c r="Q5" i="3"/>
  <c r="V9" i="3"/>
  <c r="T7" i="3"/>
  <c r="W9" i="3" l="1"/>
  <c r="W7" i="3" s="1"/>
  <c r="V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Vicky Dyer</author>
    <author>Gideon Belmaker</author>
  </authors>
  <commentList>
    <comment ref="C5" authorId="0" shapeId="0" xr:uid="{342FA288-3733-4C57-A347-0B2297AB40D0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If "no", use a different allocation method.</t>
        </r>
      </text>
    </comment>
    <comment ref="D6" authorId="0" shapeId="0" xr:uid="{ACC156F5-EC2F-416E-9E5F-0B853A7A9ED9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This percentage is based on previous year final allocation. The current year preliminary new charter allocations added to the total in order to get 100% state total.</t>
        </r>
      </text>
    </comment>
    <comment ref="Q239" authorId="1" shapeId="0" xr:uid="{7484571F-7BA2-4E55-97CE-2114CC5793D7}">
      <text>
        <r>
          <rPr>
            <b/>
            <sz val="9"/>
            <color indexed="81"/>
            <rFont val="Tahoma"/>
            <family val="2"/>
          </rPr>
          <t>Gideon Belmaker:</t>
        </r>
        <r>
          <rPr>
            <sz val="9"/>
            <color indexed="81"/>
            <rFont val="Tahoma"/>
            <family val="2"/>
          </rPr>
          <t xml:space="preserve">
Adding
 for rounding errors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Vicky Dyer</author>
  </authors>
  <commentList>
    <comment ref="O6" authorId="0" shapeId="0" xr:uid="{6ED3640F-2B71-437E-AE35-B25B0828959A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Reallocation from PY per Cara Patrick</t>
        </r>
      </text>
    </comment>
    <comment ref="P6" authorId="0" shapeId="0" xr:uid="{16E22EB9-820D-44FE-9049-31F2DE4ACD00}">
      <text>
        <r>
          <rPr>
            <b/>
            <sz val="9"/>
            <color indexed="81"/>
            <rFont val="Tahoma"/>
            <family val="2"/>
          </rPr>
          <t>Vicky Dyer:</t>
        </r>
        <r>
          <rPr>
            <sz val="9"/>
            <color indexed="81"/>
            <rFont val="Tahoma"/>
            <family val="2"/>
          </rPr>
          <t xml:space="preserve">
Reallocation from PY per Cara Patrick</t>
        </r>
      </text>
    </comment>
  </commentList>
</comments>
</file>

<file path=xl/sharedStrings.xml><?xml version="1.0" encoding="utf-8"?>
<sst xmlns="http://schemas.openxmlformats.org/spreadsheetml/2006/main" count="1966" uniqueCount="701">
  <si>
    <t>Title IV A District Report</t>
  </si>
  <si>
    <t>Select from the District Drop-down -&gt;</t>
  </si>
  <si>
    <t>ABERDEEN</t>
  </si>
  <si>
    <t>CCDDD</t>
  </si>
  <si>
    <t>Current Year</t>
  </si>
  <si>
    <t>Previous Year</t>
  </si>
  <si>
    <t>2021-22 Final</t>
  </si>
  <si>
    <t>Title I - A  Prior Year Allocation</t>
  </si>
  <si>
    <t>Net to District Allocation</t>
  </si>
  <si>
    <t>Percentage of Change</t>
  </si>
  <si>
    <t>First Reallocation</t>
  </si>
  <si>
    <t>Second Reallocation</t>
  </si>
  <si>
    <t>Third Reallocation</t>
  </si>
  <si>
    <t>Adjust until all eligible LEAs meet min.</t>
  </si>
  <si>
    <t>Min. Allocation</t>
  </si>
  <si>
    <t>Sufficient for $10K each LEA?</t>
  </si>
  <si>
    <t>Adjust to 100%</t>
  </si>
  <si>
    <t>Precentage to adjust other LEAs</t>
  </si>
  <si>
    <t>Allocation Pool</t>
  </si>
  <si>
    <t>CoDistID</t>
  </si>
  <si>
    <t>District</t>
  </si>
  <si>
    <t>Minimum Allocation</t>
  </si>
  <si>
    <t>% of Title IA Received</t>
  </si>
  <si>
    <t>Initial Formula Allocation</t>
  </si>
  <si>
    <t>Adjusted allocation for LEAs below $10K</t>
  </si>
  <si>
    <t>Adjusted Allocation for All Other LEAs</t>
  </si>
  <si>
    <t>Subtotal After Re-allocation</t>
  </si>
  <si>
    <t>MOE</t>
  </si>
  <si>
    <t>MOE Deduction</t>
  </si>
  <si>
    <t>Final Allocation</t>
  </si>
  <si>
    <t>PY Allocation</t>
  </si>
  <si>
    <t>Difference</t>
  </si>
  <si>
    <t>% Change</t>
  </si>
  <si>
    <t>State Totals</t>
  </si>
  <si>
    <t>14005</t>
  </si>
  <si>
    <t>21226</t>
  </si>
  <si>
    <t>ADNA</t>
  </si>
  <si>
    <t>22017</t>
  </si>
  <si>
    <t>ALMIRA</t>
  </si>
  <si>
    <t>29103</t>
  </si>
  <si>
    <t>ANACORTES</t>
  </si>
  <si>
    <t>31016</t>
  </si>
  <si>
    <t>ARLINGTON</t>
  </si>
  <si>
    <t>02420</t>
  </si>
  <si>
    <t>ASOTIN-ANATONE</t>
  </si>
  <si>
    <t>17408</t>
  </si>
  <si>
    <t>AUBURN</t>
  </si>
  <si>
    <t>18303</t>
  </si>
  <si>
    <t>BAINBRIDGE ISLAND</t>
  </si>
  <si>
    <t>06119</t>
  </si>
  <si>
    <t>BATTLE GROUND</t>
  </si>
  <si>
    <t>17405</t>
  </si>
  <si>
    <t>BELLEVUE</t>
  </si>
  <si>
    <t>37501</t>
  </si>
  <si>
    <t>BELLINGHAM</t>
  </si>
  <si>
    <t>01122</t>
  </si>
  <si>
    <t>BENGE</t>
  </si>
  <si>
    <t>27403</t>
  </si>
  <si>
    <t>BETHEL</t>
  </si>
  <si>
    <t>20203</t>
  </si>
  <si>
    <t>BICKLETON</t>
  </si>
  <si>
    <t>37503</t>
  </si>
  <si>
    <t>BLAINE</t>
  </si>
  <si>
    <t>21234</t>
  </si>
  <si>
    <t>BOISTFORT</t>
  </si>
  <si>
    <t>18100</t>
  </si>
  <si>
    <t>BREMERTON</t>
  </si>
  <si>
    <t>24111</t>
  </si>
  <si>
    <t>BREWSTER</t>
  </si>
  <si>
    <t>09075</t>
  </si>
  <si>
    <t>BRIDGEPORT</t>
  </si>
  <si>
    <t>16046</t>
  </si>
  <si>
    <t>BRINNON</t>
  </si>
  <si>
    <t>29100</t>
  </si>
  <si>
    <t>BURLINGTON-EDISON</t>
  </si>
  <si>
    <t>06117</t>
  </si>
  <si>
    <t>CAMAS</t>
  </si>
  <si>
    <t>05401</t>
  </si>
  <si>
    <t>CAPE FLATTERY</t>
  </si>
  <si>
    <t>27019</t>
  </si>
  <si>
    <t>CARBONADO</t>
  </si>
  <si>
    <t>04228</t>
  </si>
  <si>
    <t>CASCADE</t>
  </si>
  <si>
    <t>04222</t>
  </si>
  <si>
    <t>CASHMERE</t>
  </si>
  <si>
    <t>08401</t>
  </si>
  <si>
    <t>CASTLE ROCK</t>
  </si>
  <si>
    <t>18901</t>
  </si>
  <si>
    <t>CATALYST BREMERTON CHARTER</t>
  </si>
  <si>
    <t>20215</t>
  </si>
  <si>
    <t>CENTERVILLE</t>
  </si>
  <si>
    <t>18401</t>
  </si>
  <si>
    <t>CENTRAL KITSAP</t>
  </si>
  <si>
    <t>32356</t>
  </si>
  <si>
    <t>CENTRAL VALLEY</t>
  </si>
  <si>
    <t>21401</t>
  </si>
  <si>
    <t>CENTRALIA</t>
  </si>
  <si>
    <t>21302</t>
  </si>
  <si>
    <t>CHEHALIS</t>
  </si>
  <si>
    <t>32360</t>
  </si>
  <si>
    <t>CHENEY</t>
  </si>
  <si>
    <t>33036</t>
  </si>
  <si>
    <t>CHEWELAH</t>
  </si>
  <si>
    <t>16049</t>
  </si>
  <si>
    <t>CHIMACUM</t>
  </si>
  <si>
    <t>02250</t>
  </si>
  <si>
    <t>CLARKSTON</t>
  </si>
  <si>
    <t>19404</t>
  </si>
  <si>
    <t>CLE ELUM-ROSLYN</t>
  </si>
  <si>
    <t>27400</t>
  </si>
  <si>
    <t>CLOVER PARK</t>
  </si>
  <si>
    <t>38300</t>
  </si>
  <si>
    <t>COLFAX</t>
  </si>
  <si>
    <t>36250</t>
  </si>
  <si>
    <t>COLLEGE PLACE</t>
  </si>
  <si>
    <t>38306</t>
  </si>
  <si>
    <t>COLTON</t>
  </si>
  <si>
    <t>33206</t>
  </si>
  <si>
    <t>COLUMBIA (STEV)</t>
  </si>
  <si>
    <t>36400</t>
  </si>
  <si>
    <t>COLUMBIA (WALLA)</t>
  </si>
  <si>
    <t>33115</t>
  </si>
  <si>
    <t>COLVILLE</t>
  </si>
  <si>
    <t>29011</t>
  </si>
  <si>
    <t>CONCRETE</t>
  </si>
  <si>
    <t>29317</t>
  </si>
  <si>
    <t>CONWAY</t>
  </si>
  <si>
    <t>14099</t>
  </si>
  <si>
    <t>COSMOPOLIS</t>
  </si>
  <si>
    <t>13151</t>
  </si>
  <si>
    <t>COULEE-HARTLINE</t>
  </si>
  <si>
    <t>15204</t>
  </si>
  <si>
    <t>COUPEVILLE</t>
  </si>
  <si>
    <t>05313</t>
  </si>
  <si>
    <t>CRESCENT</t>
  </si>
  <si>
    <t>22073</t>
  </si>
  <si>
    <t>CRESTON</t>
  </si>
  <si>
    <t>10050</t>
  </si>
  <si>
    <t>CURLEW</t>
  </si>
  <si>
    <t>26059</t>
  </si>
  <si>
    <t>CUSICK</t>
  </si>
  <si>
    <t>19007</t>
  </si>
  <si>
    <t>DAMMAN</t>
  </si>
  <si>
    <t>31330</t>
  </si>
  <si>
    <t>DARRINGTON</t>
  </si>
  <si>
    <t>22207</t>
  </si>
  <si>
    <t>DAVENPORT</t>
  </si>
  <si>
    <t>07002</t>
  </si>
  <si>
    <t>DAYTON</t>
  </si>
  <si>
    <t>32414</t>
  </si>
  <si>
    <t>DEER PARK</t>
  </si>
  <si>
    <t>27343</t>
  </si>
  <si>
    <t>DIERINGER</t>
  </si>
  <si>
    <t>36101</t>
  </si>
  <si>
    <t>DIXIE</t>
  </si>
  <si>
    <t>32361</t>
  </si>
  <si>
    <t>EAST VALLEY (SPK)</t>
  </si>
  <si>
    <t>39090</t>
  </si>
  <si>
    <t>EAST VALLEY (YAK)</t>
  </si>
  <si>
    <t>09206</t>
  </si>
  <si>
    <t>EASTMONT</t>
  </si>
  <si>
    <t>19028</t>
  </si>
  <si>
    <t>EASTON</t>
  </si>
  <si>
    <t>27404</t>
  </si>
  <si>
    <t>EATONVILLE</t>
  </si>
  <si>
    <t>31015</t>
  </si>
  <si>
    <t>EDMONDS</t>
  </si>
  <si>
    <t>19401</t>
  </si>
  <si>
    <t>ELLENSBURG</t>
  </si>
  <si>
    <t>14068</t>
  </si>
  <si>
    <t>ELMA</t>
  </si>
  <si>
    <t>38308</t>
  </si>
  <si>
    <t>ENDICOTT</t>
  </si>
  <si>
    <t>04127</t>
  </si>
  <si>
    <t>ENTIAT</t>
  </si>
  <si>
    <t>17216</t>
  </si>
  <si>
    <t>ENUMCLAW</t>
  </si>
  <si>
    <t>13165</t>
  </si>
  <si>
    <t>EPHRATA</t>
  </si>
  <si>
    <t>21036</t>
  </si>
  <si>
    <t>EVALINE</t>
  </si>
  <si>
    <t>31002</t>
  </si>
  <si>
    <t>EVERETT</t>
  </si>
  <si>
    <t>06114</t>
  </si>
  <si>
    <t>EVERGREEN (CLARK)</t>
  </si>
  <si>
    <t>33205</t>
  </si>
  <si>
    <t>EVERGREEN (STEV)</t>
  </si>
  <si>
    <t>17210</t>
  </si>
  <si>
    <t>FEDERAL WAY</t>
  </si>
  <si>
    <t>37502</t>
  </si>
  <si>
    <t>FERNDALE</t>
  </si>
  <si>
    <t>27417</t>
  </si>
  <si>
    <t>FIFE</t>
  </si>
  <si>
    <t>03053</t>
  </si>
  <si>
    <t>FINLEY</t>
  </si>
  <si>
    <t>27402</t>
  </si>
  <si>
    <t>FRANKLIN PIERCE</t>
  </si>
  <si>
    <t>32358</t>
  </si>
  <si>
    <t>FREEMAN</t>
  </si>
  <si>
    <t>38302</t>
  </si>
  <si>
    <t>GARFIELD</t>
  </si>
  <si>
    <t>20401</t>
  </si>
  <si>
    <t>GLENWOOD</t>
  </si>
  <si>
    <t>20404</t>
  </si>
  <si>
    <t>GOLDENDALE</t>
  </si>
  <si>
    <t>13301</t>
  </si>
  <si>
    <t>GRAND COULEE</t>
  </si>
  <si>
    <t>39200</t>
  </si>
  <si>
    <t>GRANDVIEW</t>
  </si>
  <si>
    <t>39204</t>
  </si>
  <si>
    <t>GRANGER</t>
  </si>
  <si>
    <t>31332</t>
  </si>
  <si>
    <t>GRANITE FALLS</t>
  </si>
  <si>
    <t>23054</t>
  </si>
  <si>
    <t>GRAPEVIEW</t>
  </si>
  <si>
    <t>32312</t>
  </si>
  <si>
    <t>GREAT NORTHERN</t>
  </si>
  <si>
    <t>06103</t>
  </si>
  <si>
    <t>GREEN MOUNTAIN</t>
  </si>
  <si>
    <t>34324</t>
  </si>
  <si>
    <t>GRIFFIN</t>
  </si>
  <si>
    <t>22204</t>
  </si>
  <si>
    <t>HARRINGTON</t>
  </si>
  <si>
    <t>39203</t>
  </si>
  <si>
    <t>HIGHLAND</t>
  </si>
  <si>
    <t>17401</t>
  </si>
  <si>
    <t>HIGHLINE</t>
  </si>
  <si>
    <t>06098</t>
  </si>
  <si>
    <t>HOCKINSON</t>
  </si>
  <si>
    <t>23404</t>
  </si>
  <si>
    <t>HOOD CANAL</t>
  </si>
  <si>
    <t>14028</t>
  </si>
  <si>
    <t>HOQUIAM</t>
  </si>
  <si>
    <t>27902</t>
  </si>
  <si>
    <t>IMPACT COMMENCEMENT BAY CHARTER</t>
  </si>
  <si>
    <t>17911</t>
  </si>
  <si>
    <t>IMPACT PUGET SOUND CHARTER</t>
  </si>
  <si>
    <t>17916</t>
  </si>
  <si>
    <t>IMPACT SALISH SEA CHARTER</t>
  </si>
  <si>
    <t>10070</t>
  </si>
  <si>
    <t>INCHELIUM</t>
  </si>
  <si>
    <t>31063</t>
  </si>
  <si>
    <t>INDEX</t>
  </si>
  <si>
    <t>17411</t>
  </si>
  <si>
    <t>ISSAQUAH</t>
  </si>
  <si>
    <t>11056</t>
  </si>
  <si>
    <t>KAHLOTUS</t>
  </si>
  <si>
    <t>08402</t>
  </si>
  <si>
    <t>KALAMA</t>
  </si>
  <si>
    <t>10003</t>
  </si>
  <si>
    <t>KELLER</t>
  </si>
  <si>
    <t>08458</t>
  </si>
  <si>
    <t>KELSO</t>
  </si>
  <si>
    <t>03017</t>
  </si>
  <si>
    <t>KENNEWICK</t>
  </si>
  <si>
    <t>17415</t>
  </si>
  <si>
    <t>KENT</t>
  </si>
  <si>
    <t>33212</t>
  </si>
  <si>
    <t>KETTLE FALLS</t>
  </si>
  <si>
    <t>03052</t>
  </si>
  <si>
    <t>KIONA-BENTON</t>
  </si>
  <si>
    <t>19403</t>
  </si>
  <si>
    <t>KITTITAS</t>
  </si>
  <si>
    <t>20402</t>
  </si>
  <si>
    <t>KLICKITAT</t>
  </si>
  <si>
    <t>06101</t>
  </si>
  <si>
    <t>LA CENTER</t>
  </si>
  <si>
    <t>29311</t>
  </si>
  <si>
    <t>LA CONNER</t>
  </si>
  <si>
    <t>38126</t>
  </si>
  <si>
    <t>LACROSSE</t>
  </si>
  <si>
    <t>04129</t>
  </si>
  <si>
    <t>LAKE CHELAN</t>
  </si>
  <si>
    <t>31004</t>
  </si>
  <si>
    <t>LAKE STEVENS</t>
  </si>
  <si>
    <t>17414</t>
  </si>
  <si>
    <t>LAKE WASHINGTON</t>
  </si>
  <si>
    <t>31306</t>
  </si>
  <si>
    <t>LAKEWOOD</t>
  </si>
  <si>
    <t>38264</t>
  </si>
  <si>
    <t>LAMONT</t>
  </si>
  <si>
    <t>32362</t>
  </si>
  <si>
    <t>LIBERTY</t>
  </si>
  <si>
    <t>01158</t>
  </si>
  <si>
    <t>LIND</t>
  </si>
  <si>
    <t>08122</t>
  </si>
  <si>
    <t>LONGVIEW</t>
  </si>
  <si>
    <t>33183</t>
  </si>
  <si>
    <t>LOON LAKE</t>
  </si>
  <si>
    <t>28144</t>
  </si>
  <si>
    <t>LOPEZ</t>
  </si>
  <si>
    <t>32903</t>
  </si>
  <si>
    <t>LUMEN CHARTER</t>
  </si>
  <si>
    <t>20406</t>
  </si>
  <si>
    <t>LYLE</t>
  </si>
  <si>
    <t>37504</t>
  </si>
  <si>
    <t>LYNDEN</t>
  </si>
  <si>
    <t>39120</t>
  </si>
  <si>
    <t>MABTON</t>
  </si>
  <si>
    <t>09207</t>
  </si>
  <si>
    <t>MANSFIELD</t>
  </si>
  <si>
    <t>04019</t>
  </si>
  <si>
    <t>MANSON</t>
  </si>
  <si>
    <t>23311</t>
  </si>
  <si>
    <t>MARY M KNIGHT</t>
  </si>
  <si>
    <t>33207</t>
  </si>
  <si>
    <t>MARY WALKER</t>
  </si>
  <si>
    <t>31025</t>
  </si>
  <si>
    <t>MARYSVILLE</t>
  </si>
  <si>
    <t>14065</t>
  </si>
  <si>
    <t>MCCLEARY</t>
  </si>
  <si>
    <t>32354</t>
  </si>
  <si>
    <t>MEAD</t>
  </si>
  <si>
    <t>32326</t>
  </si>
  <si>
    <t>MEDICAL LAKE</t>
  </si>
  <si>
    <t>17400</t>
  </si>
  <si>
    <t>MERCER ISLAND</t>
  </si>
  <si>
    <t>37505</t>
  </si>
  <si>
    <t>MERIDIAN</t>
  </si>
  <si>
    <t>24350</t>
  </si>
  <si>
    <t>METHOW VALLEY</t>
  </si>
  <si>
    <t>30031</t>
  </si>
  <si>
    <t>MILL A</t>
  </si>
  <si>
    <t>31103</t>
  </si>
  <si>
    <t>MONROE</t>
  </si>
  <si>
    <t>14066</t>
  </si>
  <si>
    <t>MONTESANO</t>
  </si>
  <si>
    <t>21214</t>
  </si>
  <si>
    <t>MORTON</t>
  </si>
  <si>
    <t>13161</t>
  </si>
  <si>
    <t>MOSES LAKE</t>
  </si>
  <si>
    <t>21206</t>
  </si>
  <si>
    <t>MOSSYROCK</t>
  </si>
  <si>
    <t>39209</t>
  </si>
  <si>
    <t>MOUNT ADAMS</t>
  </si>
  <si>
    <t>37507</t>
  </si>
  <si>
    <t>MOUNT BAKER</t>
  </si>
  <si>
    <t>30029</t>
  </si>
  <si>
    <t>MOUNT PLEASANT</t>
  </si>
  <si>
    <t>29320</t>
  </si>
  <si>
    <t>MOUNT VERNON</t>
  </si>
  <si>
    <t>31006</t>
  </si>
  <si>
    <t>MUKILTEO</t>
  </si>
  <si>
    <t>39003</t>
  </si>
  <si>
    <t>NACHES VALLEY</t>
  </si>
  <si>
    <t>21014</t>
  </si>
  <si>
    <t>NAPAVINE</t>
  </si>
  <si>
    <t>25155</t>
  </si>
  <si>
    <t>NASELLE-GRAYS</t>
  </si>
  <si>
    <t>24014</t>
  </si>
  <si>
    <t>NESPELEM</t>
  </si>
  <si>
    <t>26056</t>
  </si>
  <si>
    <t>NEWPORT</t>
  </si>
  <si>
    <t>32325</t>
  </si>
  <si>
    <t>NINE MILE FALLS</t>
  </si>
  <si>
    <t>37506</t>
  </si>
  <si>
    <t>NOOKSACK VALLEY</t>
  </si>
  <si>
    <t>14064</t>
  </si>
  <si>
    <t>NORTH BEACH</t>
  </si>
  <si>
    <t>11051</t>
  </si>
  <si>
    <t>NORTH FRANKLIN</t>
  </si>
  <si>
    <t>18400</t>
  </si>
  <si>
    <t>NORTH KITSAP</t>
  </si>
  <si>
    <t>23403</t>
  </si>
  <si>
    <t>NORTH MASON</t>
  </si>
  <si>
    <t>25200</t>
  </si>
  <si>
    <t>NORTH RIVER</t>
  </si>
  <si>
    <t>34003</t>
  </si>
  <si>
    <t>NORTH THURSTON</t>
  </si>
  <si>
    <t>33211</t>
  </si>
  <si>
    <t>NORTHPORT</t>
  </si>
  <si>
    <t>17417</t>
  </si>
  <si>
    <t>NORTHSHORE</t>
  </si>
  <si>
    <t>15201</t>
  </si>
  <si>
    <t>OAK HARBOR</t>
  </si>
  <si>
    <t>38324</t>
  </si>
  <si>
    <t>OAKESDALE</t>
  </si>
  <si>
    <t>14400</t>
  </si>
  <si>
    <t>OAKVILLE</t>
  </si>
  <si>
    <t>25101</t>
  </si>
  <si>
    <t>OCEAN BEACH</t>
  </si>
  <si>
    <t>14172</t>
  </si>
  <si>
    <t>OCOSTA</t>
  </si>
  <si>
    <t>22105</t>
  </si>
  <si>
    <t>ODESSA</t>
  </si>
  <si>
    <t>24105</t>
  </si>
  <si>
    <t>OKANOGAN</t>
  </si>
  <si>
    <t>34111</t>
  </si>
  <si>
    <t>OLYMPIA</t>
  </si>
  <si>
    <t>24019</t>
  </si>
  <si>
    <t>OMAK</t>
  </si>
  <si>
    <t>21300</t>
  </si>
  <si>
    <t>ONALASKA</t>
  </si>
  <si>
    <t>33030</t>
  </si>
  <si>
    <t>ONION CREEK</t>
  </si>
  <si>
    <t>28137</t>
  </si>
  <si>
    <t>ORCAS ISLAND</t>
  </si>
  <si>
    <t>32123</t>
  </si>
  <si>
    <t>ORCHARD PRAIRIE</t>
  </si>
  <si>
    <t>10065</t>
  </si>
  <si>
    <t>ORIENT</t>
  </si>
  <si>
    <t>09013</t>
  </si>
  <si>
    <t>ORONDO</t>
  </si>
  <si>
    <t>24410</t>
  </si>
  <si>
    <t>OROVILLE</t>
  </si>
  <si>
    <t>27344</t>
  </si>
  <si>
    <t>ORTING</t>
  </si>
  <si>
    <t>01147</t>
  </si>
  <si>
    <t>OTHELLO</t>
  </si>
  <si>
    <t>09102</t>
  </si>
  <si>
    <t>PALISADES</t>
  </si>
  <si>
    <t>38301</t>
  </si>
  <si>
    <t>PALOUSE</t>
  </si>
  <si>
    <t>11001</t>
  </si>
  <si>
    <t>PASCO</t>
  </si>
  <si>
    <t>24122</t>
  </si>
  <si>
    <t>PATEROS</t>
  </si>
  <si>
    <t>03050</t>
  </si>
  <si>
    <t>PATERSON</t>
  </si>
  <si>
    <t>21301</t>
  </si>
  <si>
    <t>PE ELL</t>
  </si>
  <si>
    <t>27401</t>
  </si>
  <si>
    <t>PENINSULA</t>
  </si>
  <si>
    <t>04901</t>
  </si>
  <si>
    <t>PINNACLE PREP CHARTER</t>
  </si>
  <si>
    <t>23402</t>
  </si>
  <si>
    <t>PIONEER</t>
  </si>
  <si>
    <t>12110</t>
  </si>
  <si>
    <t>POMEROY</t>
  </si>
  <si>
    <t>05121</t>
  </si>
  <si>
    <t>PORT ANGELES</t>
  </si>
  <si>
    <t>16050</t>
  </si>
  <si>
    <t>PORT TOWNSEND</t>
  </si>
  <si>
    <t>36402</t>
  </si>
  <si>
    <t>PRESCOTT</t>
  </si>
  <si>
    <t>32907</t>
  </si>
  <si>
    <t>PRIDE PREP CHARTER</t>
  </si>
  <si>
    <t>03116</t>
  </si>
  <si>
    <t>PROSSER</t>
  </si>
  <si>
    <t>38267</t>
  </si>
  <si>
    <t>PULLMAN</t>
  </si>
  <si>
    <t>38901</t>
  </si>
  <si>
    <t>PULLMAN MONTESSORI CHARTER</t>
  </si>
  <si>
    <t>27003</t>
  </si>
  <si>
    <t>PUYALLUP</t>
  </si>
  <si>
    <t>16020</t>
  </si>
  <si>
    <t>QUEETS-CLEARWATER</t>
  </si>
  <si>
    <t>16048</t>
  </si>
  <si>
    <t>QUILCENE</t>
  </si>
  <si>
    <t>05402</t>
  </si>
  <si>
    <t>QUILLAYUTE VALLEY</t>
  </si>
  <si>
    <t>14097</t>
  </si>
  <si>
    <t>QUINAULT</t>
  </si>
  <si>
    <t>13144</t>
  </si>
  <si>
    <t>QUINCY</t>
  </si>
  <si>
    <t>34307</t>
  </si>
  <si>
    <t>RAINIER</t>
  </si>
  <si>
    <t>17908</t>
  </si>
  <si>
    <t>RAINIER PREP CHARTER</t>
  </si>
  <si>
    <t>17910</t>
  </si>
  <si>
    <t>RAINIER VALLEY CHARTER</t>
  </si>
  <si>
    <t>25116</t>
  </si>
  <si>
    <t>RAYMOND</t>
  </si>
  <si>
    <t>22009</t>
  </si>
  <si>
    <t>REARDAN-EDWALL</t>
  </si>
  <si>
    <t>17403</t>
  </si>
  <si>
    <t>RENTON</t>
  </si>
  <si>
    <t>10309</t>
  </si>
  <si>
    <t>REPUBLIC</t>
  </si>
  <si>
    <t>03400</t>
  </si>
  <si>
    <t>RICHLAND</t>
  </si>
  <si>
    <t>06122</t>
  </si>
  <si>
    <t>RIDGEFIELD</t>
  </si>
  <si>
    <t>01160</t>
  </si>
  <si>
    <t>RITZVILLE</t>
  </si>
  <si>
    <t>32416</t>
  </si>
  <si>
    <t>RIVERSIDE</t>
  </si>
  <si>
    <t>17407</t>
  </si>
  <si>
    <t>RIVERVIEW</t>
  </si>
  <si>
    <t>34401</t>
  </si>
  <si>
    <t>ROCHESTER</t>
  </si>
  <si>
    <t>20403</t>
  </si>
  <si>
    <t>ROOSEVELT</t>
  </si>
  <si>
    <t>38320</t>
  </si>
  <si>
    <t>ROSALIA</t>
  </si>
  <si>
    <t>13160</t>
  </si>
  <si>
    <t>ROYAL</t>
  </si>
  <si>
    <t>28149</t>
  </si>
  <si>
    <t>SAN JUAN ISLAND</t>
  </si>
  <si>
    <t>14104</t>
  </si>
  <si>
    <t>SATSOP</t>
  </si>
  <si>
    <t>34975</t>
  </si>
  <si>
    <t>SCHOOL FOR THE DEAF</t>
  </si>
  <si>
    <t>34974</t>
  </si>
  <si>
    <t>SCHOOL OF THE BLIND</t>
  </si>
  <si>
    <t>17001</t>
  </si>
  <si>
    <t>SEATTLE</t>
  </si>
  <si>
    <t>29101</t>
  </si>
  <si>
    <t>SEDRO-WOOLLEY</t>
  </si>
  <si>
    <t>39119</t>
  </si>
  <si>
    <t>SELAH</t>
  </si>
  <si>
    <t>26070</t>
  </si>
  <si>
    <t>SELKIRK</t>
  </si>
  <si>
    <t>05323</t>
  </si>
  <si>
    <t>SEQUIM</t>
  </si>
  <si>
    <t>28010</t>
  </si>
  <si>
    <t>SHAW ISLAND</t>
  </si>
  <si>
    <t>23309</t>
  </si>
  <si>
    <t>SHELTON</t>
  </si>
  <si>
    <t>17412</t>
  </si>
  <si>
    <t>SHORELINE</t>
  </si>
  <si>
    <t>30002</t>
  </si>
  <si>
    <t>SKAMANIA</t>
  </si>
  <si>
    <t>17404</t>
  </si>
  <si>
    <t>SKYKOMISH</t>
  </si>
  <si>
    <t>31201</t>
  </si>
  <si>
    <t>SNOHOMISH</t>
  </si>
  <si>
    <t>17410</t>
  </si>
  <si>
    <t>SNOQUALMIE VALLEY</t>
  </si>
  <si>
    <t>13156</t>
  </si>
  <si>
    <t>SOAP LAKE</t>
  </si>
  <si>
    <t>25118</t>
  </si>
  <si>
    <t>SOUTH BEND</t>
  </si>
  <si>
    <t>18402</t>
  </si>
  <si>
    <t>SOUTH KITSAP</t>
  </si>
  <si>
    <t>15206</t>
  </si>
  <si>
    <t>SOUTH WHIDBEY</t>
  </si>
  <si>
    <t>23042</t>
  </si>
  <si>
    <t>SOUTHSIDE</t>
  </si>
  <si>
    <t>32081</t>
  </si>
  <si>
    <t>SPOKANE</t>
  </si>
  <si>
    <t>32901</t>
  </si>
  <si>
    <t>SPOKANE INTERNATIONAL ACADEMY CHARTER</t>
  </si>
  <si>
    <t>22008</t>
  </si>
  <si>
    <t>SPRAGUE</t>
  </si>
  <si>
    <t>38322</t>
  </si>
  <si>
    <t>ST JOHN</t>
  </si>
  <si>
    <t>31401</t>
  </si>
  <si>
    <t>STANWOOD</t>
  </si>
  <si>
    <t>11054</t>
  </si>
  <si>
    <t>STAR</t>
  </si>
  <si>
    <t>07035</t>
  </si>
  <si>
    <t>STARBUCK</t>
  </si>
  <si>
    <t>04069</t>
  </si>
  <si>
    <t>STEHEKIN</t>
  </si>
  <si>
    <t>27001</t>
  </si>
  <si>
    <t>STEILACOOM</t>
  </si>
  <si>
    <t>38304</t>
  </si>
  <si>
    <t>STEPTOE</t>
  </si>
  <si>
    <t>30303</t>
  </si>
  <si>
    <t>STEVENSON-CARSON</t>
  </si>
  <si>
    <t>31311</t>
  </si>
  <si>
    <t>SULTAN</t>
  </si>
  <si>
    <t>17905</t>
  </si>
  <si>
    <t>SUMMIT ATLAS CHARTER</t>
  </si>
  <si>
    <t>27905</t>
  </si>
  <si>
    <t>SUMMIT OLYMPUS CHARTER</t>
  </si>
  <si>
    <t>17902</t>
  </si>
  <si>
    <t>SUMMIT SIERRA CHARTER</t>
  </si>
  <si>
    <t>33202</t>
  </si>
  <si>
    <t>SUMMIT VALLEY</t>
  </si>
  <si>
    <t>27320</t>
  </si>
  <si>
    <t>SUMNER</t>
  </si>
  <si>
    <t>39201</t>
  </si>
  <si>
    <t>SUNNYSIDE</t>
  </si>
  <si>
    <t>18902</t>
  </si>
  <si>
    <t>SUQUAMISH</t>
  </si>
  <si>
    <t>27010</t>
  </si>
  <si>
    <t>TACOMA</t>
  </si>
  <si>
    <t>14077</t>
  </si>
  <si>
    <t>TAHOLAH</t>
  </si>
  <si>
    <t>17409</t>
  </si>
  <si>
    <t>TAHOMA</t>
  </si>
  <si>
    <t>38265</t>
  </si>
  <si>
    <t>TEKOA</t>
  </si>
  <si>
    <t>34402</t>
  </si>
  <si>
    <t>TENINO</t>
  </si>
  <si>
    <t>19400</t>
  </si>
  <si>
    <t>THORP</t>
  </si>
  <si>
    <t>21237</t>
  </si>
  <si>
    <t>TOLEDO</t>
  </si>
  <si>
    <t>24404</t>
  </si>
  <si>
    <t>TONASKET</t>
  </si>
  <si>
    <t>39202</t>
  </si>
  <si>
    <t>TOPPENISH</t>
  </si>
  <si>
    <t>36300</t>
  </si>
  <si>
    <t>TOUCHET</t>
  </si>
  <si>
    <t>08130</t>
  </si>
  <si>
    <t>TOUTLE LAKE</t>
  </si>
  <si>
    <t>20400</t>
  </si>
  <si>
    <t>TROUT LAKE</t>
  </si>
  <si>
    <t>17406</t>
  </si>
  <si>
    <t>TUKWILA</t>
  </si>
  <si>
    <t>34033</t>
  </si>
  <si>
    <t>TUMWATER</t>
  </si>
  <si>
    <t>39002</t>
  </si>
  <si>
    <t>UNION GAP</t>
  </si>
  <si>
    <t>27083</t>
  </si>
  <si>
    <t>UNIVERSITY PLACE</t>
  </si>
  <si>
    <t>33070</t>
  </si>
  <si>
    <t>VALLEY</t>
  </si>
  <si>
    <t>06037</t>
  </si>
  <si>
    <t>VANCOUVER</t>
  </si>
  <si>
    <t>17402</t>
  </si>
  <si>
    <t>VASHON ISLAND</t>
  </si>
  <si>
    <t>35200</t>
  </si>
  <si>
    <t>WAHKIAKUM</t>
  </si>
  <si>
    <t>13073</t>
  </si>
  <si>
    <t>WAHLUKE</t>
  </si>
  <si>
    <t>36401</t>
  </si>
  <si>
    <t>WAITSBURG</t>
  </si>
  <si>
    <t>36140</t>
  </si>
  <si>
    <t>WALLA WALLA</t>
  </si>
  <si>
    <t>39207</t>
  </si>
  <si>
    <t>WAPATO</t>
  </si>
  <si>
    <t>13146</t>
  </si>
  <si>
    <t>WARDEN</t>
  </si>
  <si>
    <t>06112</t>
  </si>
  <si>
    <t>WASHOUGAL</t>
  </si>
  <si>
    <t>01109</t>
  </si>
  <si>
    <t>WASHTUCNA</t>
  </si>
  <si>
    <t>09209</t>
  </si>
  <si>
    <t>WATERVILLE</t>
  </si>
  <si>
    <t>33049</t>
  </si>
  <si>
    <t>WELLPINIT</t>
  </si>
  <si>
    <t>04246</t>
  </si>
  <si>
    <t>WENATCHEE</t>
  </si>
  <si>
    <t>32363</t>
  </si>
  <si>
    <t>WEST VALLEY (SPK)</t>
  </si>
  <si>
    <t>39208</t>
  </si>
  <si>
    <t>WEST VALLEY (YAK)</t>
  </si>
  <si>
    <t>37902</t>
  </si>
  <si>
    <t>WHATCOM INTERGENERATIONAL CHARTER</t>
  </si>
  <si>
    <t>21303</t>
  </si>
  <si>
    <t>WHITE PASS</t>
  </si>
  <si>
    <t>27416</t>
  </si>
  <si>
    <t>WHITE RIVER</t>
  </si>
  <si>
    <t>20405</t>
  </si>
  <si>
    <t>WHITE SALMON</t>
  </si>
  <si>
    <t>22200</t>
  </si>
  <si>
    <t>WILBUR</t>
  </si>
  <si>
    <t>25160</t>
  </si>
  <si>
    <t>WILLAPA VALLEY</t>
  </si>
  <si>
    <t>13167</t>
  </si>
  <si>
    <t>WILSON CREEK</t>
  </si>
  <si>
    <t>21232</t>
  </si>
  <si>
    <t>WINLOCK</t>
  </si>
  <si>
    <t>14117</t>
  </si>
  <si>
    <t>WISHKAH VALLEY</t>
  </si>
  <si>
    <t>20094</t>
  </si>
  <si>
    <t>WISHRAM</t>
  </si>
  <si>
    <t>08404</t>
  </si>
  <si>
    <t>WOODLAND</t>
  </si>
  <si>
    <t>39007</t>
  </si>
  <si>
    <t>YAKIMA</t>
  </si>
  <si>
    <t>34002</t>
  </si>
  <si>
    <t>YELM</t>
  </si>
  <si>
    <t>39205</t>
  </si>
  <si>
    <t>ZILLAH</t>
  </si>
  <si>
    <r>
      <t>Caution:</t>
    </r>
    <r>
      <rPr>
        <sz val="11"/>
        <color theme="1"/>
        <rFont val="Calibri"/>
        <family val="2"/>
        <scheme val="minor"/>
      </rPr>
      <t xml:space="preserve"> Yellow Cells below drive inputs into the calculations in this model</t>
    </r>
  </si>
  <si>
    <t>2022-23 Prelimnary</t>
  </si>
  <si>
    <t>2021-22 Preliminary</t>
  </si>
  <si>
    <t>2020-21 Final</t>
  </si>
  <si>
    <t>2020-21 Preliminary</t>
  </si>
  <si>
    <t>2019-20 Final</t>
  </si>
  <si>
    <t>2019-20 Preliminary</t>
  </si>
  <si>
    <t>2018-19 Final</t>
  </si>
  <si>
    <t>2018-19 Preliminary</t>
  </si>
  <si>
    <t>2017-18 Final</t>
  </si>
  <si>
    <t>2017-18 Preliminary</t>
  </si>
  <si>
    <t>DOE statewide allocations</t>
  </si>
  <si>
    <t>Adjustment or Carryover</t>
  </si>
  <si>
    <t>Total to be allocated</t>
  </si>
  <si>
    <t>Statewide Administration</t>
  </si>
  <si>
    <t>State level Activities</t>
  </si>
  <si>
    <t>Subtotal to Districts</t>
  </si>
  <si>
    <t>Net to Districts</t>
  </si>
  <si>
    <t>36901</t>
  </si>
  <si>
    <t>WILLOW CHARTER</t>
  </si>
  <si>
    <t>2022-23 Final</t>
  </si>
  <si>
    <t>2023-2024 Preliminary</t>
  </si>
  <si>
    <t>IMPACT RENTON CHARTER SCHOOL</t>
  </si>
  <si>
    <t>ROOTED CHARTER SCHOOL</t>
  </si>
  <si>
    <t>Title IV-A</t>
  </si>
  <si>
    <t>Assumptions and Factors — Title IV</t>
  </si>
  <si>
    <t>NOT NEEDED</t>
  </si>
  <si>
    <t xml:space="preserve">Title I - A  Prior Year Percentage </t>
  </si>
  <si>
    <t>2023-2024 Final</t>
  </si>
  <si>
    <t>Impact | Black River Elementary</t>
  </si>
  <si>
    <t>17919</t>
  </si>
  <si>
    <t>Rooted School Washington</t>
  </si>
  <si>
    <t>06901</t>
  </si>
  <si>
    <t xml:space="preserve">2024-2025 Final </t>
  </si>
  <si>
    <t>2025-2026 Final</t>
  </si>
  <si>
    <t>2026-2027 Preliminary</t>
  </si>
  <si>
    <t>LEA</t>
  </si>
  <si>
    <t>Net 25-26 Final Title I Allocation: Rounded Down, Use for EGMS Upload</t>
  </si>
  <si>
    <t>check for missing districts in allocation tab</t>
  </si>
  <si>
    <t>Manual correction for EGMS error</t>
  </si>
  <si>
    <t>2025-26 Final</t>
  </si>
  <si>
    <t>2026-27 Prelim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</si>
</sst>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%"/>
    <numFmt numFmtId="168" formatCode="0.000%"/>
    <numFmt numFmtId="169" formatCode="0.000000"/>
    <numFmt numFmtId="170" formatCode="_(* #,##0.00000_);_(* \(#,##0.000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u/>
      <sz val="10"/>
      <name val="Arial"/>
      <family val="2"/>
    </font>
    <font>
      <b/>
      <sz val="10"/>
      <color rgb="FF7030A0"/>
      <name val="Arial"/>
      <family val="2"/>
    </font>
    <font>
      <b/>
      <sz val="11"/>
      <color rgb="FFFF0000"/>
      <name val="Arial"/>
      <family val="2"/>
    </font>
    <font>
      <sz val="10"/>
      <color theme="4"/>
      <name val="Arial"/>
      <family val="2"/>
    </font>
    <font>
      <b/>
      <sz val="11"/>
      <color rgb="FF002060"/>
      <name val="Arial"/>
      <family val="2"/>
    </font>
    <font>
      <sz val="10"/>
      <color rgb="FF00B0F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2" applyFont="1"/>
    <xf numFmtId="0" fontId="2" fillId="0" borderId="0" xfId="2"/>
    <xf numFmtId="0" fontId="2" fillId="0" borderId="0" xfId="3"/>
    <xf numFmtId="0" fontId="3" fillId="0" borderId="0" xfId="3" applyFont="1"/>
    <xf numFmtId="0" fontId="2" fillId="0" borderId="1" xfId="2" applyBorder="1"/>
    <xf numFmtId="0" fontId="3" fillId="2" borderId="1" xfId="3" applyFont="1" applyFill="1" applyBorder="1" applyAlignment="1">
      <alignment horizontal="center"/>
    </xf>
    <xf numFmtId="0" fontId="2" fillId="0" borderId="1" xfId="2" applyBorder="1" applyAlignment="1">
      <alignment horizontal="right"/>
    </xf>
    <xf numFmtId="0" fontId="4" fillId="0" borderId="1" xfId="3" applyFont="1" applyBorder="1" applyAlignment="1">
      <alignment horizontal="center"/>
    </xf>
    <xf numFmtId="0" fontId="4" fillId="0" borderId="0" xfId="2" applyFont="1"/>
    <xf numFmtId="164" fontId="0" fillId="2" borderId="0" xfId="5" applyNumberFormat="1" applyFont="1" applyFill="1"/>
    <xf numFmtId="0" fontId="2" fillId="3" borderId="0" xfId="2" applyFill="1"/>
    <xf numFmtId="43" fontId="0" fillId="0" borderId="0" xfId="4" applyNumberFormat="1" applyFont="1"/>
    <xf numFmtId="0" fontId="6" fillId="0" borderId="0" xfId="2" applyFont="1"/>
    <xf numFmtId="164" fontId="0" fillId="0" borderId="2" xfId="5" applyNumberFormat="1" applyFont="1" applyBorder="1"/>
    <xf numFmtId="0" fontId="7" fillId="0" borderId="0" xfId="2" applyFont="1"/>
    <xf numFmtId="164" fontId="2" fillId="0" borderId="0" xfId="2" applyNumberFormat="1"/>
    <xf numFmtId="164" fontId="2" fillId="3" borderId="0" xfId="2" applyNumberFormat="1" applyFill="1"/>
    <xf numFmtId="0" fontId="6" fillId="0" borderId="0" xfId="2" applyFont="1" applyAlignment="1">
      <alignment wrapText="1"/>
    </xf>
    <xf numFmtId="0" fontId="4" fillId="0" borderId="0" xfId="2" applyFont="1" applyAlignment="1">
      <alignment wrapText="1"/>
    </xf>
    <xf numFmtId="164" fontId="4" fillId="0" borderId="0" xfId="5" applyNumberFormat="1" applyFont="1" applyAlignment="1">
      <alignment wrapText="1"/>
    </xf>
    <xf numFmtId="0" fontId="2" fillId="0" borderId="0" xfId="2" applyAlignment="1">
      <alignment wrapText="1"/>
    </xf>
    <xf numFmtId="164" fontId="0" fillId="0" borderId="0" xfId="5" applyNumberFormat="1" applyFont="1" applyAlignment="1">
      <alignment wrapText="1"/>
    </xf>
    <xf numFmtId="164" fontId="0" fillId="3" borderId="0" xfId="5" applyNumberFormat="1" applyFont="1" applyFill="1" applyAlignment="1">
      <alignment wrapText="1"/>
    </xf>
    <xf numFmtId="164" fontId="4" fillId="0" borderId="0" xfId="5" applyNumberFormat="1" applyFont="1" applyAlignment="1">
      <alignment horizontal="center" wrapText="1"/>
    </xf>
    <xf numFmtId="164" fontId="0" fillId="3" borderId="0" xfId="5" applyNumberFormat="1" applyFont="1" applyFill="1" applyAlignment="1">
      <alignment horizontal="center" wrapText="1"/>
    </xf>
    <xf numFmtId="164" fontId="4" fillId="0" borderId="0" xfId="5" applyNumberFormat="1" applyFont="1" applyFill="1" applyAlignment="1">
      <alignment horizontal="center" wrapText="1"/>
    </xf>
    <xf numFmtId="0" fontId="2" fillId="3" borderId="0" xfId="2" applyFill="1" applyAlignment="1">
      <alignment wrapText="1"/>
    </xf>
    <xf numFmtId="164" fontId="2" fillId="0" borderId="0" xfId="2" applyNumberFormat="1" applyAlignment="1">
      <alignment wrapText="1"/>
    </xf>
    <xf numFmtId="43" fontId="0" fillId="0" borderId="0" xfId="4" applyNumberFormat="1" applyFont="1" applyAlignment="1">
      <alignment wrapText="1"/>
    </xf>
    <xf numFmtId="165" fontId="5" fillId="4" borderId="0" xfId="4" applyNumberFormat="1" applyFont="1" applyFill="1" applyAlignment="1">
      <alignment horizontal="center" vertical="center"/>
    </xf>
    <xf numFmtId="164" fontId="8" fillId="5" borderId="0" xfId="2" applyNumberFormat="1" applyFont="1" applyFill="1" applyAlignment="1">
      <alignment horizontal="center"/>
    </xf>
    <xf numFmtId="10" fontId="0" fillId="0" borderId="0" xfId="1" applyNumberFormat="1" applyFont="1"/>
    <xf numFmtId="164" fontId="9" fillId="0" borderId="0" xfId="2" applyNumberFormat="1" applyFont="1" applyAlignment="1">
      <alignment horizontal="center"/>
    </xf>
    <xf numFmtId="164" fontId="9" fillId="3" borderId="0" xfId="2" applyNumberFormat="1" applyFont="1" applyFill="1" applyAlignment="1">
      <alignment horizontal="center"/>
    </xf>
    <xf numFmtId="10" fontId="8" fillId="5" borderId="0" xfId="1" applyNumberFormat="1" applyFont="1" applyFill="1" applyAlignment="1">
      <alignment horizontal="center"/>
    </xf>
    <xf numFmtId="164" fontId="10" fillId="6" borderId="0" xfId="2" applyNumberFormat="1" applyFont="1" applyFill="1"/>
    <xf numFmtId="164" fontId="10" fillId="3" borderId="0" xfId="2" applyNumberFormat="1" applyFont="1" applyFill="1"/>
    <xf numFmtId="0" fontId="11" fillId="0" borderId="0" xfId="2" applyFont="1" applyAlignment="1">
      <alignment horizontal="center"/>
    </xf>
    <xf numFmtId="49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 wrapText="1"/>
    </xf>
    <xf numFmtId="0" fontId="4" fillId="3" borderId="0" xfId="2" applyFont="1" applyFill="1" applyAlignment="1">
      <alignment horizontal="center" wrapText="1"/>
    </xf>
    <xf numFmtId="0" fontId="2" fillId="3" borderId="0" xfId="2" applyFill="1" applyAlignment="1">
      <alignment horizontal="center"/>
    </xf>
    <xf numFmtId="0" fontId="2" fillId="0" borderId="0" xfId="2" applyAlignment="1">
      <alignment horizontal="center"/>
    </xf>
    <xf numFmtId="43" fontId="4" fillId="0" borderId="0" xfId="4" applyNumberFormat="1" applyFont="1" applyAlignment="1">
      <alignment horizontal="center" wrapText="1"/>
    </xf>
    <xf numFmtId="49" fontId="4" fillId="0" borderId="0" xfId="2" applyNumberFormat="1" applyFont="1"/>
    <xf numFmtId="49" fontId="2" fillId="0" borderId="0" xfId="2" applyNumberFormat="1" applyAlignment="1">
      <alignment horizontal="right"/>
    </xf>
    <xf numFmtId="3" fontId="2" fillId="0" borderId="0" xfId="2" applyNumberFormat="1"/>
    <xf numFmtId="3" fontId="2" fillId="3" borderId="0" xfId="2" applyNumberFormat="1" applyFill="1"/>
    <xf numFmtId="4" fontId="2" fillId="0" borderId="0" xfId="2" applyNumberFormat="1"/>
    <xf numFmtId="164" fontId="0" fillId="0" borderId="0" xfId="4" applyNumberFormat="1" applyFont="1"/>
    <xf numFmtId="0" fontId="4" fillId="0" borderId="0" xfId="2" applyFont="1" applyAlignment="1">
      <alignment horizontal="center"/>
    </xf>
    <xf numFmtId="0" fontId="4" fillId="3" borderId="0" xfId="2" applyFont="1" applyFill="1" applyAlignment="1">
      <alignment horizontal="center"/>
    </xf>
    <xf numFmtId="0" fontId="2" fillId="0" borderId="0" xfId="2" quotePrefix="1" applyAlignment="1">
      <alignment horizontal="center"/>
    </xf>
    <xf numFmtId="3" fontId="2" fillId="7" borderId="0" xfId="2" applyNumberFormat="1" applyFill="1"/>
    <xf numFmtId="0" fontId="14" fillId="8" borderId="2" xfId="2" applyFont="1" applyFill="1" applyBorder="1"/>
    <xf numFmtId="0" fontId="14" fillId="8" borderId="2" xfId="2" applyFont="1" applyFill="1" applyBorder="1" applyAlignment="1">
      <alignment horizontal="left"/>
    </xf>
    <xf numFmtId="0" fontId="14" fillId="8" borderId="4" xfId="2" applyFont="1" applyFill="1" applyBorder="1" applyAlignment="1">
      <alignment horizontal="left"/>
    </xf>
    <xf numFmtId="0" fontId="2" fillId="0" borderId="5" xfId="2" applyBorder="1"/>
    <xf numFmtId="164" fontId="4" fillId="9" borderId="0" xfId="5" applyNumberFormat="1" applyFont="1" applyFill="1" applyBorder="1"/>
    <xf numFmtId="0" fontId="2" fillId="9" borderId="0" xfId="2" applyFill="1"/>
    <xf numFmtId="167" fontId="0" fillId="0" borderId="0" xfId="6" applyNumberFormat="1" applyFont="1"/>
    <xf numFmtId="0" fontId="15" fillId="0" borderId="5" xfId="2" applyFont="1" applyBorder="1"/>
    <xf numFmtId="164" fontId="0" fillId="0" borderId="0" xfId="5" applyNumberFormat="1" applyFont="1" applyFill="1" applyBorder="1"/>
    <xf numFmtId="43" fontId="0" fillId="0" borderId="0" xfId="5" applyFont="1"/>
    <xf numFmtId="0" fontId="16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6" fillId="0" borderId="5" xfId="2" applyFont="1" applyBorder="1" applyAlignment="1">
      <alignment horizontal="left"/>
    </xf>
    <xf numFmtId="3" fontId="4" fillId="0" borderId="0" xfId="5" applyNumberFormat="1" applyFont="1" applyFill="1" applyBorder="1"/>
    <xf numFmtId="0" fontId="4" fillId="0" borderId="0" xfId="2" applyFont="1" applyAlignment="1">
      <alignment horizontal="left"/>
    </xf>
    <xf numFmtId="38" fontId="2" fillId="0" borderId="0" xfId="5" applyNumberFormat="1" applyFont="1" applyFill="1" applyBorder="1" applyAlignment="1">
      <alignment horizontal="right"/>
    </xf>
    <xf numFmtId="0" fontId="6" fillId="0" borderId="5" xfId="2" applyFont="1" applyBorder="1"/>
    <xf numFmtId="3" fontId="4" fillId="0" borderId="0" xfId="2" applyNumberFormat="1" applyFont="1"/>
    <xf numFmtId="167" fontId="4" fillId="9" borderId="5" xfId="6" quotePrefix="1" applyNumberFormat="1" applyFont="1" applyFill="1" applyBorder="1" applyAlignment="1">
      <alignment horizontal="center"/>
    </xf>
    <xf numFmtId="0" fontId="2" fillId="10" borderId="0" xfId="2" applyFill="1"/>
    <xf numFmtId="164" fontId="2" fillId="0" borderId="0" xfId="5" applyNumberFormat="1" applyFont="1" applyFill="1" applyBorder="1"/>
    <xf numFmtId="0" fontId="2" fillId="0" borderId="0" xfId="2" applyAlignment="1">
      <alignment horizontal="right"/>
    </xf>
    <xf numFmtId="0" fontId="4" fillId="0" borderId="0" xfId="2" applyFont="1" applyAlignment="1">
      <alignment horizontal="right"/>
    </xf>
    <xf numFmtId="164" fontId="4" fillId="2" borderId="0" xfId="5" applyNumberFormat="1" applyFont="1" applyFill="1" applyBorder="1"/>
    <xf numFmtId="43" fontId="4" fillId="2" borderId="0" xfId="5" applyFont="1" applyFill="1" applyBorder="1"/>
    <xf numFmtId="43" fontId="2" fillId="0" borderId="0" xfId="2" applyNumberFormat="1"/>
    <xf numFmtId="164" fontId="4" fillId="0" borderId="0" xfId="2" applyNumberFormat="1" applyFont="1" applyAlignment="1">
      <alignment horizontal="right"/>
    </xf>
    <xf numFmtId="43" fontId="4" fillId="0" borderId="0" xfId="5" applyFont="1" applyFill="1" applyBorder="1"/>
    <xf numFmtId="164" fontId="0" fillId="0" borderId="0" xfId="5" applyNumberFormat="1" applyFont="1"/>
    <xf numFmtId="49" fontId="2" fillId="0" borderId="0" xfId="2" applyNumberFormat="1" applyAlignment="1">
      <alignment horizontal="center"/>
    </xf>
    <xf numFmtId="49" fontId="2" fillId="0" borderId="0" xfId="2" applyNumberFormat="1"/>
    <xf numFmtId="49" fontId="2" fillId="2" borderId="0" xfId="2" quotePrefix="1" applyNumberFormat="1" applyFill="1" applyAlignment="1">
      <alignment horizontal="center"/>
    </xf>
    <xf numFmtId="49" fontId="2" fillId="2" borderId="0" xfId="2" applyNumberFormat="1" applyFill="1" applyAlignment="1">
      <alignment horizontal="center"/>
    </xf>
    <xf numFmtId="49" fontId="2" fillId="0" borderId="0" xfId="2" quotePrefix="1" applyNumberFormat="1" applyAlignment="1">
      <alignment horizontal="center"/>
    </xf>
    <xf numFmtId="165" fontId="0" fillId="0" borderId="0" xfId="7" applyNumberFormat="1" applyFont="1"/>
    <xf numFmtId="49" fontId="0" fillId="11" borderId="0" xfId="0" applyNumberFormat="1" applyFill="1" applyAlignment="1">
      <alignment wrapText="1"/>
    </xf>
    <xf numFmtId="10" fontId="2" fillId="0" borderId="0" xfId="1" applyNumberFormat="1" applyFont="1"/>
    <xf numFmtId="0" fontId="2" fillId="4" borderId="0" xfId="2" applyFill="1"/>
    <xf numFmtId="3" fontId="2" fillId="0" borderId="1" xfId="0" applyNumberFormat="1" applyFont="1" applyBorder="1"/>
    <xf numFmtId="44" fontId="4" fillId="0" borderId="0" xfId="7" applyFont="1" applyAlignment="1">
      <alignment horizontal="left"/>
    </xf>
    <xf numFmtId="0" fontId="4" fillId="0" borderId="0" xfId="2" applyFont="1" applyAlignment="1">
      <alignment vertical="center" wrapText="1"/>
    </xf>
    <xf numFmtId="10" fontId="0" fillId="0" borderId="0" xfId="1" applyNumberFormat="1" applyFont="1" applyBorder="1" applyAlignment="1">
      <alignment horizontal="center"/>
    </xf>
    <xf numFmtId="0" fontId="4" fillId="0" borderId="7" xfId="2" applyFont="1" applyBorder="1" applyAlignment="1">
      <alignment vertical="center"/>
    </xf>
    <xf numFmtId="44" fontId="0" fillId="0" borderId="8" xfId="4" applyFont="1" applyBorder="1"/>
    <xf numFmtId="0" fontId="4" fillId="0" borderId="9" xfId="2" applyFont="1" applyBorder="1" applyAlignment="1">
      <alignment vertical="center" wrapText="1"/>
    </xf>
    <xf numFmtId="10" fontId="0" fillId="0" borderId="10" xfId="1" applyNumberFormat="1" applyFont="1" applyBorder="1" applyAlignment="1">
      <alignment horizontal="center"/>
    </xf>
    <xf numFmtId="44" fontId="0" fillId="0" borderId="7" xfId="4" applyFont="1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0" fontId="4" fillId="0" borderId="11" xfId="2" applyFont="1" applyBorder="1"/>
    <xf numFmtId="0" fontId="4" fillId="0" borderId="9" xfId="2" applyFont="1" applyBorder="1"/>
    <xf numFmtId="0" fontId="2" fillId="0" borderId="11" xfId="2" applyBorder="1" applyAlignment="1">
      <alignment horizontal="center"/>
    </xf>
    <xf numFmtId="0" fontId="4" fillId="0" borderId="7" xfId="2" applyFont="1" applyBorder="1"/>
    <xf numFmtId="0" fontId="5" fillId="0" borderId="7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44" fontId="0" fillId="0" borderId="12" xfId="4" applyFont="1" applyBorder="1"/>
    <xf numFmtId="0" fontId="2" fillId="0" borderId="13" xfId="2" applyBorder="1"/>
    <xf numFmtId="0" fontId="2" fillId="0" borderId="14" xfId="2" applyBorder="1"/>
    <xf numFmtId="8" fontId="4" fillId="0" borderId="0" xfId="2" applyNumberFormat="1" applyFont="1"/>
    <xf numFmtId="43" fontId="4" fillId="2" borderId="0" xfId="4" applyNumberFormat="1" applyFont="1" applyFill="1" applyAlignment="1">
      <alignment horizontal="center" wrapText="1"/>
    </xf>
    <xf numFmtId="2" fontId="2" fillId="0" borderId="0" xfId="2" applyNumberFormat="1" applyAlignment="1">
      <alignment horizontal="left" vertical="top"/>
    </xf>
    <xf numFmtId="165" fontId="0" fillId="0" borderId="0" xfId="7" applyNumberFormat="1" applyFont="1" applyAlignment="1">
      <alignment wrapText="1"/>
    </xf>
    <xf numFmtId="166" fontId="0" fillId="0" borderId="9" xfId="1" applyNumberFormat="1" applyFont="1" applyBorder="1" applyAlignment="1">
      <alignment horizontal="center"/>
    </xf>
    <xf numFmtId="1" fontId="2" fillId="0" borderId="0" xfId="2" applyNumberFormat="1" applyAlignment="1">
      <alignment horizontal="center"/>
    </xf>
    <xf numFmtId="1" fontId="2" fillId="0" borderId="0" xfId="2" quotePrefix="1" applyNumberFormat="1" applyAlignment="1">
      <alignment horizontal="center"/>
    </xf>
    <xf numFmtId="1" fontId="0" fillId="0" borderId="0" xfId="0" applyNumberFormat="1"/>
    <xf numFmtId="1" fontId="18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2" applyFont="1"/>
    <xf numFmtId="0" fontId="17" fillId="12" borderId="15" xfId="0" applyFont="1" applyFill="1" applyBorder="1" applyAlignment="1">
      <alignment horizontal="center" wrapText="1"/>
    </xf>
    <xf numFmtId="164" fontId="0" fillId="13" borderId="0" xfId="0" applyNumberFormat="1" applyFill="1"/>
    <xf numFmtId="164" fontId="0" fillId="2" borderId="0" xfId="0" applyNumberFormat="1" applyFill="1"/>
    <xf numFmtId="0" fontId="0" fillId="13" borderId="0" xfId="0" applyFill="1"/>
    <xf numFmtId="168" fontId="0" fillId="0" borderId="0" xfId="1" applyNumberFormat="1" applyFont="1"/>
    <xf numFmtId="169" fontId="2" fillId="0" borderId="0" xfId="2" applyNumberFormat="1" applyAlignment="1">
      <alignment horizontal="left" vertical="top"/>
    </xf>
    <xf numFmtId="170" fontId="0" fillId="0" borderId="0" xfId="8" applyNumberFormat="1" applyFont="1"/>
    <xf numFmtId="0" fontId="14" fillId="8" borderId="3" xfId="2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6" fillId="0" borderId="5" xfId="2" applyFont="1" applyBorder="1" applyAlignment="1">
      <alignment horizontal="left"/>
    </xf>
    <xf numFmtId="0" fontId="16" fillId="0" borderId="6" xfId="2" applyFont="1" applyBorder="1" applyAlignment="1">
      <alignment horizontal="left"/>
    </xf>
  </cellXfs>
  <cellStyles count="9">
    <cellStyle name="Comma" xfId="8" builtinId="3"/>
    <cellStyle name="Comma 2" xfId="5" xr:uid="{1E2735A0-8E60-48C9-8CEE-1DED4247FE57}"/>
    <cellStyle name="Currency" xfId="7" builtinId="4"/>
    <cellStyle name="Currency 2" xfId="4" xr:uid="{7E0D893D-7E86-4AEB-BFD5-88C07DA73AA5}"/>
    <cellStyle name="Normal" xfId="0" builtinId="0"/>
    <cellStyle name="Normal 2" xfId="2" xr:uid="{2DC22B42-2A49-4ABC-B678-F65B58EEA929}"/>
    <cellStyle name="Normal 2 3" xfId="3" xr:uid="{60B06357-06D5-497A-865B-5BF3EA59B675}"/>
    <cellStyle name="Percent" xfId="1" builtinId="5"/>
    <cellStyle name="Percent 2" xfId="6" xr:uid="{D092D38C-6EC6-47BA-A89E-678528D70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5-26/final/Title%20IV/2025-2026%20Title%20IV-%20final.xlsx" TargetMode="External"/><Relationship Id="rId2" Type="http://schemas.openxmlformats.org/officeDocument/2006/relationships/externalLinkPath" Target="file:///S:\Apportionment_NEW\Federal%20Funding%20&amp;%20Allocations\Federal%20progran%20allocation\25-26\final\Title%20IV\2025-2026%20Title%20IV-%20final.xlsx" TargetMode="External"/><Relationship Id="rId1" Type="http://schemas.openxmlformats.org/officeDocument/2006/relationships/externalLinkPath" Target="/Apportionment_NEW/Federal%20Funding%20&amp;%20Allocations/Federal%20progran%20allocation/25-26/final/Title%20IV/2025-2026%20Title%20IV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strict"/>
      <sheetName val="SY 2025-2026 Final"/>
      <sheetName val="Title IA allocations 24-25"/>
      <sheetName val="Assumption"/>
      <sheetName val="CCDDD"/>
    </sheetNames>
    <sheetDataSet>
      <sheetData sheetId="0"/>
      <sheetData sheetId="1">
        <row r="9">
          <cell r="A9" t="str">
            <v>14005</v>
          </cell>
          <cell r="B9" t="str">
            <v>ABERDEEN</v>
          </cell>
          <cell r="C9">
            <v>10000</v>
          </cell>
          <cell r="D9">
            <v>5.9200525382193513E-3</v>
          </cell>
          <cell r="E9">
            <v>125230.99999999993</v>
          </cell>
          <cell r="F9"/>
          <cell r="G9">
            <v>0</v>
          </cell>
          <cell r="H9">
            <v>122338.9</v>
          </cell>
          <cell r="I9"/>
          <cell r="J9">
            <v>0</v>
          </cell>
          <cell r="K9">
            <v>122334</v>
          </cell>
          <cell r="L9"/>
          <cell r="M9">
            <v>0</v>
          </cell>
          <cell r="N9">
            <v>122334</v>
          </cell>
          <cell r="Q9">
            <v>122334</v>
          </cell>
          <cell r="R9"/>
          <cell r="S9">
            <v>0</v>
          </cell>
          <cell r="T9">
            <v>122334</v>
          </cell>
          <cell r="U9">
            <v>115595</v>
          </cell>
        </row>
        <row r="10">
          <cell r="A10" t="str">
            <v>21226</v>
          </cell>
          <cell r="B10" t="str">
            <v>ADNA</v>
          </cell>
          <cell r="C10">
            <v>10000</v>
          </cell>
          <cell r="D10">
            <v>2.4665820709907598E-4</v>
          </cell>
          <cell r="E10">
            <v>5217.6999999999207</v>
          </cell>
          <cell r="F10"/>
          <cell r="G10">
            <v>10000</v>
          </cell>
          <cell r="H10">
            <v>10000</v>
          </cell>
          <cell r="I10"/>
          <cell r="J10">
            <v>0</v>
          </cell>
          <cell r="K10">
            <v>10000</v>
          </cell>
          <cell r="L10"/>
          <cell r="M10">
            <v>0</v>
          </cell>
          <cell r="N10">
            <v>10000</v>
          </cell>
          <cell r="Q10">
            <v>10000</v>
          </cell>
          <cell r="R10"/>
          <cell r="S10">
            <v>0</v>
          </cell>
          <cell r="T10">
            <v>10000</v>
          </cell>
          <cell r="U10">
            <v>10000</v>
          </cell>
        </row>
        <row r="11">
          <cell r="A11" t="str">
            <v>22017</v>
          </cell>
          <cell r="B11" t="str">
            <v>ALMIRA</v>
          </cell>
          <cell r="C11">
            <v>0</v>
          </cell>
          <cell r="D11">
            <v>0</v>
          </cell>
          <cell r="E11">
            <v>0</v>
          </cell>
          <cell r="F11"/>
          <cell r="G11">
            <v>0</v>
          </cell>
          <cell r="H11">
            <v>0</v>
          </cell>
          <cell r="I11"/>
          <cell r="J11">
            <v>0</v>
          </cell>
          <cell r="K11">
            <v>0</v>
          </cell>
          <cell r="L11"/>
          <cell r="M11">
            <v>0</v>
          </cell>
          <cell r="N11">
            <v>0</v>
          </cell>
          <cell r="Q11">
            <v>0</v>
          </cell>
          <cell r="R11"/>
          <cell r="S11">
            <v>0</v>
          </cell>
          <cell r="T11">
            <v>0</v>
          </cell>
          <cell r="U11">
            <v>0</v>
          </cell>
        </row>
        <row r="12">
          <cell r="A12" t="str">
            <v>29103</v>
          </cell>
          <cell r="B12" t="str">
            <v>ANACORTES</v>
          </cell>
          <cell r="C12">
            <v>10000</v>
          </cell>
          <cell r="D12">
            <v>1.5718046442716855E-3</v>
          </cell>
          <cell r="E12">
            <v>33249.49999999992</v>
          </cell>
          <cell r="F12"/>
          <cell r="G12">
            <v>0</v>
          </cell>
          <cell r="H12">
            <v>32481.599999999999</v>
          </cell>
          <cell r="I12"/>
          <cell r="J12">
            <v>0</v>
          </cell>
          <cell r="K12">
            <v>32480</v>
          </cell>
          <cell r="L12"/>
          <cell r="M12">
            <v>0</v>
          </cell>
          <cell r="N12">
            <v>32480</v>
          </cell>
          <cell r="Q12">
            <v>32480</v>
          </cell>
          <cell r="R12"/>
          <cell r="S12">
            <v>0</v>
          </cell>
          <cell r="T12">
            <v>32480</v>
          </cell>
          <cell r="U12">
            <v>34797</v>
          </cell>
        </row>
        <row r="13">
          <cell r="A13" t="str">
            <v>31016</v>
          </cell>
          <cell r="B13" t="str">
            <v>ARLINGTON</v>
          </cell>
          <cell r="C13">
            <v>10000</v>
          </cell>
          <cell r="D13">
            <v>3.1268789291051626E-3</v>
          </cell>
          <cell r="E13">
            <v>66144.999999999927</v>
          </cell>
          <cell r="F13"/>
          <cell r="G13">
            <v>0</v>
          </cell>
          <cell r="H13">
            <v>64617.4</v>
          </cell>
          <cell r="I13"/>
          <cell r="J13">
            <v>0</v>
          </cell>
          <cell r="K13">
            <v>64615</v>
          </cell>
          <cell r="L13"/>
          <cell r="M13">
            <v>0</v>
          </cell>
          <cell r="N13">
            <v>64615</v>
          </cell>
          <cell r="Q13">
            <v>64615</v>
          </cell>
          <cell r="R13"/>
          <cell r="S13">
            <v>0</v>
          </cell>
          <cell r="T13">
            <v>64615</v>
          </cell>
          <cell r="U13">
            <v>58348</v>
          </cell>
        </row>
        <row r="14">
          <cell r="A14" t="str">
            <v>02420</v>
          </cell>
          <cell r="B14" t="str">
            <v>ASOTIN-ANATONE</v>
          </cell>
          <cell r="C14">
            <v>10000</v>
          </cell>
          <cell r="D14">
            <v>3.3486440821313141E-4</v>
          </cell>
          <cell r="E14">
            <v>7083.5999999999212</v>
          </cell>
          <cell r="F14"/>
          <cell r="G14">
            <v>10000</v>
          </cell>
          <cell r="H14">
            <v>10000</v>
          </cell>
          <cell r="I14"/>
          <cell r="J14">
            <v>0</v>
          </cell>
          <cell r="K14">
            <v>10000</v>
          </cell>
          <cell r="L14"/>
          <cell r="M14">
            <v>0</v>
          </cell>
          <cell r="N14">
            <v>10000</v>
          </cell>
          <cell r="Q14">
            <v>10000</v>
          </cell>
          <cell r="R14"/>
          <cell r="S14">
            <v>0</v>
          </cell>
          <cell r="T14">
            <v>10000</v>
          </cell>
          <cell r="U14">
            <v>10000</v>
          </cell>
        </row>
        <row r="15">
          <cell r="A15" t="str">
            <v>17408</v>
          </cell>
          <cell r="B15" t="str">
            <v>AUBURN</v>
          </cell>
          <cell r="C15">
            <v>10000</v>
          </cell>
          <cell r="D15">
            <v>2.3821071829097037E-2</v>
          </cell>
          <cell r="E15">
            <v>503903.99999999994</v>
          </cell>
          <cell r="F15"/>
          <cell r="G15">
            <v>0</v>
          </cell>
          <cell r="H15">
            <v>492267</v>
          </cell>
          <cell r="I15"/>
          <cell r="J15">
            <v>0</v>
          </cell>
          <cell r="K15">
            <v>492249</v>
          </cell>
          <cell r="L15"/>
          <cell r="M15">
            <v>0</v>
          </cell>
          <cell r="N15">
            <v>492249</v>
          </cell>
          <cell r="Q15">
            <v>492249</v>
          </cell>
          <cell r="R15"/>
          <cell r="S15">
            <v>0</v>
          </cell>
          <cell r="T15">
            <v>492249</v>
          </cell>
          <cell r="U15">
            <v>465714</v>
          </cell>
        </row>
        <row r="16">
          <cell r="A16" t="str">
            <v>18303</v>
          </cell>
          <cell r="B16" t="str">
            <v>BAINBRIDGE ISLAND</v>
          </cell>
          <cell r="C16">
            <v>10000</v>
          </cell>
          <cell r="D16">
            <v>4.0347935653846546E-4</v>
          </cell>
          <cell r="E16">
            <v>8534.9999999999218</v>
          </cell>
          <cell r="F16"/>
          <cell r="G16">
            <v>10000</v>
          </cell>
          <cell r="H16">
            <v>10000</v>
          </cell>
          <cell r="I16"/>
          <cell r="J16">
            <v>0</v>
          </cell>
          <cell r="K16">
            <v>10000</v>
          </cell>
          <cell r="L16"/>
          <cell r="M16">
            <v>0</v>
          </cell>
          <cell r="N16">
            <v>10000</v>
          </cell>
          <cell r="Q16">
            <v>10000</v>
          </cell>
          <cell r="R16"/>
          <cell r="S16">
            <v>0</v>
          </cell>
          <cell r="T16">
            <v>10000</v>
          </cell>
          <cell r="U16">
            <v>10000</v>
          </cell>
        </row>
        <row r="17">
          <cell r="A17" t="str">
            <v>06119</v>
          </cell>
          <cell r="B17" t="str">
            <v>BATTLE GROUND</v>
          </cell>
          <cell r="C17">
            <v>10000</v>
          </cell>
          <cell r="D17">
            <v>6.5150647539247734E-3</v>
          </cell>
          <cell r="E17">
            <v>137817.7999999999</v>
          </cell>
          <cell r="F17"/>
          <cell r="G17">
            <v>0</v>
          </cell>
          <cell r="H17">
            <v>134635.1</v>
          </cell>
          <cell r="I17"/>
          <cell r="J17">
            <v>0</v>
          </cell>
          <cell r="K17">
            <v>134630</v>
          </cell>
          <cell r="L17"/>
          <cell r="M17">
            <v>0</v>
          </cell>
          <cell r="N17">
            <v>134630</v>
          </cell>
          <cell r="Q17">
            <v>134630</v>
          </cell>
          <cell r="R17"/>
          <cell r="S17">
            <v>0</v>
          </cell>
          <cell r="T17">
            <v>134630</v>
          </cell>
          <cell r="U17">
            <v>148650</v>
          </cell>
        </row>
        <row r="18">
          <cell r="A18" t="str">
            <v>17405</v>
          </cell>
          <cell r="B18" t="str">
            <v>BELLEVUE</v>
          </cell>
          <cell r="C18">
            <v>10000</v>
          </cell>
          <cell r="D18">
            <v>9.8993198589358063E-3</v>
          </cell>
          <cell r="E18">
            <v>209407.2999999999</v>
          </cell>
          <cell r="F18"/>
          <cell r="G18">
            <v>0</v>
          </cell>
          <cell r="H18">
            <v>204571.3</v>
          </cell>
          <cell r="I18"/>
          <cell r="J18">
            <v>0</v>
          </cell>
          <cell r="K18">
            <v>204563</v>
          </cell>
          <cell r="L18"/>
          <cell r="M18">
            <v>0</v>
          </cell>
          <cell r="N18">
            <v>204563</v>
          </cell>
          <cell r="Q18">
            <v>204563</v>
          </cell>
          <cell r="R18"/>
          <cell r="S18">
            <v>0</v>
          </cell>
          <cell r="T18">
            <v>204563</v>
          </cell>
          <cell r="U18">
            <v>221205</v>
          </cell>
        </row>
        <row r="19">
          <cell r="A19" t="str">
            <v>37501</v>
          </cell>
          <cell r="B19" t="str">
            <v>BELLINGHAM</v>
          </cell>
          <cell r="C19">
            <v>10000</v>
          </cell>
          <cell r="D19">
            <v>1.0972692749807672E-2</v>
          </cell>
          <cell r="E19">
            <v>232113.09999999992</v>
          </cell>
          <cell r="F19"/>
          <cell r="G19">
            <v>0</v>
          </cell>
          <cell r="H19">
            <v>226752.7</v>
          </cell>
          <cell r="I19"/>
          <cell r="J19">
            <v>0</v>
          </cell>
          <cell r="K19">
            <v>226744</v>
          </cell>
          <cell r="L19"/>
          <cell r="M19">
            <v>0</v>
          </cell>
          <cell r="N19">
            <v>226744</v>
          </cell>
          <cell r="Q19">
            <v>226744</v>
          </cell>
          <cell r="R19"/>
          <cell r="S19">
            <v>0</v>
          </cell>
          <cell r="T19">
            <v>226744</v>
          </cell>
          <cell r="U19">
            <v>249874</v>
          </cell>
        </row>
        <row r="20">
          <cell r="A20" t="str">
            <v>01122</v>
          </cell>
          <cell r="B20" t="str">
            <v>BENGE</v>
          </cell>
          <cell r="C20">
            <v>0</v>
          </cell>
          <cell r="D20">
            <v>0</v>
          </cell>
          <cell r="E20">
            <v>0</v>
          </cell>
          <cell r="F20"/>
          <cell r="G20">
            <v>0</v>
          </cell>
          <cell r="H20">
            <v>0</v>
          </cell>
          <cell r="I20"/>
          <cell r="J20">
            <v>0</v>
          </cell>
          <cell r="K20">
            <v>0</v>
          </cell>
          <cell r="L20"/>
          <cell r="M20">
            <v>0</v>
          </cell>
          <cell r="N20">
            <v>0</v>
          </cell>
          <cell r="Q20">
            <v>0</v>
          </cell>
          <cell r="R20"/>
          <cell r="S20">
            <v>0</v>
          </cell>
          <cell r="T20">
            <v>0</v>
          </cell>
          <cell r="U20">
            <v>0</v>
          </cell>
        </row>
        <row r="21">
          <cell r="A21" t="str">
            <v>27403</v>
          </cell>
          <cell r="B21" t="str">
            <v>BETHEL</v>
          </cell>
          <cell r="C21">
            <v>10000</v>
          </cell>
          <cell r="D21">
            <v>1.5877616632256328E-2</v>
          </cell>
          <cell r="E21">
            <v>335870.49999999994</v>
          </cell>
          <cell r="F21"/>
          <cell r="G21">
            <v>0</v>
          </cell>
          <cell r="H21">
            <v>328114</v>
          </cell>
          <cell r="I21"/>
          <cell r="J21">
            <v>0</v>
          </cell>
          <cell r="K21">
            <v>328102</v>
          </cell>
          <cell r="L21"/>
          <cell r="M21">
            <v>0</v>
          </cell>
          <cell r="N21">
            <v>328102</v>
          </cell>
          <cell r="Q21">
            <v>328102</v>
          </cell>
          <cell r="R21"/>
          <cell r="S21">
            <v>0</v>
          </cell>
          <cell r="T21">
            <v>328102</v>
          </cell>
          <cell r="U21">
            <v>334324</v>
          </cell>
        </row>
        <row r="22">
          <cell r="A22" t="str">
            <v>20203</v>
          </cell>
          <cell r="B22" t="str">
            <v>BICKLETON</v>
          </cell>
          <cell r="C22">
            <v>0</v>
          </cell>
          <cell r="D22">
            <v>0</v>
          </cell>
          <cell r="E22">
            <v>0</v>
          </cell>
          <cell r="F22"/>
          <cell r="G22">
            <v>0</v>
          </cell>
          <cell r="H22">
            <v>0</v>
          </cell>
          <cell r="I22"/>
          <cell r="J22">
            <v>0</v>
          </cell>
          <cell r="K22">
            <v>0</v>
          </cell>
          <cell r="L22"/>
          <cell r="M22">
            <v>0</v>
          </cell>
          <cell r="N22">
            <v>0</v>
          </cell>
          <cell r="Q22">
            <v>0</v>
          </cell>
          <cell r="R22"/>
          <cell r="S22">
            <v>0</v>
          </cell>
          <cell r="T22">
            <v>0</v>
          </cell>
          <cell r="U22">
            <v>10000</v>
          </cell>
        </row>
        <row r="23">
          <cell r="A23" t="str">
            <v>37503</v>
          </cell>
          <cell r="B23" t="str">
            <v>BLAINE</v>
          </cell>
          <cell r="C23">
            <v>10000</v>
          </cell>
          <cell r="D23">
            <v>2.2825524307813635E-3</v>
          </cell>
          <cell r="E23">
            <v>48284.399999999921</v>
          </cell>
          <cell r="F23"/>
          <cell r="G23">
            <v>0</v>
          </cell>
          <cell r="H23">
            <v>47169.3</v>
          </cell>
          <cell r="I23"/>
          <cell r="J23">
            <v>0</v>
          </cell>
          <cell r="K23">
            <v>47167</v>
          </cell>
          <cell r="L23"/>
          <cell r="M23">
            <v>0</v>
          </cell>
          <cell r="N23">
            <v>47167</v>
          </cell>
          <cell r="Q23">
            <v>47167</v>
          </cell>
          <cell r="R23"/>
          <cell r="S23">
            <v>0</v>
          </cell>
          <cell r="T23">
            <v>47167</v>
          </cell>
          <cell r="U23">
            <v>52423</v>
          </cell>
        </row>
        <row r="24">
          <cell r="A24" t="str">
            <v>21234</v>
          </cell>
          <cell r="B24" t="str">
            <v>BOISTFORT</v>
          </cell>
          <cell r="C24">
            <v>10000</v>
          </cell>
          <cell r="D24">
            <v>1.7577527206876479E-4</v>
          </cell>
          <cell r="E24">
            <v>3718.1999999999211</v>
          </cell>
          <cell r="F24"/>
          <cell r="G24">
            <v>10000</v>
          </cell>
          <cell r="H24">
            <v>10000</v>
          </cell>
          <cell r="I24"/>
          <cell r="J24">
            <v>0</v>
          </cell>
          <cell r="K24">
            <v>10000</v>
          </cell>
          <cell r="L24"/>
          <cell r="M24">
            <v>0</v>
          </cell>
          <cell r="N24">
            <v>10000</v>
          </cell>
          <cell r="Q24">
            <v>10000</v>
          </cell>
          <cell r="R24"/>
          <cell r="S24">
            <v>0</v>
          </cell>
          <cell r="T24">
            <v>10000</v>
          </cell>
          <cell r="U24">
            <v>10000</v>
          </cell>
        </row>
        <row r="25">
          <cell r="A25" t="str">
            <v>18100</v>
          </cell>
          <cell r="B25" t="str">
            <v>BREMERTON</v>
          </cell>
          <cell r="C25">
            <v>10000</v>
          </cell>
          <cell r="D25">
            <v>6.4747798587403808E-3</v>
          </cell>
          <cell r="E25">
            <v>136965.59999999992</v>
          </cell>
          <cell r="F25"/>
          <cell r="G25">
            <v>0</v>
          </cell>
          <cell r="H25">
            <v>133802.5</v>
          </cell>
          <cell r="I25"/>
          <cell r="J25">
            <v>0</v>
          </cell>
          <cell r="K25">
            <v>133797</v>
          </cell>
          <cell r="L25"/>
          <cell r="M25">
            <v>0</v>
          </cell>
          <cell r="N25">
            <v>133797</v>
          </cell>
          <cell r="Q25">
            <v>133797</v>
          </cell>
          <cell r="R25"/>
          <cell r="S25">
            <v>0</v>
          </cell>
          <cell r="T25">
            <v>133797</v>
          </cell>
          <cell r="U25">
            <v>123773</v>
          </cell>
        </row>
        <row r="26">
          <cell r="A26" t="str">
            <v>24111</v>
          </cell>
          <cell r="B26" t="str">
            <v>BREWSTER</v>
          </cell>
          <cell r="C26">
            <v>10000</v>
          </cell>
          <cell r="D26">
            <v>2.0646446841830345E-3</v>
          </cell>
          <cell r="E26">
            <v>43674.799999999923</v>
          </cell>
          <cell r="F26"/>
          <cell r="G26">
            <v>0</v>
          </cell>
          <cell r="H26">
            <v>42666.1</v>
          </cell>
          <cell r="I26"/>
          <cell r="J26">
            <v>0</v>
          </cell>
          <cell r="K26">
            <v>42664</v>
          </cell>
          <cell r="L26"/>
          <cell r="M26">
            <v>0</v>
          </cell>
          <cell r="N26">
            <v>42664</v>
          </cell>
          <cell r="Q26">
            <v>42664</v>
          </cell>
          <cell r="R26"/>
          <cell r="S26">
            <v>0</v>
          </cell>
          <cell r="T26">
            <v>42664</v>
          </cell>
          <cell r="U26">
            <v>49717</v>
          </cell>
        </row>
        <row r="27">
          <cell r="A27" t="str">
            <v>09075</v>
          </cell>
          <cell r="B27" t="str">
            <v>BRIDGEPORT</v>
          </cell>
          <cell r="C27">
            <v>10000</v>
          </cell>
          <cell r="D27">
            <v>1.5757404471115192E-3</v>
          </cell>
          <cell r="E27">
            <v>33332.699999999917</v>
          </cell>
          <cell r="F27"/>
          <cell r="G27">
            <v>0</v>
          </cell>
          <cell r="H27">
            <v>32562.9</v>
          </cell>
          <cell r="I27"/>
          <cell r="J27">
            <v>0</v>
          </cell>
          <cell r="K27">
            <v>32561</v>
          </cell>
          <cell r="L27"/>
          <cell r="M27">
            <v>0</v>
          </cell>
          <cell r="N27">
            <v>32561</v>
          </cell>
          <cell r="Q27">
            <v>32561</v>
          </cell>
          <cell r="R27"/>
          <cell r="S27">
            <v>0</v>
          </cell>
          <cell r="T27">
            <v>32561</v>
          </cell>
          <cell r="U27">
            <v>35005</v>
          </cell>
        </row>
        <row r="28">
          <cell r="A28" t="str">
            <v>16046</v>
          </cell>
          <cell r="B28" t="str">
            <v>BRINNON</v>
          </cell>
          <cell r="C28">
            <v>10000</v>
          </cell>
          <cell r="D28">
            <v>2.3783916036557528E-4</v>
          </cell>
          <cell r="E28">
            <v>5031.0999999999212</v>
          </cell>
          <cell r="F28"/>
          <cell r="G28">
            <v>10000</v>
          </cell>
          <cell r="H28">
            <v>10000</v>
          </cell>
          <cell r="I28"/>
          <cell r="J28">
            <v>0</v>
          </cell>
          <cell r="K28">
            <v>10000</v>
          </cell>
          <cell r="L28"/>
          <cell r="M28">
            <v>0</v>
          </cell>
          <cell r="N28">
            <v>10000</v>
          </cell>
          <cell r="Q28">
            <v>10000</v>
          </cell>
          <cell r="R28"/>
          <cell r="S28">
            <v>0</v>
          </cell>
          <cell r="T28">
            <v>10000</v>
          </cell>
          <cell r="U28">
            <v>10000</v>
          </cell>
        </row>
        <row r="29">
          <cell r="A29" t="str">
            <v>29100</v>
          </cell>
          <cell r="B29" t="str">
            <v>BURLINGTON-EDISON</v>
          </cell>
          <cell r="C29">
            <v>10000</v>
          </cell>
          <cell r="D29">
            <v>3.1346256130700325E-3</v>
          </cell>
          <cell r="E29">
            <v>66308.899999999921</v>
          </cell>
          <cell r="F29"/>
          <cell r="G29">
            <v>0</v>
          </cell>
          <cell r="H29">
            <v>64777.5</v>
          </cell>
          <cell r="I29"/>
          <cell r="J29">
            <v>0</v>
          </cell>
          <cell r="K29">
            <v>64775</v>
          </cell>
          <cell r="L29"/>
          <cell r="M29">
            <v>0</v>
          </cell>
          <cell r="N29">
            <v>64775</v>
          </cell>
          <cell r="Q29">
            <v>64775</v>
          </cell>
          <cell r="R29"/>
          <cell r="S29">
            <v>0</v>
          </cell>
          <cell r="T29">
            <v>64775</v>
          </cell>
          <cell r="U29">
            <v>80576</v>
          </cell>
        </row>
        <row r="30">
          <cell r="A30" t="str">
            <v>06117</v>
          </cell>
          <cell r="B30" t="str">
            <v>CAMAS</v>
          </cell>
          <cell r="C30">
            <v>10000</v>
          </cell>
          <cell r="D30">
            <v>8.0071208985788434E-4</v>
          </cell>
          <cell r="E30">
            <v>16937.99999999992</v>
          </cell>
          <cell r="F30"/>
          <cell r="G30">
            <v>0</v>
          </cell>
          <cell r="H30">
            <v>16546.8</v>
          </cell>
          <cell r="I30"/>
          <cell r="J30">
            <v>0</v>
          </cell>
          <cell r="K30">
            <v>16546</v>
          </cell>
          <cell r="L30"/>
          <cell r="M30">
            <v>0</v>
          </cell>
          <cell r="N30">
            <v>16546</v>
          </cell>
          <cell r="Q30">
            <v>16546</v>
          </cell>
          <cell r="R30"/>
          <cell r="S30">
            <v>0</v>
          </cell>
          <cell r="T30">
            <v>16546</v>
          </cell>
          <cell r="U30">
            <v>18742</v>
          </cell>
        </row>
        <row r="31">
          <cell r="A31" t="str">
            <v>05401</v>
          </cell>
          <cell r="B31" t="str">
            <v>CAPE FLATTERY</v>
          </cell>
          <cell r="C31">
            <v>10000</v>
          </cell>
          <cell r="D31">
            <v>9.13280272181828E-4</v>
          </cell>
          <cell r="E31">
            <v>19319.199999999921</v>
          </cell>
          <cell r="F31"/>
          <cell r="G31">
            <v>0</v>
          </cell>
          <cell r="H31">
            <v>18873</v>
          </cell>
          <cell r="I31"/>
          <cell r="J31">
            <v>0</v>
          </cell>
          <cell r="K31">
            <v>18872</v>
          </cell>
          <cell r="L31"/>
          <cell r="M31">
            <v>0</v>
          </cell>
          <cell r="N31">
            <v>18872</v>
          </cell>
          <cell r="Q31">
            <v>18872</v>
          </cell>
          <cell r="R31"/>
          <cell r="S31">
            <v>0</v>
          </cell>
          <cell r="T31">
            <v>18872</v>
          </cell>
          <cell r="U31">
            <v>20516</v>
          </cell>
        </row>
        <row r="32">
          <cell r="A32" t="str">
            <v>27019</v>
          </cell>
          <cell r="B32" t="str">
            <v>CARBONADO</v>
          </cell>
          <cell r="C32">
            <v>0</v>
          </cell>
          <cell r="D32">
            <v>0</v>
          </cell>
          <cell r="E32">
            <v>0</v>
          </cell>
          <cell r="F32"/>
          <cell r="G32">
            <v>0</v>
          </cell>
          <cell r="H32">
            <v>0</v>
          </cell>
          <cell r="I32"/>
          <cell r="J32">
            <v>0</v>
          </cell>
          <cell r="K32">
            <v>0</v>
          </cell>
          <cell r="L32"/>
          <cell r="M32">
            <v>0</v>
          </cell>
          <cell r="N32">
            <v>0</v>
          </cell>
          <cell r="Q32">
            <v>0</v>
          </cell>
          <cell r="R32"/>
          <cell r="S32">
            <v>0</v>
          </cell>
          <cell r="T32">
            <v>0</v>
          </cell>
          <cell r="U32">
            <v>10000</v>
          </cell>
        </row>
        <row r="33">
          <cell r="A33" t="str">
            <v>04228</v>
          </cell>
          <cell r="B33" t="str">
            <v>CASCADE</v>
          </cell>
          <cell r="C33">
            <v>10000</v>
          </cell>
          <cell r="D33">
            <v>1.1424169591957201E-3</v>
          </cell>
          <cell r="E33">
            <v>24166.299999999919</v>
          </cell>
          <cell r="F33"/>
          <cell r="G33">
            <v>0</v>
          </cell>
          <cell r="H33">
            <v>23608.2</v>
          </cell>
          <cell r="I33"/>
          <cell r="J33">
            <v>0</v>
          </cell>
          <cell r="K33">
            <v>23607</v>
          </cell>
          <cell r="L33"/>
          <cell r="M33">
            <v>0</v>
          </cell>
          <cell r="N33">
            <v>23607</v>
          </cell>
          <cell r="Q33">
            <v>23607</v>
          </cell>
          <cell r="R33"/>
          <cell r="S33">
            <v>0</v>
          </cell>
          <cell r="T33">
            <v>23607</v>
          </cell>
          <cell r="U33">
            <v>26587</v>
          </cell>
        </row>
        <row r="34">
          <cell r="A34" t="str">
            <v>04222</v>
          </cell>
          <cell r="B34" t="str">
            <v>CASHMERE</v>
          </cell>
          <cell r="C34">
            <v>10000</v>
          </cell>
          <cell r="D34">
            <v>1.18766490170855E-3</v>
          </cell>
          <cell r="E34">
            <v>25123.49999999992</v>
          </cell>
          <cell r="F34"/>
          <cell r="G34">
            <v>0</v>
          </cell>
          <cell r="H34">
            <v>24543.3</v>
          </cell>
          <cell r="I34"/>
          <cell r="J34">
            <v>0</v>
          </cell>
          <cell r="K34">
            <v>24542</v>
          </cell>
          <cell r="L34"/>
          <cell r="M34">
            <v>0</v>
          </cell>
          <cell r="N34">
            <v>24542</v>
          </cell>
          <cell r="Q34">
            <v>24542</v>
          </cell>
          <cell r="R34"/>
          <cell r="S34">
            <v>0</v>
          </cell>
          <cell r="T34">
            <v>24542</v>
          </cell>
          <cell r="U34">
            <v>29381</v>
          </cell>
        </row>
        <row r="35">
          <cell r="A35" t="str">
            <v>08401</v>
          </cell>
          <cell r="B35" t="str">
            <v>CASTLE ROCK</v>
          </cell>
          <cell r="C35">
            <v>10000</v>
          </cell>
          <cell r="D35">
            <v>1.2073270136954766E-3</v>
          </cell>
          <cell r="E35">
            <v>25539.399999999921</v>
          </cell>
          <cell r="F35"/>
          <cell r="G35">
            <v>0</v>
          </cell>
          <cell r="H35">
            <v>24949.599999999999</v>
          </cell>
          <cell r="I35"/>
          <cell r="J35">
            <v>0</v>
          </cell>
          <cell r="K35">
            <v>24948</v>
          </cell>
          <cell r="L35"/>
          <cell r="M35">
            <v>0</v>
          </cell>
          <cell r="N35">
            <v>24948</v>
          </cell>
          <cell r="Q35">
            <v>24948</v>
          </cell>
          <cell r="R35"/>
          <cell r="S35">
            <v>0</v>
          </cell>
          <cell r="T35">
            <v>24948</v>
          </cell>
          <cell r="U35">
            <v>27017</v>
          </cell>
        </row>
        <row r="36">
          <cell r="A36" t="str">
            <v>18901</v>
          </cell>
          <cell r="B36" t="str">
            <v>CATALYST BREMERTON CHARTER</v>
          </cell>
          <cell r="C36">
            <v>10000</v>
          </cell>
          <cell r="D36">
            <v>4.4650205947269759E-4</v>
          </cell>
          <cell r="E36">
            <v>9445.0999999999221</v>
          </cell>
          <cell r="F36"/>
          <cell r="G36">
            <v>10000</v>
          </cell>
          <cell r="H36">
            <v>10000</v>
          </cell>
          <cell r="I36"/>
          <cell r="J36">
            <v>0</v>
          </cell>
          <cell r="K36">
            <v>10000</v>
          </cell>
          <cell r="L36"/>
          <cell r="M36">
            <v>0</v>
          </cell>
          <cell r="N36">
            <v>10000</v>
          </cell>
          <cell r="Q36">
            <v>10000</v>
          </cell>
          <cell r="R36"/>
          <cell r="S36">
            <v>0</v>
          </cell>
          <cell r="T36">
            <v>10000</v>
          </cell>
          <cell r="U36">
            <v>10000</v>
          </cell>
        </row>
        <row r="37">
          <cell r="A37" t="str">
            <v>20215</v>
          </cell>
          <cell r="B37" t="str">
            <v>CENTERVILLE</v>
          </cell>
          <cell r="C37">
            <v>10000</v>
          </cell>
          <cell r="D37">
            <v>1.8163859314203549E-4</v>
          </cell>
          <cell r="E37">
            <v>3842.2999999999215</v>
          </cell>
          <cell r="F37"/>
          <cell r="G37">
            <v>10000</v>
          </cell>
          <cell r="H37">
            <v>10000</v>
          </cell>
          <cell r="I37"/>
          <cell r="J37">
            <v>0</v>
          </cell>
          <cell r="K37">
            <v>10000</v>
          </cell>
          <cell r="L37"/>
          <cell r="M37">
            <v>0</v>
          </cell>
          <cell r="N37">
            <v>10000</v>
          </cell>
          <cell r="Q37">
            <v>10000</v>
          </cell>
          <cell r="R37"/>
          <cell r="S37">
            <v>0</v>
          </cell>
          <cell r="T37">
            <v>10000</v>
          </cell>
          <cell r="U37">
            <v>10000</v>
          </cell>
        </row>
        <row r="38">
          <cell r="A38" t="str">
            <v>18401</v>
          </cell>
          <cell r="B38" t="str">
            <v>CENTRAL KITSAP</v>
          </cell>
          <cell r="C38">
            <v>10000</v>
          </cell>
          <cell r="D38">
            <v>5.5163229236006696E-3</v>
          </cell>
          <cell r="E38">
            <v>116690.69999999992</v>
          </cell>
          <cell r="F38"/>
          <cell r="G38">
            <v>0</v>
          </cell>
          <cell r="H38">
            <v>113995.9</v>
          </cell>
          <cell r="I38"/>
          <cell r="J38">
            <v>0</v>
          </cell>
          <cell r="K38">
            <v>113991</v>
          </cell>
          <cell r="L38"/>
          <cell r="M38">
            <v>0</v>
          </cell>
          <cell r="N38">
            <v>113991</v>
          </cell>
          <cell r="Q38">
            <v>113991</v>
          </cell>
          <cell r="R38"/>
          <cell r="S38">
            <v>0</v>
          </cell>
          <cell r="T38">
            <v>113991</v>
          </cell>
          <cell r="U38">
            <v>121197</v>
          </cell>
        </row>
        <row r="39">
          <cell r="A39" t="str">
            <v>32356</v>
          </cell>
          <cell r="B39" t="str">
            <v>CENTRAL VALLEY</v>
          </cell>
          <cell r="C39">
            <v>10000</v>
          </cell>
          <cell r="D39">
            <v>1.2068685866981147E-2</v>
          </cell>
          <cell r="E39">
            <v>255297.49999999991</v>
          </cell>
          <cell r="F39"/>
          <cell r="G39">
            <v>0</v>
          </cell>
          <cell r="H39">
            <v>249401.7</v>
          </cell>
          <cell r="I39"/>
          <cell r="J39">
            <v>0</v>
          </cell>
          <cell r="K39">
            <v>249392</v>
          </cell>
          <cell r="L39"/>
          <cell r="M39">
            <v>0</v>
          </cell>
          <cell r="N39">
            <v>249392</v>
          </cell>
          <cell r="Q39">
            <v>249392</v>
          </cell>
          <cell r="R39"/>
          <cell r="S39">
            <v>0</v>
          </cell>
          <cell r="T39">
            <v>249392</v>
          </cell>
          <cell r="U39">
            <v>227239</v>
          </cell>
        </row>
        <row r="40">
          <cell r="A40" t="str">
            <v>21401</v>
          </cell>
          <cell r="B40" t="str">
            <v>CENTRALIA</v>
          </cell>
          <cell r="C40">
            <v>10000</v>
          </cell>
          <cell r="D40">
            <v>5.4291214156507173E-3</v>
          </cell>
          <cell r="E40">
            <v>114845.99999999993</v>
          </cell>
          <cell r="F40"/>
          <cell r="G40">
            <v>0</v>
          </cell>
          <cell r="H40">
            <v>112193.8</v>
          </cell>
          <cell r="I40"/>
          <cell r="J40">
            <v>0</v>
          </cell>
          <cell r="K40">
            <v>112189</v>
          </cell>
          <cell r="L40"/>
          <cell r="M40">
            <v>0</v>
          </cell>
          <cell r="N40">
            <v>112189</v>
          </cell>
          <cell r="Q40">
            <v>112189</v>
          </cell>
          <cell r="R40"/>
          <cell r="S40">
            <v>0</v>
          </cell>
          <cell r="T40">
            <v>112189</v>
          </cell>
          <cell r="U40">
            <v>119290</v>
          </cell>
        </row>
        <row r="41">
          <cell r="A41" t="str">
            <v>21302</v>
          </cell>
          <cell r="B41" t="str">
            <v>CHEHALIS</v>
          </cell>
          <cell r="C41">
            <v>10000</v>
          </cell>
          <cell r="D41">
            <v>1.8836122961988638E-3</v>
          </cell>
          <cell r="E41">
            <v>39845.299999999923</v>
          </cell>
          <cell r="F41"/>
          <cell r="G41">
            <v>0</v>
          </cell>
          <cell r="H41">
            <v>38925.1</v>
          </cell>
          <cell r="I41"/>
          <cell r="J41">
            <v>0</v>
          </cell>
          <cell r="K41">
            <v>38923</v>
          </cell>
          <cell r="L41"/>
          <cell r="M41">
            <v>0</v>
          </cell>
          <cell r="N41">
            <v>38923</v>
          </cell>
          <cell r="Q41">
            <v>38923</v>
          </cell>
          <cell r="R41"/>
          <cell r="S41">
            <v>0</v>
          </cell>
          <cell r="T41">
            <v>38923</v>
          </cell>
          <cell r="U41">
            <v>45970</v>
          </cell>
        </row>
        <row r="42">
          <cell r="A42" t="str">
            <v>32360</v>
          </cell>
          <cell r="B42" t="str">
            <v>CHENEY</v>
          </cell>
          <cell r="C42">
            <v>10000</v>
          </cell>
          <cell r="D42">
            <v>5.1994424772779241E-3</v>
          </cell>
          <cell r="E42">
            <v>109987.49999999993</v>
          </cell>
          <cell r="F42"/>
          <cell r="G42">
            <v>0</v>
          </cell>
          <cell r="H42">
            <v>107447.5</v>
          </cell>
          <cell r="I42"/>
          <cell r="J42">
            <v>0</v>
          </cell>
          <cell r="K42">
            <v>107443</v>
          </cell>
          <cell r="L42"/>
          <cell r="M42">
            <v>0</v>
          </cell>
          <cell r="N42">
            <v>107443</v>
          </cell>
          <cell r="Q42">
            <v>107443</v>
          </cell>
          <cell r="R42"/>
          <cell r="S42">
            <v>0</v>
          </cell>
          <cell r="T42">
            <v>107443</v>
          </cell>
          <cell r="U42">
            <v>100230</v>
          </cell>
        </row>
        <row r="43">
          <cell r="A43" t="str">
            <v>33036</v>
          </cell>
          <cell r="B43" t="str">
            <v>CHEWELAH</v>
          </cell>
          <cell r="C43">
            <v>10000</v>
          </cell>
          <cell r="D43">
            <v>1.4054829323063818E-3</v>
          </cell>
          <cell r="E43">
            <v>29731.099999999919</v>
          </cell>
          <cell r="F43"/>
          <cell r="G43">
            <v>0</v>
          </cell>
          <cell r="H43">
            <v>29044.5</v>
          </cell>
          <cell r="I43"/>
          <cell r="J43">
            <v>0</v>
          </cell>
          <cell r="K43">
            <v>29043</v>
          </cell>
          <cell r="L43"/>
          <cell r="M43">
            <v>0</v>
          </cell>
          <cell r="N43">
            <v>29043</v>
          </cell>
          <cell r="Q43">
            <v>29043</v>
          </cell>
          <cell r="R43"/>
          <cell r="S43">
            <v>0</v>
          </cell>
          <cell r="T43">
            <v>29043</v>
          </cell>
          <cell r="U43">
            <v>34435</v>
          </cell>
        </row>
        <row r="44">
          <cell r="A44" t="str">
            <v>16049</v>
          </cell>
          <cell r="B44" t="str">
            <v>CHIMACUM</v>
          </cell>
          <cell r="C44">
            <v>10000</v>
          </cell>
          <cell r="D44">
            <v>1.3294692986647015E-3</v>
          </cell>
          <cell r="E44">
            <v>28123.199999999921</v>
          </cell>
          <cell r="F44"/>
          <cell r="G44">
            <v>0</v>
          </cell>
          <cell r="H44">
            <v>27473.7</v>
          </cell>
          <cell r="I44"/>
          <cell r="J44">
            <v>0</v>
          </cell>
          <cell r="K44">
            <v>27472</v>
          </cell>
          <cell r="L44"/>
          <cell r="M44">
            <v>0</v>
          </cell>
          <cell r="N44">
            <v>27472</v>
          </cell>
          <cell r="Q44">
            <v>27472</v>
          </cell>
          <cell r="R44"/>
          <cell r="S44">
            <v>0</v>
          </cell>
          <cell r="T44">
            <v>27472</v>
          </cell>
          <cell r="U44">
            <v>29619</v>
          </cell>
        </row>
        <row r="45">
          <cell r="A45" t="str">
            <v>02250</v>
          </cell>
          <cell r="B45" t="str">
            <v>CLARKSTON</v>
          </cell>
          <cell r="C45">
            <v>10000</v>
          </cell>
          <cell r="D45">
            <v>4.2696475085984304E-3</v>
          </cell>
          <cell r="E45">
            <v>90318.79999999993</v>
          </cell>
          <cell r="F45"/>
          <cell r="G45">
            <v>0</v>
          </cell>
          <cell r="H45">
            <v>88233</v>
          </cell>
          <cell r="I45"/>
          <cell r="J45">
            <v>0</v>
          </cell>
          <cell r="K45">
            <v>88229</v>
          </cell>
          <cell r="L45"/>
          <cell r="M45">
            <v>0</v>
          </cell>
          <cell r="N45">
            <v>88229</v>
          </cell>
          <cell r="Q45">
            <v>88229</v>
          </cell>
          <cell r="R45"/>
          <cell r="S45">
            <v>0</v>
          </cell>
          <cell r="T45">
            <v>88229</v>
          </cell>
          <cell r="U45">
            <v>86007</v>
          </cell>
        </row>
        <row r="46">
          <cell r="A46" t="str">
            <v>19404</v>
          </cell>
          <cell r="B46" t="str">
            <v>CLE ELUM-ROSLYN</v>
          </cell>
          <cell r="C46">
            <v>10000</v>
          </cell>
          <cell r="D46">
            <v>1.0261989901170017E-3</v>
          </cell>
          <cell r="E46">
            <v>21707.899999999921</v>
          </cell>
          <cell r="F46"/>
          <cell r="G46">
            <v>0</v>
          </cell>
          <cell r="H46">
            <v>21206.5</v>
          </cell>
          <cell r="I46"/>
          <cell r="J46">
            <v>0</v>
          </cell>
          <cell r="K46">
            <v>21205</v>
          </cell>
          <cell r="L46"/>
          <cell r="M46">
            <v>0</v>
          </cell>
          <cell r="N46">
            <v>21205</v>
          </cell>
          <cell r="Q46">
            <v>21205</v>
          </cell>
          <cell r="R46"/>
          <cell r="S46">
            <v>0</v>
          </cell>
          <cell r="T46">
            <v>21205</v>
          </cell>
          <cell r="U46">
            <v>22985</v>
          </cell>
        </row>
        <row r="47">
          <cell r="A47" t="str">
            <v>27400</v>
          </cell>
          <cell r="B47" t="str">
            <v>CLOVER PARK</v>
          </cell>
          <cell r="C47">
            <v>10000</v>
          </cell>
          <cell r="D47">
            <v>1.5086621787216061E-2</v>
          </cell>
          <cell r="E47">
            <v>319137.99999999994</v>
          </cell>
          <cell r="F47"/>
          <cell r="G47">
            <v>0</v>
          </cell>
          <cell r="H47">
            <v>311767.90000000002</v>
          </cell>
          <cell r="I47"/>
          <cell r="J47">
            <v>0</v>
          </cell>
          <cell r="K47">
            <v>311756</v>
          </cell>
          <cell r="L47"/>
          <cell r="M47">
            <v>0</v>
          </cell>
          <cell r="N47">
            <v>311756</v>
          </cell>
          <cell r="Q47">
            <v>311756</v>
          </cell>
          <cell r="R47"/>
          <cell r="S47">
            <v>0</v>
          </cell>
          <cell r="T47">
            <v>311756</v>
          </cell>
          <cell r="U47">
            <v>330526</v>
          </cell>
        </row>
        <row r="48">
          <cell r="A48" t="str">
            <v>38300</v>
          </cell>
          <cell r="B48" t="str">
            <v>COLFAX</v>
          </cell>
          <cell r="C48">
            <v>10000</v>
          </cell>
          <cell r="D48">
            <v>2.9209524524890563E-4</v>
          </cell>
          <cell r="E48">
            <v>6178.7999999999211</v>
          </cell>
          <cell r="F48"/>
          <cell r="G48">
            <v>10000</v>
          </cell>
          <cell r="H48">
            <v>10000</v>
          </cell>
          <cell r="I48"/>
          <cell r="J48">
            <v>0</v>
          </cell>
          <cell r="K48">
            <v>10000</v>
          </cell>
          <cell r="L48"/>
          <cell r="M48">
            <v>0</v>
          </cell>
          <cell r="N48">
            <v>10000</v>
          </cell>
          <cell r="Q48">
            <v>10000</v>
          </cell>
          <cell r="R48"/>
          <cell r="S48">
            <v>0</v>
          </cell>
          <cell r="T48">
            <v>10000</v>
          </cell>
          <cell r="U48">
            <v>10000</v>
          </cell>
        </row>
        <row r="49">
          <cell r="A49" t="str">
            <v>36250</v>
          </cell>
          <cell r="B49" t="str">
            <v>COLLEGE PLACE</v>
          </cell>
          <cell r="C49">
            <v>10000</v>
          </cell>
          <cell r="D49">
            <v>1.4085481826447226E-3</v>
          </cell>
          <cell r="E49">
            <v>29795.99999999992</v>
          </cell>
          <cell r="F49"/>
          <cell r="G49">
            <v>0</v>
          </cell>
          <cell r="H49">
            <v>29107.9</v>
          </cell>
          <cell r="I49"/>
          <cell r="J49">
            <v>0</v>
          </cell>
          <cell r="K49">
            <v>29106</v>
          </cell>
          <cell r="L49"/>
          <cell r="M49">
            <v>0</v>
          </cell>
          <cell r="N49">
            <v>29106</v>
          </cell>
          <cell r="Q49">
            <v>29106</v>
          </cell>
          <cell r="R49"/>
          <cell r="S49">
            <v>0</v>
          </cell>
          <cell r="T49">
            <v>29106</v>
          </cell>
          <cell r="U49">
            <v>32145</v>
          </cell>
        </row>
        <row r="50">
          <cell r="A50" t="str">
            <v>38306</v>
          </cell>
          <cell r="B50" t="str">
            <v>COLTON</v>
          </cell>
          <cell r="C50">
            <v>10000</v>
          </cell>
          <cell r="D50">
            <v>1.0876284184149529E-4</v>
          </cell>
          <cell r="E50">
            <v>2300.6999999999211</v>
          </cell>
          <cell r="F50"/>
          <cell r="G50">
            <v>10000</v>
          </cell>
          <cell r="H50">
            <v>10000</v>
          </cell>
          <cell r="I50"/>
          <cell r="J50">
            <v>0</v>
          </cell>
          <cell r="K50">
            <v>10000</v>
          </cell>
          <cell r="L50"/>
          <cell r="M50">
            <v>0</v>
          </cell>
          <cell r="N50">
            <v>10000</v>
          </cell>
          <cell r="Q50">
            <v>10000</v>
          </cell>
          <cell r="R50"/>
          <cell r="S50">
            <v>0</v>
          </cell>
          <cell r="T50">
            <v>10000</v>
          </cell>
          <cell r="U50">
            <v>10000</v>
          </cell>
        </row>
        <row r="51">
          <cell r="A51" t="str">
            <v>33206</v>
          </cell>
          <cell r="B51" t="str">
            <v>COLUMBIA (STEV)</v>
          </cell>
          <cell r="C51">
            <v>10000</v>
          </cell>
          <cell r="D51">
            <v>3.0361512416266336E-4</v>
          </cell>
          <cell r="E51">
            <v>6422.4999999999209</v>
          </cell>
          <cell r="F51"/>
          <cell r="G51">
            <v>10000</v>
          </cell>
          <cell r="H51">
            <v>10000</v>
          </cell>
          <cell r="I51"/>
          <cell r="J51">
            <v>0</v>
          </cell>
          <cell r="K51">
            <v>10000</v>
          </cell>
          <cell r="L51"/>
          <cell r="M51">
            <v>0</v>
          </cell>
          <cell r="N51">
            <v>10000</v>
          </cell>
          <cell r="Q51">
            <v>10000</v>
          </cell>
          <cell r="R51"/>
          <cell r="S51">
            <v>0</v>
          </cell>
          <cell r="T51">
            <v>10000</v>
          </cell>
          <cell r="U51">
            <v>10000</v>
          </cell>
        </row>
        <row r="52">
          <cell r="A52" t="str">
            <v>36400</v>
          </cell>
          <cell r="B52" t="str">
            <v>COLUMBIA (WALLA)</v>
          </cell>
          <cell r="C52">
            <v>10000</v>
          </cell>
          <cell r="D52">
            <v>7.4088709005806829E-4</v>
          </cell>
          <cell r="E52">
            <v>15672.499999999922</v>
          </cell>
          <cell r="F52"/>
          <cell r="G52">
            <v>0</v>
          </cell>
          <cell r="H52">
            <v>15310.5</v>
          </cell>
          <cell r="I52"/>
          <cell r="J52">
            <v>0</v>
          </cell>
          <cell r="K52">
            <v>15309</v>
          </cell>
          <cell r="L52"/>
          <cell r="M52">
            <v>0</v>
          </cell>
          <cell r="N52">
            <v>15309</v>
          </cell>
          <cell r="Q52">
            <v>15309</v>
          </cell>
          <cell r="R52"/>
          <cell r="S52">
            <v>0</v>
          </cell>
          <cell r="T52">
            <v>15309</v>
          </cell>
          <cell r="U52">
            <v>19458</v>
          </cell>
        </row>
        <row r="53">
          <cell r="A53" t="str">
            <v>33115</v>
          </cell>
          <cell r="B53" t="str">
            <v>COLVILLE</v>
          </cell>
          <cell r="C53">
            <v>10000</v>
          </cell>
          <cell r="D53">
            <v>2.4001437711117348E-3</v>
          </cell>
          <cell r="E53">
            <v>50771.899999999921</v>
          </cell>
          <cell r="F53"/>
          <cell r="G53">
            <v>0</v>
          </cell>
          <cell r="H53">
            <v>49599.3</v>
          </cell>
          <cell r="I53"/>
          <cell r="J53">
            <v>0</v>
          </cell>
          <cell r="K53">
            <v>49597</v>
          </cell>
          <cell r="L53"/>
          <cell r="M53">
            <v>0</v>
          </cell>
          <cell r="N53">
            <v>49597</v>
          </cell>
          <cell r="Q53">
            <v>49597</v>
          </cell>
          <cell r="R53"/>
          <cell r="S53">
            <v>0</v>
          </cell>
          <cell r="T53">
            <v>49597</v>
          </cell>
          <cell r="U53">
            <v>53222</v>
          </cell>
        </row>
        <row r="54">
          <cell r="A54" t="str">
            <v>29011</v>
          </cell>
          <cell r="B54" t="str">
            <v>CONCRETE</v>
          </cell>
          <cell r="C54">
            <v>10000</v>
          </cell>
          <cell r="D54">
            <v>9.9364647521276036E-4</v>
          </cell>
          <cell r="E54">
            <v>21019.299999999919</v>
          </cell>
          <cell r="F54"/>
          <cell r="G54">
            <v>0</v>
          </cell>
          <cell r="H54">
            <v>20533.8</v>
          </cell>
          <cell r="I54"/>
          <cell r="J54">
            <v>0</v>
          </cell>
          <cell r="K54">
            <v>20533</v>
          </cell>
          <cell r="L54"/>
          <cell r="M54">
            <v>0</v>
          </cell>
          <cell r="N54">
            <v>20533</v>
          </cell>
          <cell r="Q54">
            <v>20533</v>
          </cell>
          <cell r="R54"/>
          <cell r="S54">
            <v>0</v>
          </cell>
          <cell r="T54">
            <v>20533</v>
          </cell>
          <cell r="U54">
            <v>21767</v>
          </cell>
        </row>
        <row r="55">
          <cell r="A55" t="str">
            <v>29317</v>
          </cell>
          <cell r="B55" t="str">
            <v>CONWAY</v>
          </cell>
          <cell r="C55">
            <v>10000</v>
          </cell>
          <cell r="D55">
            <v>3.2315387390818601E-4</v>
          </cell>
          <cell r="E55">
            <v>6835.8999999999205</v>
          </cell>
          <cell r="F55"/>
          <cell r="G55">
            <v>10000</v>
          </cell>
          <cell r="H55">
            <v>10000</v>
          </cell>
          <cell r="I55"/>
          <cell r="J55">
            <v>0</v>
          </cell>
          <cell r="K55">
            <v>10000</v>
          </cell>
          <cell r="L55"/>
          <cell r="M55">
            <v>0</v>
          </cell>
          <cell r="N55">
            <v>10000</v>
          </cell>
          <cell r="Q55">
            <v>10000</v>
          </cell>
          <cell r="R55"/>
          <cell r="S55">
            <v>0</v>
          </cell>
          <cell r="T55">
            <v>10000</v>
          </cell>
          <cell r="U55">
            <v>10000</v>
          </cell>
        </row>
        <row r="56">
          <cell r="A56" t="str">
            <v>14099</v>
          </cell>
          <cell r="B56" t="str">
            <v>COSMOPOLIS</v>
          </cell>
          <cell r="C56">
            <v>10000</v>
          </cell>
          <cell r="D56">
            <v>2.7231357186933682E-4</v>
          </cell>
          <cell r="E56">
            <v>5760.3999999999205</v>
          </cell>
          <cell r="F56"/>
          <cell r="G56">
            <v>10000</v>
          </cell>
          <cell r="H56">
            <v>10000</v>
          </cell>
          <cell r="I56"/>
          <cell r="J56">
            <v>0</v>
          </cell>
          <cell r="K56">
            <v>10000</v>
          </cell>
          <cell r="L56"/>
          <cell r="M56">
            <v>0</v>
          </cell>
          <cell r="N56">
            <v>10000</v>
          </cell>
          <cell r="Q56">
            <v>10000</v>
          </cell>
          <cell r="R56"/>
          <cell r="S56">
            <v>0</v>
          </cell>
          <cell r="T56">
            <v>10000</v>
          </cell>
          <cell r="U56">
            <v>10000</v>
          </cell>
        </row>
        <row r="57">
          <cell r="A57" t="str">
            <v>13151</v>
          </cell>
          <cell r="B57" t="str">
            <v>COULEE-HARTLINE</v>
          </cell>
          <cell r="C57">
            <v>10000</v>
          </cell>
          <cell r="D57">
            <v>2.6773671194079747E-4</v>
          </cell>
          <cell r="E57">
            <v>5663.5999999999212</v>
          </cell>
          <cell r="F57"/>
          <cell r="G57">
            <v>10000</v>
          </cell>
          <cell r="H57">
            <v>10000</v>
          </cell>
          <cell r="I57"/>
          <cell r="J57">
            <v>0</v>
          </cell>
          <cell r="K57">
            <v>10000</v>
          </cell>
          <cell r="L57"/>
          <cell r="M57">
            <v>0</v>
          </cell>
          <cell r="N57">
            <v>10000</v>
          </cell>
          <cell r="Q57">
            <v>10000</v>
          </cell>
          <cell r="R57"/>
          <cell r="S57">
            <v>0</v>
          </cell>
          <cell r="T57">
            <v>10000</v>
          </cell>
          <cell r="U57">
            <v>10000</v>
          </cell>
        </row>
        <row r="58">
          <cell r="A58" t="str">
            <v>15204</v>
          </cell>
          <cell r="B58" t="str">
            <v>COUPEVILLE</v>
          </cell>
          <cell r="C58">
            <v>10000</v>
          </cell>
          <cell r="D58">
            <v>6.4356753453461183E-4</v>
          </cell>
          <cell r="E58">
            <v>13613.799999999921</v>
          </cell>
          <cell r="F58"/>
          <cell r="G58">
            <v>0</v>
          </cell>
          <cell r="H58">
            <v>13299.4</v>
          </cell>
          <cell r="I58"/>
          <cell r="J58">
            <v>0</v>
          </cell>
          <cell r="K58">
            <v>13298</v>
          </cell>
          <cell r="L58"/>
          <cell r="M58">
            <v>0</v>
          </cell>
          <cell r="N58">
            <v>13298</v>
          </cell>
          <cell r="Q58">
            <v>13298</v>
          </cell>
          <cell r="R58"/>
          <cell r="S58">
            <v>0</v>
          </cell>
          <cell r="T58">
            <v>13298</v>
          </cell>
          <cell r="U58">
            <v>17534</v>
          </cell>
        </row>
        <row r="59">
          <cell r="A59" t="str">
            <v>05313</v>
          </cell>
          <cell r="B59" t="str">
            <v>CRESCENT</v>
          </cell>
          <cell r="C59">
            <v>10000</v>
          </cell>
          <cell r="D59">
            <v>4.5373666671213027E-4</v>
          </cell>
          <cell r="E59">
            <v>9598.1999999999225</v>
          </cell>
          <cell r="F59"/>
          <cell r="G59">
            <v>10000</v>
          </cell>
          <cell r="H59">
            <v>10000</v>
          </cell>
          <cell r="I59"/>
          <cell r="J59">
            <v>0</v>
          </cell>
          <cell r="K59">
            <v>10000</v>
          </cell>
          <cell r="L59"/>
          <cell r="M59">
            <v>0</v>
          </cell>
          <cell r="N59">
            <v>10000</v>
          </cell>
          <cell r="Q59">
            <v>10000</v>
          </cell>
          <cell r="R59"/>
          <cell r="S59">
            <v>0</v>
          </cell>
          <cell r="T59">
            <v>10000</v>
          </cell>
          <cell r="U59">
            <v>10000</v>
          </cell>
        </row>
        <row r="60">
          <cell r="A60" t="str">
            <v>22073</v>
          </cell>
          <cell r="B60" t="str">
            <v>CRESTON</v>
          </cell>
          <cell r="C60">
            <v>10000</v>
          </cell>
          <cell r="D60">
            <v>1.1540551477404474E-4</v>
          </cell>
          <cell r="E60">
            <v>2441.1999999999211</v>
          </cell>
          <cell r="F60"/>
          <cell r="G60">
            <v>10000</v>
          </cell>
          <cell r="H60">
            <v>10000</v>
          </cell>
          <cell r="I60"/>
          <cell r="J60">
            <v>0</v>
          </cell>
          <cell r="K60">
            <v>10000</v>
          </cell>
          <cell r="L60"/>
          <cell r="M60">
            <v>0</v>
          </cell>
          <cell r="N60">
            <v>10000</v>
          </cell>
          <cell r="Q60">
            <v>10000</v>
          </cell>
          <cell r="R60"/>
          <cell r="S60">
            <v>0</v>
          </cell>
          <cell r="T60">
            <v>10000</v>
          </cell>
          <cell r="U60">
            <v>10000</v>
          </cell>
        </row>
        <row r="61">
          <cell r="A61" t="str">
            <v>10050</v>
          </cell>
          <cell r="B61" t="str">
            <v>CURLEW</v>
          </cell>
          <cell r="C61">
            <v>10000</v>
          </cell>
          <cell r="D61">
            <v>4.4562884401199853E-4</v>
          </cell>
          <cell r="E61">
            <v>9426.6999999999225</v>
          </cell>
          <cell r="F61"/>
          <cell r="G61">
            <v>10000</v>
          </cell>
          <cell r="H61">
            <v>10000</v>
          </cell>
          <cell r="I61"/>
          <cell r="J61">
            <v>0</v>
          </cell>
          <cell r="K61">
            <v>10000</v>
          </cell>
          <cell r="L61"/>
          <cell r="M61">
            <v>0</v>
          </cell>
          <cell r="N61">
            <v>10000</v>
          </cell>
          <cell r="Q61">
            <v>10000</v>
          </cell>
          <cell r="R61"/>
          <cell r="S61">
            <v>0</v>
          </cell>
          <cell r="T61">
            <v>10000</v>
          </cell>
          <cell r="U61">
            <v>11287</v>
          </cell>
        </row>
        <row r="62">
          <cell r="A62" t="str">
            <v>26059</v>
          </cell>
          <cell r="B62" t="str">
            <v>CUSICK</v>
          </cell>
          <cell r="C62">
            <v>10000</v>
          </cell>
          <cell r="D62">
            <v>7.8860878110522975E-4</v>
          </cell>
          <cell r="E62">
            <v>16681.99999999992</v>
          </cell>
          <cell r="F62"/>
          <cell r="G62">
            <v>0</v>
          </cell>
          <cell r="H62">
            <v>16296.7</v>
          </cell>
          <cell r="I62"/>
          <cell r="J62">
            <v>0</v>
          </cell>
          <cell r="K62">
            <v>16296</v>
          </cell>
          <cell r="L62"/>
          <cell r="M62">
            <v>0</v>
          </cell>
          <cell r="N62">
            <v>16296</v>
          </cell>
          <cell r="Q62">
            <v>16296</v>
          </cell>
          <cell r="R62"/>
          <cell r="S62">
            <v>0</v>
          </cell>
          <cell r="T62">
            <v>16296</v>
          </cell>
          <cell r="U62">
            <v>19558</v>
          </cell>
        </row>
        <row r="63">
          <cell r="A63" t="str">
            <v>19007</v>
          </cell>
          <cell r="B63" t="str">
            <v>DAMMAN</v>
          </cell>
          <cell r="C63">
            <v>0</v>
          </cell>
          <cell r="D63">
            <v>0</v>
          </cell>
          <cell r="E63">
            <v>0</v>
          </cell>
          <cell r="F63"/>
          <cell r="G63">
            <v>0</v>
          </cell>
          <cell r="H63">
            <v>0</v>
          </cell>
          <cell r="I63"/>
          <cell r="J63">
            <v>0</v>
          </cell>
          <cell r="K63">
            <v>0</v>
          </cell>
          <cell r="L63"/>
          <cell r="M63">
            <v>0</v>
          </cell>
          <cell r="N63">
            <v>0</v>
          </cell>
          <cell r="Q63">
            <v>0</v>
          </cell>
          <cell r="R63"/>
          <cell r="S63">
            <v>0</v>
          </cell>
          <cell r="T63">
            <v>0</v>
          </cell>
          <cell r="U63">
            <v>0</v>
          </cell>
        </row>
        <row r="64">
          <cell r="A64" t="str">
            <v>31330</v>
          </cell>
          <cell r="B64" t="str">
            <v>DARRINGTON</v>
          </cell>
          <cell r="C64">
            <v>10000</v>
          </cell>
          <cell r="D64">
            <v>4.9447651189954216E-4</v>
          </cell>
          <cell r="E64">
            <v>10459.999999999922</v>
          </cell>
          <cell r="F64"/>
          <cell r="G64">
            <v>0</v>
          </cell>
          <cell r="H64">
            <v>10218.4</v>
          </cell>
          <cell r="I64"/>
          <cell r="J64">
            <v>0</v>
          </cell>
          <cell r="K64">
            <v>10218</v>
          </cell>
          <cell r="L64"/>
          <cell r="M64">
            <v>0</v>
          </cell>
          <cell r="N64">
            <v>10218</v>
          </cell>
          <cell r="Q64">
            <v>10218</v>
          </cell>
          <cell r="R64"/>
          <cell r="S64">
            <v>0</v>
          </cell>
          <cell r="T64">
            <v>10218</v>
          </cell>
          <cell r="U64">
            <v>11779</v>
          </cell>
        </row>
        <row r="65">
          <cell r="A65" t="str">
            <v>22207</v>
          </cell>
          <cell r="B65" t="str">
            <v>DAVENPORT</v>
          </cell>
          <cell r="C65">
            <v>10000</v>
          </cell>
          <cell r="D65">
            <v>5.827407085113828E-4</v>
          </cell>
          <cell r="E65">
            <v>12327.099999999922</v>
          </cell>
          <cell r="F65"/>
          <cell r="G65">
            <v>0</v>
          </cell>
          <cell r="H65">
            <v>12042.4</v>
          </cell>
          <cell r="I65"/>
          <cell r="J65">
            <v>0</v>
          </cell>
          <cell r="K65">
            <v>12041</v>
          </cell>
          <cell r="L65"/>
          <cell r="M65">
            <v>0</v>
          </cell>
          <cell r="N65">
            <v>12041</v>
          </cell>
          <cell r="Q65">
            <v>12041</v>
          </cell>
          <cell r="R65"/>
          <cell r="S65">
            <v>0</v>
          </cell>
          <cell r="T65">
            <v>12041</v>
          </cell>
          <cell r="U65">
            <v>13633</v>
          </cell>
        </row>
        <row r="66">
          <cell r="A66" t="str">
            <v>07002</v>
          </cell>
          <cell r="B66" t="str">
            <v>DAYTON</v>
          </cell>
          <cell r="C66">
            <v>10000</v>
          </cell>
          <cell r="D66">
            <v>6.3305699772511542E-4</v>
          </cell>
          <cell r="E66">
            <v>13391.499999999922</v>
          </cell>
          <cell r="F66"/>
          <cell r="G66">
            <v>0</v>
          </cell>
          <cell r="H66">
            <v>13082.2</v>
          </cell>
          <cell r="I66"/>
          <cell r="J66">
            <v>0</v>
          </cell>
          <cell r="K66">
            <v>13081</v>
          </cell>
          <cell r="L66"/>
          <cell r="M66">
            <v>0</v>
          </cell>
          <cell r="N66">
            <v>13081</v>
          </cell>
          <cell r="Q66">
            <v>13081</v>
          </cell>
          <cell r="R66"/>
          <cell r="S66">
            <v>0</v>
          </cell>
          <cell r="T66">
            <v>13081</v>
          </cell>
          <cell r="U66">
            <v>14929</v>
          </cell>
        </row>
        <row r="67">
          <cell r="A67" t="str">
            <v>32414</v>
          </cell>
          <cell r="B67" t="str">
            <v>DEER PARK</v>
          </cell>
          <cell r="C67">
            <v>10000</v>
          </cell>
          <cell r="D67">
            <v>2.0496011660402131E-3</v>
          </cell>
          <cell r="E67">
            <v>43356.599999999919</v>
          </cell>
          <cell r="F67"/>
          <cell r="G67">
            <v>0</v>
          </cell>
          <cell r="H67">
            <v>42355.3</v>
          </cell>
          <cell r="I67"/>
          <cell r="J67">
            <v>0</v>
          </cell>
          <cell r="K67">
            <v>42353</v>
          </cell>
          <cell r="L67"/>
          <cell r="M67">
            <v>0</v>
          </cell>
          <cell r="N67">
            <v>42353</v>
          </cell>
          <cell r="Q67">
            <v>42353</v>
          </cell>
          <cell r="R67"/>
          <cell r="S67">
            <v>0</v>
          </cell>
          <cell r="T67">
            <v>42353</v>
          </cell>
          <cell r="U67">
            <v>45370</v>
          </cell>
        </row>
        <row r="68">
          <cell r="A68" t="str">
            <v>27343</v>
          </cell>
          <cell r="B68" t="str">
            <v>DIERINGER</v>
          </cell>
          <cell r="C68">
            <v>10000</v>
          </cell>
          <cell r="D68">
            <v>2.622615817500023E-4</v>
          </cell>
          <cell r="E68">
            <v>5547.7999999999211</v>
          </cell>
          <cell r="F68"/>
          <cell r="G68">
            <v>10000</v>
          </cell>
          <cell r="H68">
            <v>10000</v>
          </cell>
          <cell r="I68"/>
          <cell r="J68">
            <v>0</v>
          </cell>
          <cell r="K68">
            <v>10000</v>
          </cell>
          <cell r="L68"/>
          <cell r="M68">
            <v>0</v>
          </cell>
          <cell r="N68">
            <v>10000</v>
          </cell>
          <cell r="Q68">
            <v>10000</v>
          </cell>
          <cell r="R68"/>
          <cell r="S68">
            <v>0</v>
          </cell>
          <cell r="T68">
            <v>10000</v>
          </cell>
          <cell r="U68">
            <v>10000</v>
          </cell>
        </row>
        <row r="69">
          <cell r="A69" t="str">
            <v>36101</v>
          </cell>
          <cell r="B69" t="str">
            <v>DIXIE</v>
          </cell>
          <cell r="C69">
            <v>10000</v>
          </cell>
          <cell r="D69">
            <v>5.1344829116036424E-6</v>
          </cell>
          <cell r="E69">
            <v>108.59999999992118</v>
          </cell>
          <cell r="F69"/>
          <cell r="G69">
            <v>10000</v>
          </cell>
          <cell r="H69">
            <v>10000</v>
          </cell>
          <cell r="I69"/>
          <cell r="J69">
            <v>0</v>
          </cell>
          <cell r="K69">
            <v>10000</v>
          </cell>
          <cell r="L69"/>
          <cell r="M69">
            <v>0</v>
          </cell>
          <cell r="N69">
            <v>10000</v>
          </cell>
          <cell r="Q69">
            <v>10000</v>
          </cell>
          <cell r="R69"/>
          <cell r="S69">
            <v>0</v>
          </cell>
          <cell r="T69">
            <v>10000</v>
          </cell>
          <cell r="U69">
            <v>10000</v>
          </cell>
        </row>
        <row r="70">
          <cell r="A70" t="str">
            <v>32361</v>
          </cell>
          <cell r="B70" t="str">
            <v>EAST VALLEY (SPK)</v>
          </cell>
          <cell r="C70">
            <v>10000</v>
          </cell>
          <cell r="D70">
            <v>5.2917411398197391E-3</v>
          </cell>
          <cell r="E70">
            <v>111939.89999999992</v>
          </cell>
          <cell r="F70"/>
          <cell r="G70">
            <v>0</v>
          </cell>
          <cell r="H70">
            <v>109354.8</v>
          </cell>
          <cell r="I70"/>
          <cell r="J70">
            <v>0</v>
          </cell>
          <cell r="K70">
            <v>109350</v>
          </cell>
          <cell r="L70"/>
          <cell r="M70">
            <v>0</v>
          </cell>
          <cell r="N70">
            <v>109350</v>
          </cell>
          <cell r="Q70">
            <v>109350</v>
          </cell>
          <cell r="R70"/>
          <cell r="S70">
            <v>0</v>
          </cell>
          <cell r="T70">
            <v>109350</v>
          </cell>
          <cell r="U70">
            <v>101855</v>
          </cell>
        </row>
        <row r="71">
          <cell r="A71" t="str">
            <v>39090</v>
          </cell>
          <cell r="B71" t="str">
            <v>EAST VALLEY (YAK)</v>
          </cell>
          <cell r="C71">
            <v>10000</v>
          </cell>
          <cell r="D71">
            <v>2.6166730456031982E-3</v>
          </cell>
          <cell r="E71">
            <v>55352.299999999923</v>
          </cell>
          <cell r="F71"/>
          <cell r="G71">
            <v>0</v>
          </cell>
          <cell r="H71">
            <v>54074</v>
          </cell>
          <cell r="I71"/>
          <cell r="J71">
            <v>0</v>
          </cell>
          <cell r="K71">
            <v>54072</v>
          </cell>
          <cell r="L71"/>
          <cell r="M71">
            <v>0</v>
          </cell>
          <cell r="N71">
            <v>54072</v>
          </cell>
          <cell r="Q71">
            <v>54072</v>
          </cell>
          <cell r="R71"/>
          <cell r="S71">
            <v>0</v>
          </cell>
          <cell r="T71">
            <v>54072</v>
          </cell>
          <cell r="U71">
            <v>57774</v>
          </cell>
        </row>
        <row r="72">
          <cell r="A72" t="str">
            <v>09206</v>
          </cell>
          <cell r="B72" t="str">
            <v>EASTMONT</v>
          </cell>
          <cell r="C72">
            <v>10000</v>
          </cell>
          <cell r="D72">
            <v>4.1347704716345086E-3</v>
          </cell>
          <cell r="E72">
            <v>87465.699999999924</v>
          </cell>
          <cell r="F72"/>
          <cell r="G72">
            <v>0</v>
          </cell>
          <cell r="H72">
            <v>85445.8</v>
          </cell>
          <cell r="I72"/>
          <cell r="J72">
            <v>0</v>
          </cell>
          <cell r="K72">
            <v>85442</v>
          </cell>
          <cell r="L72"/>
          <cell r="M72">
            <v>0</v>
          </cell>
          <cell r="N72">
            <v>85442</v>
          </cell>
          <cell r="Q72">
            <v>85442</v>
          </cell>
          <cell r="R72"/>
          <cell r="S72">
            <v>0</v>
          </cell>
          <cell r="T72">
            <v>85442</v>
          </cell>
          <cell r="U72">
            <v>98899</v>
          </cell>
        </row>
        <row r="73">
          <cell r="A73" t="str">
            <v>19028</v>
          </cell>
          <cell r="B73" t="str">
            <v>EASTON</v>
          </cell>
          <cell r="C73">
            <v>0</v>
          </cell>
          <cell r="D73">
            <v>0</v>
          </cell>
          <cell r="E73">
            <v>0</v>
          </cell>
          <cell r="F73"/>
          <cell r="G73">
            <v>0</v>
          </cell>
          <cell r="H73">
            <v>0</v>
          </cell>
          <cell r="I73"/>
          <cell r="J73">
            <v>0</v>
          </cell>
          <cell r="K73">
            <v>0</v>
          </cell>
          <cell r="L73"/>
          <cell r="M73">
            <v>0</v>
          </cell>
          <cell r="N73">
            <v>0</v>
          </cell>
          <cell r="Q73">
            <v>0</v>
          </cell>
          <cell r="R73"/>
          <cell r="S73">
            <v>0</v>
          </cell>
          <cell r="T73">
            <v>0</v>
          </cell>
          <cell r="U73">
            <v>10000</v>
          </cell>
        </row>
        <row r="74">
          <cell r="A74" t="str">
            <v>27404</v>
          </cell>
          <cell r="B74" t="str">
            <v>EATONVILLE</v>
          </cell>
          <cell r="C74">
            <v>10000</v>
          </cell>
          <cell r="D74">
            <v>1.1800768339802242E-3</v>
          </cell>
          <cell r="E74">
            <v>24962.99999999992</v>
          </cell>
          <cell r="F74"/>
          <cell r="G74">
            <v>0</v>
          </cell>
          <cell r="H74">
            <v>24386.5</v>
          </cell>
          <cell r="I74"/>
          <cell r="J74">
            <v>0</v>
          </cell>
          <cell r="K74">
            <v>24385</v>
          </cell>
          <cell r="L74"/>
          <cell r="M74">
            <v>0</v>
          </cell>
          <cell r="N74">
            <v>24385</v>
          </cell>
          <cell r="Q74">
            <v>24385</v>
          </cell>
          <cell r="R74"/>
          <cell r="S74">
            <v>0</v>
          </cell>
          <cell r="T74">
            <v>24385</v>
          </cell>
          <cell r="U74">
            <v>26351</v>
          </cell>
        </row>
        <row r="75">
          <cell r="A75" t="str">
            <v>31015</v>
          </cell>
          <cell r="B75" t="str">
            <v>EDMONDS</v>
          </cell>
          <cell r="C75">
            <v>10000</v>
          </cell>
          <cell r="D75">
            <v>1.4005468157120312E-2</v>
          </cell>
          <cell r="E75">
            <v>296267.59999999992</v>
          </cell>
          <cell r="F75"/>
          <cell r="G75">
            <v>0</v>
          </cell>
          <cell r="H75">
            <v>289425.7</v>
          </cell>
          <cell r="I75"/>
          <cell r="J75">
            <v>0</v>
          </cell>
          <cell r="K75">
            <v>289415</v>
          </cell>
          <cell r="L75"/>
          <cell r="M75">
            <v>0</v>
          </cell>
          <cell r="N75">
            <v>289415</v>
          </cell>
          <cell r="Q75">
            <v>289415</v>
          </cell>
          <cell r="R75"/>
          <cell r="S75">
            <v>0</v>
          </cell>
          <cell r="T75">
            <v>289415</v>
          </cell>
          <cell r="U75">
            <v>270229</v>
          </cell>
        </row>
        <row r="76">
          <cell r="A76" t="str">
            <v>19401</v>
          </cell>
          <cell r="B76" t="str">
            <v>ELLENSBURG</v>
          </cell>
          <cell r="C76">
            <v>10000</v>
          </cell>
          <cell r="D76">
            <v>2.5704381581903688E-3</v>
          </cell>
          <cell r="E76">
            <v>54374.299999999923</v>
          </cell>
          <cell r="F76"/>
          <cell r="G76">
            <v>0</v>
          </cell>
          <cell r="H76">
            <v>53118.6</v>
          </cell>
          <cell r="I76"/>
          <cell r="J76">
            <v>0</v>
          </cell>
          <cell r="K76">
            <v>53116</v>
          </cell>
          <cell r="L76"/>
          <cell r="M76">
            <v>0</v>
          </cell>
          <cell r="N76">
            <v>53116</v>
          </cell>
          <cell r="Q76">
            <v>53116</v>
          </cell>
          <cell r="R76"/>
          <cell r="S76">
            <v>0</v>
          </cell>
          <cell r="T76">
            <v>53116</v>
          </cell>
          <cell r="U76">
            <v>57929</v>
          </cell>
        </row>
        <row r="77">
          <cell r="A77" t="str">
            <v>14068</v>
          </cell>
          <cell r="B77" t="str">
            <v>ELMA</v>
          </cell>
          <cell r="C77">
            <v>10000</v>
          </cell>
          <cell r="D77">
            <v>2.2219030975281573E-3</v>
          </cell>
          <cell r="E77">
            <v>47001.399999999921</v>
          </cell>
          <cell r="F77"/>
          <cell r="G77">
            <v>0</v>
          </cell>
          <cell r="H77">
            <v>45915.9</v>
          </cell>
          <cell r="I77"/>
          <cell r="J77">
            <v>0</v>
          </cell>
          <cell r="K77">
            <v>45914</v>
          </cell>
          <cell r="L77"/>
          <cell r="M77">
            <v>0</v>
          </cell>
          <cell r="N77">
            <v>45914</v>
          </cell>
          <cell r="Q77">
            <v>45914</v>
          </cell>
          <cell r="R77"/>
          <cell r="S77">
            <v>0</v>
          </cell>
          <cell r="T77">
            <v>45914</v>
          </cell>
          <cell r="U77">
            <v>41462</v>
          </cell>
        </row>
        <row r="78">
          <cell r="A78" t="str">
            <v>38308</v>
          </cell>
          <cell r="B78" t="str">
            <v>ENDICOTT</v>
          </cell>
          <cell r="C78">
            <v>10000</v>
          </cell>
          <cell r="D78">
            <v>1.6206830838555594E-4</v>
          </cell>
          <cell r="E78">
            <v>3428.2999999999215</v>
          </cell>
          <cell r="F78"/>
          <cell r="G78">
            <v>10000</v>
          </cell>
          <cell r="H78">
            <v>10000</v>
          </cell>
          <cell r="I78"/>
          <cell r="J78">
            <v>0</v>
          </cell>
          <cell r="K78">
            <v>10000</v>
          </cell>
          <cell r="L78"/>
          <cell r="M78">
            <v>0</v>
          </cell>
          <cell r="N78">
            <v>10000</v>
          </cell>
          <cell r="Q78">
            <v>10000</v>
          </cell>
          <cell r="R78"/>
          <cell r="S78">
            <v>0</v>
          </cell>
          <cell r="T78">
            <v>10000</v>
          </cell>
          <cell r="U78">
            <v>10000</v>
          </cell>
        </row>
        <row r="79">
          <cell r="A79" t="str">
            <v>04127</v>
          </cell>
          <cell r="B79" t="str">
            <v>ENTIAT</v>
          </cell>
          <cell r="C79">
            <v>10000</v>
          </cell>
          <cell r="D79">
            <v>4.7501488352733192E-4</v>
          </cell>
          <cell r="E79">
            <v>10048.299999999921</v>
          </cell>
          <cell r="F79"/>
          <cell r="G79">
            <v>0</v>
          </cell>
          <cell r="H79">
            <v>9816.2000000000007</v>
          </cell>
          <cell r="I79"/>
          <cell r="J79">
            <v>10000</v>
          </cell>
          <cell r="K79">
            <v>10000</v>
          </cell>
          <cell r="L79"/>
          <cell r="M79">
            <v>0</v>
          </cell>
          <cell r="N79">
            <v>10000</v>
          </cell>
          <cell r="Q79">
            <v>10000</v>
          </cell>
          <cell r="R79"/>
          <cell r="S79">
            <v>0</v>
          </cell>
          <cell r="T79">
            <v>10000</v>
          </cell>
          <cell r="U79">
            <v>10691</v>
          </cell>
        </row>
        <row r="80">
          <cell r="A80" t="str">
            <v>17216</v>
          </cell>
          <cell r="B80" t="str">
            <v>ENUMCLAW</v>
          </cell>
          <cell r="C80">
            <v>10000</v>
          </cell>
          <cell r="D80">
            <v>1.925102300594467E-3</v>
          </cell>
          <cell r="E80">
            <v>40722.99999999992</v>
          </cell>
          <cell r="F80"/>
          <cell r="G80">
            <v>0</v>
          </cell>
          <cell r="H80">
            <v>39782.5</v>
          </cell>
          <cell r="I80"/>
          <cell r="J80">
            <v>0</v>
          </cell>
          <cell r="K80">
            <v>39781</v>
          </cell>
          <cell r="L80"/>
          <cell r="M80">
            <v>0</v>
          </cell>
          <cell r="N80">
            <v>39781</v>
          </cell>
          <cell r="Q80">
            <v>39781</v>
          </cell>
          <cell r="R80"/>
          <cell r="S80">
            <v>0</v>
          </cell>
          <cell r="T80">
            <v>39781</v>
          </cell>
          <cell r="U80">
            <v>42647</v>
          </cell>
        </row>
        <row r="81">
          <cell r="A81" t="str">
            <v>13165</v>
          </cell>
          <cell r="B81" t="str">
            <v>EPHRATA</v>
          </cell>
          <cell r="C81">
            <v>10000</v>
          </cell>
          <cell r="D81">
            <v>2.8716382680281016E-3</v>
          </cell>
          <cell r="E81">
            <v>60745.799999999923</v>
          </cell>
          <cell r="F81"/>
          <cell r="G81">
            <v>0</v>
          </cell>
          <cell r="H81">
            <v>59342.9</v>
          </cell>
          <cell r="I81"/>
          <cell r="J81">
            <v>0</v>
          </cell>
          <cell r="K81">
            <v>59340</v>
          </cell>
          <cell r="L81"/>
          <cell r="M81">
            <v>0</v>
          </cell>
          <cell r="N81">
            <v>59340</v>
          </cell>
          <cell r="Q81">
            <v>59340</v>
          </cell>
          <cell r="R81"/>
          <cell r="S81">
            <v>0</v>
          </cell>
          <cell r="T81">
            <v>59340</v>
          </cell>
          <cell r="U81">
            <v>50328</v>
          </cell>
        </row>
        <row r="82">
          <cell r="A82" t="str">
            <v>21036</v>
          </cell>
          <cell r="B82" t="str">
            <v>EVALINE</v>
          </cell>
          <cell r="C82">
            <v>10000</v>
          </cell>
          <cell r="D82">
            <v>2.7238079014509526E-4</v>
          </cell>
          <cell r="E82">
            <v>5761.7999999999211</v>
          </cell>
          <cell r="F82"/>
          <cell r="G82">
            <v>10000</v>
          </cell>
          <cell r="H82">
            <v>10000</v>
          </cell>
          <cell r="I82"/>
          <cell r="J82">
            <v>0</v>
          </cell>
          <cell r="K82">
            <v>10000</v>
          </cell>
          <cell r="L82"/>
          <cell r="M82">
            <v>0</v>
          </cell>
          <cell r="N82">
            <v>10000</v>
          </cell>
          <cell r="Q82">
            <v>10000</v>
          </cell>
          <cell r="R82"/>
          <cell r="S82">
            <v>0</v>
          </cell>
          <cell r="T82">
            <v>10000</v>
          </cell>
          <cell r="U82">
            <v>10000</v>
          </cell>
        </row>
        <row r="83">
          <cell r="A83" t="str">
            <v>31002</v>
          </cell>
          <cell r="B83" t="str">
            <v>EVERETT</v>
          </cell>
          <cell r="C83">
            <v>10000</v>
          </cell>
          <cell r="D83">
            <v>1.5362077119801238E-2</v>
          </cell>
          <cell r="E83">
            <v>324964.89999999997</v>
          </cell>
          <cell r="F83"/>
          <cell r="G83">
            <v>0</v>
          </cell>
          <cell r="H83">
            <v>317460.3</v>
          </cell>
          <cell r="I83"/>
          <cell r="J83">
            <v>0</v>
          </cell>
          <cell r="K83">
            <v>317448</v>
          </cell>
          <cell r="L83"/>
          <cell r="M83">
            <v>0</v>
          </cell>
          <cell r="N83">
            <v>317448</v>
          </cell>
          <cell r="Q83">
            <v>317448</v>
          </cell>
          <cell r="R83"/>
          <cell r="S83">
            <v>0</v>
          </cell>
          <cell r="T83">
            <v>317448</v>
          </cell>
          <cell r="U83">
            <v>269776</v>
          </cell>
        </row>
        <row r="84">
          <cell r="A84" t="str">
            <v>06114</v>
          </cell>
          <cell r="B84" t="str">
            <v>EVERGREEN (CLARK)</v>
          </cell>
          <cell r="C84">
            <v>10000</v>
          </cell>
          <cell r="D84">
            <v>2.1222057637807257E-2</v>
          </cell>
          <cell r="E84">
            <v>448925.19999999995</v>
          </cell>
          <cell r="F84"/>
          <cell r="G84">
            <v>0</v>
          </cell>
          <cell r="H84">
            <v>438557.9</v>
          </cell>
          <cell r="I84"/>
          <cell r="J84">
            <v>0</v>
          </cell>
          <cell r="K84">
            <v>438542</v>
          </cell>
          <cell r="L84"/>
          <cell r="M84">
            <v>0</v>
          </cell>
          <cell r="N84">
            <v>438542</v>
          </cell>
          <cell r="Q84">
            <v>438542</v>
          </cell>
          <cell r="R84"/>
          <cell r="S84">
            <v>0</v>
          </cell>
          <cell r="T84">
            <v>438542</v>
          </cell>
          <cell r="U84">
            <v>515867</v>
          </cell>
        </row>
        <row r="85">
          <cell r="A85" t="str">
            <v>33205</v>
          </cell>
          <cell r="B85" t="str">
            <v>EVERGREEN (STEV)</v>
          </cell>
          <cell r="C85">
            <v>10000</v>
          </cell>
          <cell r="D85">
            <v>1.4680312539006729E-4</v>
          </cell>
          <cell r="E85">
            <v>3105.3999999999214</v>
          </cell>
          <cell r="F85"/>
          <cell r="G85">
            <v>10000</v>
          </cell>
          <cell r="H85">
            <v>10000</v>
          </cell>
          <cell r="I85"/>
          <cell r="J85">
            <v>0</v>
          </cell>
          <cell r="K85">
            <v>10000</v>
          </cell>
          <cell r="L85"/>
          <cell r="M85">
            <v>0</v>
          </cell>
          <cell r="N85">
            <v>10000</v>
          </cell>
          <cell r="Q85">
            <v>10000</v>
          </cell>
          <cell r="R85"/>
          <cell r="S85">
            <v>0</v>
          </cell>
          <cell r="T85">
            <v>10000</v>
          </cell>
          <cell r="U85">
            <v>10000</v>
          </cell>
        </row>
        <row r="86">
          <cell r="A86" t="str">
            <v>17210</v>
          </cell>
          <cell r="B86" t="str">
            <v>FEDERAL WAY</v>
          </cell>
          <cell r="C86">
            <v>10000</v>
          </cell>
          <cell r="D86">
            <v>3.5628946532570309E-2</v>
          </cell>
          <cell r="E86">
            <v>753684.39999999991</v>
          </cell>
          <cell r="F86"/>
          <cell r="G86">
            <v>0</v>
          </cell>
          <cell r="H86">
            <v>736279.1</v>
          </cell>
          <cell r="I86"/>
          <cell r="J86">
            <v>0</v>
          </cell>
          <cell r="K86">
            <v>736252</v>
          </cell>
          <cell r="L86"/>
          <cell r="M86">
            <v>0</v>
          </cell>
          <cell r="N86">
            <v>736252</v>
          </cell>
          <cell r="Q86">
            <v>736252</v>
          </cell>
          <cell r="R86"/>
          <cell r="S86">
            <v>0</v>
          </cell>
          <cell r="T86">
            <v>736252</v>
          </cell>
          <cell r="U86">
            <v>711778</v>
          </cell>
        </row>
        <row r="87">
          <cell r="A87" t="str">
            <v>37502</v>
          </cell>
          <cell r="B87" t="str">
            <v>FERNDALE</v>
          </cell>
          <cell r="C87">
            <v>10000</v>
          </cell>
          <cell r="D87">
            <v>6.5266396412020167E-3</v>
          </cell>
          <cell r="E87">
            <v>138062.59999999992</v>
          </cell>
          <cell r="F87"/>
          <cell r="G87">
            <v>0</v>
          </cell>
          <cell r="H87">
            <v>134874.20000000001</v>
          </cell>
          <cell r="I87"/>
          <cell r="J87">
            <v>0</v>
          </cell>
          <cell r="K87">
            <v>134869</v>
          </cell>
          <cell r="L87"/>
          <cell r="M87">
            <v>0</v>
          </cell>
          <cell r="N87">
            <v>134869</v>
          </cell>
          <cell r="Q87">
            <v>134869</v>
          </cell>
          <cell r="R87"/>
          <cell r="S87">
            <v>0</v>
          </cell>
          <cell r="T87">
            <v>134869</v>
          </cell>
          <cell r="U87">
            <v>148895</v>
          </cell>
        </row>
        <row r="88">
          <cell r="A88" t="str">
            <v>27417</v>
          </cell>
          <cell r="B88" t="str">
            <v>FIFE</v>
          </cell>
          <cell r="C88">
            <v>10000</v>
          </cell>
          <cell r="D88">
            <v>2.218761973566504E-3</v>
          </cell>
          <cell r="E88">
            <v>46934.99999999992</v>
          </cell>
          <cell r="F88"/>
          <cell r="G88">
            <v>0</v>
          </cell>
          <cell r="H88">
            <v>45851.1</v>
          </cell>
          <cell r="I88"/>
          <cell r="J88">
            <v>0</v>
          </cell>
          <cell r="K88">
            <v>45849</v>
          </cell>
          <cell r="L88"/>
          <cell r="M88">
            <v>0</v>
          </cell>
          <cell r="N88">
            <v>45849</v>
          </cell>
          <cell r="Q88">
            <v>45849</v>
          </cell>
          <cell r="R88"/>
          <cell r="S88">
            <v>0</v>
          </cell>
          <cell r="T88">
            <v>45849</v>
          </cell>
          <cell r="U88">
            <v>49070</v>
          </cell>
        </row>
        <row r="89">
          <cell r="A89" t="str">
            <v>03053</v>
          </cell>
          <cell r="B89" t="str">
            <v>FINLEY</v>
          </cell>
          <cell r="C89">
            <v>10000</v>
          </cell>
          <cell r="D89">
            <v>9.9996047006840525E-4</v>
          </cell>
          <cell r="E89">
            <v>21152.799999999919</v>
          </cell>
          <cell r="F89"/>
          <cell r="G89">
            <v>0</v>
          </cell>
          <cell r="H89">
            <v>20664.3</v>
          </cell>
          <cell r="I89"/>
          <cell r="J89">
            <v>0</v>
          </cell>
          <cell r="K89">
            <v>20663</v>
          </cell>
          <cell r="L89"/>
          <cell r="M89">
            <v>0</v>
          </cell>
          <cell r="N89">
            <v>20663</v>
          </cell>
          <cell r="Q89">
            <v>20663</v>
          </cell>
          <cell r="R89"/>
          <cell r="S89">
            <v>0</v>
          </cell>
          <cell r="T89">
            <v>20663</v>
          </cell>
          <cell r="U89">
            <v>26074</v>
          </cell>
        </row>
        <row r="90">
          <cell r="A90" t="str">
            <v>27402</v>
          </cell>
          <cell r="B90" t="str">
            <v>FRANKLIN PIERCE</v>
          </cell>
          <cell r="C90">
            <v>10000</v>
          </cell>
          <cell r="D90">
            <v>9.6294531190410232E-3</v>
          </cell>
          <cell r="E90">
            <v>203698.59999999992</v>
          </cell>
          <cell r="F90"/>
          <cell r="G90">
            <v>0</v>
          </cell>
          <cell r="H90">
            <v>198994.4</v>
          </cell>
          <cell r="I90"/>
          <cell r="J90">
            <v>0</v>
          </cell>
          <cell r="K90">
            <v>198987</v>
          </cell>
          <cell r="L90"/>
          <cell r="M90">
            <v>0</v>
          </cell>
          <cell r="N90">
            <v>198987</v>
          </cell>
          <cell r="Q90">
            <v>198987</v>
          </cell>
          <cell r="R90"/>
          <cell r="S90">
            <v>0</v>
          </cell>
          <cell r="T90">
            <v>198987</v>
          </cell>
          <cell r="U90">
            <v>211163</v>
          </cell>
        </row>
        <row r="91">
          <cell r="A91" t="str">
            <v>32358</v>
          </cell>
          <cell r="B91" t="str">
            <v>FREEMAN</v>
          </cell>
          <cell r="C91">
            <v>10000</v>
          </cell>
          <cell r="D91">
            <v>3.1541224134033627E-4</v>
          </cell>
          <cell r="E91">
            <v>6672.0999999999212</v>
          </cell>
          <cell r="F91"/>
          <cell r="G91">
            <v>10000</v>
          </cell>
          <cell r="H91">
            <v>10000</v>
          </cell>
          <cell r="I91"/>
          <cell r="J91">
            <v>0</v>
          </cell>
          <cell r="K91">
            <v>10000</v>
          </cell>
          <cell r="L91"/>
          <cell r="M91">
            <v>0</v>
          </cell>
          <cell r="N91">
            <v>10000</v>
          </cell>
          <cell r="Q91">
            <v>10000</v>
          </cell>
          <cell r="R91"/>
          <cell r="S91">
            <v>0</v>
          </cell>
          <cell r="T91">
            <v>10000</v>
          </cell>
          <cell r="U91">
            <v>10000</v>
          </cell>
        </row>
        <row r="92">
          <cell r="A92" t="str">
            <v>38302</v>
          </cell>
          <cell r="B92" t="str">
            <v>GARFIELD</v>
          </cell>
          <cell r="C92">
            <v>10000</v>
          </cell>
          <cell r="D92">
            <v>2.5971690896854329E-4</v>
          </cell>
          <cell r="E92">
            <v>5493.8999999999205</v>
          </cell>
          <cell r="F92"/>
          <cell r="G92">
            <v>10000</v>
          </cell>
          <cell r="H92">
            <v>10000</v>
          </cell>
          <cell r="I92"/>
          <cell r="J92">
            <v>0</v>
          </cell>
          <cell r="K92">
            <v>10000</v>
          </cell>
          <cell r="L92"/>
          <cell r="M92">
            <v>0</v>
          </cell>
          <cell r="N92">
            <v>10000</v>
          </cell>
          <cell r="Q92">
            <v>10000</v>
          </cell>
          <cell r="R92"/>
          <cell r="S92">
            <v>0</v>
          </cell>
          <cell r="T92">
            <v>10000</v>
          </cell>
          <cell r="U92">
            <v>10000</v>
          </cell>
        </row>
        <row r="93">
          <cell r="A93" t="str">
            <v>20401</v>
          </cell>
          <cell r="B93" t="str">
            <v>GLENWOOD</v>
          </cell>
          <cell r="C93">
            <v>10000</v>
          </cell>
          <cell r="D93">
            <v>1.1864058132372459E-4</v>
          </cell>
          <cell r="E93">
            <v>2509.5999999999212</v>
          </cell>
          <cell r="F93"/>
          <cell r="G93">
            <v>10000</v>
          </cell>
          <cell r="H93">
            <v>10000</v>
          </cell>
          <cell r="I93"/>
          <cell r="J93">
            <v>0</v>
          </cell>
          <cell r="K93">
            <v>10000</v>
          </cell>
          <cell r="L93"/>
          <cell r="M93">
            <v>0</v>
          </cell>
          <cell r="N93">
            <v>10000</v>
          </cell>
          <cell r="Q93">
            <v>10000</v>
          </cell>
          <cell r="R93"/>
          <cell r="S93">
            <v>0</v>
          </cell>
          <cell r="T93">
            <v>10000</v>
          </cell>
          <cell r="U93">
            <v>10000</v>
          </cell>
        </row>
        <row r="94">
          <cell r="A94" t="str">
            <v>20404</v>
          </cell>
          <cell r="B94" t="str">
            <v>GOLDENDALE</v>
          </cell>
          <cell r="C94">
            <v>10000</v>
          </cell>
          <cell r="D94">
            <v>1.7302345892484937E-3</v>
          </cell>
          <cell r="E94">
            <v>36600.799999999923</v>
          </cell>
          <cell r="F94"/>
          <cell r="G94">
            <v>0</v>
          </cell>
          <cell r="H94">
            <v>35755.5</v>
          </cell>
          <cell r="I94"/>
          <cell r="J94">
            <v>0</v>
          </cell>
          <cell r="K94">
            <v>35754</v>
          </cell>
          <cell r="L94"/>
          <cell r="M94">
            <v>0</v>
          </cell>
          <cell r="N94">
            <v>35754</v>
          </cell>
          <cell r="Q94">
            <v>35754</v>
          </cell>
          <cell r="R94"/>
          <cell r="S94">
            <v>0</v>
          </cell>
          <cell r="T94">
            <v>35754</v>
          </cell>
          <cell r="U94">
            <v>38385</v>
          </cell>
        </row>
        <row r="95">
          <cell r="A95" t="str">
            <v>13301</v>
          </cell>
          <cell r="B95" t="str">
            <v>GRAND COULEE</v>
          </cell>
          <cell r="C95">
            <v>10000</v>
          </cell>
          <cell r="D95">
            <v>7.3768942586450407E-4</v>
          </cell>
          <cell r="E95">
            <v>15604.799999999921</v>
          </cell>
          <cell r="F95"/>
          <cell r="G95">
            <v>0</v>
          </cell>
          <cell r="H95">
            <v>15244.4</v>
          </cell>
          <cell r="I95"/>
          <cell r="J95">
            <v>0</v>
          </cell>
          <cell r="K95">
            <v>15243</v>
          </cell>
          <cell r="L95"/>
          <cell r="M95">
            <v>0</v>
          </cell>
          <cell r="N95">
            <v>15243</v>
          </cell>
          <cell r="Q95">
            <v>15243</v>
          </cell>
          <cell r="R95"/>
          <cell r="S95">
            <v>0</v>
          </cell>
          <cell r="T95">
            <v>15243</v>
          </cell>
          <cell r="U95">
            <v>15162</v>
          </cell>
        </row>
        <row r="96">
          <cell r="A96" t="str">
            <v>39200</v>
          </cell>
          <cell r="B96" t="str">
            <v>GRANDVIEW</v>
          </cell>
          <cell r="C96">
            <v>10000</v>
          </cell>
          <cell r="D96">
            <v>4.5778490307814721E-3</v>
          </cell>
          <cell r="E96">
            <v>96838.399999999921</v>
          </cell>
          <cell r="F96"/>
          <cell r="G96">
            <v>0</v>
          </cell>
          <cell r="H96">
            <v>94602</v>
          </cell>
          <cell r="I96"/>
          <cell r="J96">
            <v>0</v>
          </cell>
          <cell r="K96">
            <v>94598</v>
          </cell>
          <cell r="L96"/>
          <cell r="M96">
            <v>0</v>
          </cell>
          <cell r="N96">
            <v>94598</v>
          </cell>
          <cell r="Q96">
            <v>94598</v>
          </cell>
          <cell r="R96"/>
          <cell r="S96">
            <v>0</v>
          </cell>
          <cell r="T96">
            <v>94598</v>
          </cell>
          <cell r="U96">
            <v>97989</v>
          </cell>
        </row>
        <row r="97">
          <cell r="A97" t="str">
            <v>39204</v>
          </cell>
          <cell r="B97" t="str">
            <v>GRANGER</v>
          </cell>
          <cell r="C97">
            <v>10000</v>
          </cell>
          <cell r="D97">
            <v>3.0626698312467655E-3</v>
          </cell>
          <cell r="E97">
            <v>64786.799999999923</v>
          </cell>
          <cell r="F97"/>
          <cell r="G97">
            <v>0</v>
          </cell>
          <cell r="H97">
            <v>63290.6</v>
          </cell>
          <cell r="I97"/>
          <cell r="J97">
            <v>0</v>
          </cell>
          <cell r="K97">
            <v>63288</v>
          </cell>
          <cell r="L97"/>
          <cell r="M97">
            <v>0</v>
          </cell>
          <cell r="N97">
            <v>63288</v>
          </cell>
          <cell r="Q97">
            <v>63288</v>
          </cell>
          <cell r="R97"/>
          <cell r="S97">
            <v>0</v>
          </cell>
          <cell r="T97">
            <v>63288</v>
          </cell>
          <cell r="U97">
            <v>67529</v>
          </cell>
        </row>
        <row r="98">
          <cell r="A98" t="str">
            <v>31332</v>
          </cell>
          <cell r="B98" t="str">
            <v>GRANITE FALLS</v>
          </cell>
          <cell r="C98">
            <v>10000</v>
          </cell>
          <cell r="D98">
            <v>1.2479887715323346E-3</v>
          </cell>
          <cell r="E98">
            <v>26399.49999999992</v>
          </cell>
          <cell r="F98"/>
          <cell r="G98">
            <v>0</v>
          </cell>
          <cell r="H98">
            <v>25789.8</v>
          </cell>
          <cell r="I98"/>
          <cell r="J98">
            <v>0</v>
          </cell>
          <cell r="K98">
            <v>25788</v>
          </cell>
          <cell r="L98"/>
          <cell r="M98">
            <v>0</v>
          </cell>
          <cell r="N98">
            <v>25788</v>
          </cell>
          <cell r="Q98">
            <v>25788</v>
          </cell>
          <cell r="R98"/>
          <cell r="S98">
            <v>0</v>
          </cell>
          <cell r="T98">
            <v>25788</v>
          </cell>
          <cell r="U98">
            <v>26113</v>
          </cell>
        </row>
        <row r="99">
          <cell r="A99" t="str">
            <v>23054</v>
          </cell>
          <cell r="B99" t="str">
            <v>GRAPEVIEW</v>
          </cell>
          <cell r="C99">
            <v>10000</v>
          </cell>
          <cell r="D99">
            <v>2.7495363602273815E-4</v>
          </cell>
          <cell r="E99">
            <v>5816.1999999999207</v>
          </cell>
          <cell r="F99"/>
          <cell r="G99">
            <v>10000</v>
          </cell>
          <cell r="H99">
            <v>10000</v>
          </cell>
          <cell r="I99"/>
          <cell r="J99">
            <v>0</v>
          </cell>
          <cell r="K99">
            <v>10000</v>
          </cell>
          <cell r="L99"/>
          <cell r="M99">
            <v>0</v>
          </cell>
          <cell r="N99">
            <v>10000</v>
          </cell>
          <cell r="Q99">
            <v>10000</v>
          </cell>
          <cell r="R99"/>
          <cell r="S99">
            <v>0</v>
          </cell>
          <cell r="T99">
            <v>10000</v>
          </cell>
          <cell r="U99">
            <v>10000</v>
          </cell>
        </row>
        <row r="100">
          <cell r="A100" t="str">
            <v>32312</v>
          </cell>
          <cell r="B100" t="str">
            <v>GREAT NORTHERN</v>
          </cell>
          <cell r="C100">
            <v>10000</v>
          </cell>
          <cell r="D100">
            <v>3.1659243522942952E-4</v>
          </cell>
          <cell r="E100">
            <v>6697.0999999999212</v>
          </cell>
          <cell r="F100"/>
          <cell r="G100">
            <v>10000</v>
          </cell>
          <cell r="H100">
            <v>10000</v>
          </cell>
          <cell r="I100"/>
          <cell r="J100">
            <v>0</v>
          </cell>
          <cell r="K100">
            <v>10000</v>
          </cell>
          <cell r="L100"/>
          <cell r="M100">
            <v>0</v>
          </cell>
          <cell r="N100">
            <v>10000</v>
          </cell>
          <cell r="Q100">
            <v>10000</v>
          </cell>
          <cell r="R100"/>
          <cell r="S100">
            <v>0</v>
          </cell>
          <cell r="T100">
            <v>10000</v>
          </cell>
          <cell r="U100">
            <v>10000</v>
          </cell>
        </row>
        <row r="101">
          <cell r="A101" t="str">
            <v>06103</v>
          </cell>
          <cell r="B101" t="str">
            <v>GREEN MOUNTAIN</v>
          </cell>
          <cell r="C101">
            <v>10000</v>
          </cell>
          <cell r="D101">
            <v>9.7886557657345761E-5</v>
          </cell>
          <cell r="E101">
            <v>2070.5999999999212</v>
          </cell>
          <cell r="F101"/>
          <cell r="G101">
            <v>10000</v>
          </cell>
          <cell r="H101">
            <v>10000</v>
          </cell>
          <cell r="I101"/>
          <cell r="J101">
            <v>0</v>
          </cell>
          <cell r="K101">
            <v>10000</v>
          </cell>
          <cell r="L101"/>
          <cell r="M101">
            <v>0</v>
          </cell>
          <cell r="N101">
            <v>10000</v>
          </cell>
          <cell r="Q101">
            <v>10000</v>
          </cell>
          <cell r="R101"/>
          <cell r="S101">
            <v>0</v>
          </cell>
          <cell r="T101">
            <v>10000</v>
          </cell>
          <cell r="U101">
            <v>10000</v>
          </cell>
        </row>
        <row r="102">
          <cell r="A102" t="str">
            <v>34324</v>
          </cell>
          <cell r="B102" t="str">
            <v>GRIFFIN</v>
          </cell>
          <cell r="C102">
            <v>10000</v>
          </cell>
          <cell r="D102">
            <v>3.7149020286144258E-4</v>
          </cell>
          <cell r="E102">
            <v>7858.2999999999211</v>
          </cell>
          <cell r="F102"/>
          <cell r="G102">
            <v>10000</v>
          </cell>
          <cell r="H102">
            <v>10000</v>
          </cell>
          <cell r="I102"/>
          <cell r="J102">
            <v>0</v>
          </cell>
          <cell r="K102">
            <v>10000</v>
          </cell>
          <cell r="L102"/>
          <cell r="M102">
            <v>0</v>
          </cell>
          <cell r="N102">
            <v>10000</v>
          </cell>
          <cell r="Q102">
            <v>10000</v>
          </cell>
          <cell r="R102"/>
          <cell r="S102">
            <v>0</v>
          </cell>
          <cell r="T102">
            <v>10000</v>
          </cell>
          <cell r="U102">
            <v>10000</v>
          </cell>
        </row>
        <row r="103">
          <cell r="A103" t="str">
            <v>22204</v>
          </cell>
          <cell r="B103" t="str">
            <v>HARRINGTON</v>
          </cell>
          <cell r="C103">
            <v>10000</v>
          </cell>
          <cell r="D103">
            <v>2.0113751024260199E-4</v>
          </cell>
          <cell r="E103">
            <v>4254.7999999999211</v>
          </cell>
          <cell r="F103"/>
          <cell r="G103">
            <v>10000</v>
          </cell>
          <cell r="H103">
            <v>10000</v>
          </cell>
          <cell r="I103"/>
          <cell r="J103">
            <v>0</v>
          </cell>
          <cell r="K103">
            <v>10000</v>
          </cell>
          <cell r="L103"/>
          <cell r="M103">
            <v>0</v>
          </cell>
          <cell r="N103">
            <v>10000</v>
          </cell>
          <cell r="Q103">
            <v>10000</v>
          </cell>
          <cell r="R103"/>
          <cell r="S103">
            <v>0</v>
          </cell>
          <cell r="T103">
            <v>10000</v>
          </cell>
          <cell r="U103">
            <v>10000</v>
          </cell>
        </row>
        <row r="104">
          <cell r="A104" t="str">
            <v>39203</v>
          </cell>
          <cell r="B104" t="str">
            <v>HIGHLAND</v>
          </cell>
          <cell r="C104">
            <v>10000</v>
          </cell>
          <cell r="D104">
            <v>1.5850258348599252E-3</v>
          </cell>
          <cell r="E104">
            <v>33529.099999999919</v>
          </cell>
          <cell r="F104"/>
          <cell r="G104">
            <v>0</v>
          </cell>
          <cell r="H104">
            <v>32754.7</v>
          </cell>
          <cell r="I104"/>
          <cell r="J104">
            <v>0</v>
          </cell>
          <cell r="K104">
            <v>32753</v>
          </cell>
          <cell r="L104"/>
          <cell r="M104">
            <v>0</v>
          </cell>
          <cell r="N104">
            <v>32753</v>
          </cell>
          <cell r="Q104">
            <v>32753</v>
          </cell>
          <cell r="R104"/>
          <cell r="S104">
            <v>0</v>
          </cell>
          <cell r="T104">
            <v>32753</v>
          </cell>
          <cell r="U104">
            <v>32039</v>
          </cell>
        </row>
        <row r="105">
          <cell r="A105" t="str">
            <v>17401</v>
          </cell>
          <cell r="B105" t="str">
            <v>HIGHLINE</v>
          </cell>
          <cell r="C105">
            <v>10000</v>
          </cell>
          <cell r="D105">
            <v>2.6539941932466997E-2</v>
          </cell>
          <cell r="E105">
            <v>561418.19999999984</v>
          </cell>
          <cell r="F105"/>
          <cell r="G105">
            <v>0</v>
          </cell>
          <cell r="H105">
            <v>548453</v>
          </cell>
          <cell r="I105"/>
          <cell r="J105">
            <v>0</v>
          </cell>
          <cell r="K105">
            <v>548433</v>
          </cell>
          <cell r="L105"/>
          <cell r="M105">
            <v>0</v>
          </cell>
          <cell r="N105">
            <v>548433</v>
          </cell>
          <cell r="Q105">
            <v>548433</v>
          </cell>
          <cell r="R105"/>
          <cell r="S105">
            <v>0</v>
          </cell>
          <cell r="T105">
            <v>548433</v>
          </cell>
          <cell r="U105">
            <v>581042</v>
          </cell>
        </row>
        <row r="106">
          <cell r="A106" t="str">
            <v>06098</v>
          </cell>
          <cell r="B106" t="str">
            <v>HOCKINSON</v>
          </cell>
          <cell r="C106">
            <v>10000</v>
          </cell>
          <cell r="D106">
            <v>3.5910724029989977E-4</v>
          </cell>
          <cell r="E106">
            <v>7596.3999999999205</v>
          </cell>
          <cell r="F106"/>
          <cell r="G106">
            <v>10000</v>
          </cell>
          <cell r="H106">
            <v>10000</v>
          </cell>
          <cell r="I106"/>
          <cell r="J106">
            <v>0</v>
          </cell>
          <cell r="K106">
            <v>10000</v>
          </cell>
          <cell r="L106"/>
          <cell r="M106">
            <v>0</v>
          </cell>
          <cell r="N106">
            <v>10000</v>
          </cell>
          <cell r="Q106">
            <v>10000</v>
          </cell>
          <cell r="R106"/>
          <cell r="S106">
            <v>0</v>
          </cell>
          <cell r="T106">
            <v>10000</v>
          </cell>
          <cell r="U106">
            <v>18144</v>
          </cell>
        </row>
        <row r="107">
          <cell r="A107" t="str">
            <v>23404</v>
          </cell>
          <cell r="B107" t="str">
            <v>HOOD CANAL</v>
          </cell>
          <cell r="C107">
            <v>10000</v>
          </cell>
          <cell r="D107">
            <v>9.2137062467139417E-4</v>
          </cell>
          <cell r="E107">
            <v>19490.399999999921</v>
          </cell>
          <cell r="F107"/>
          <cell r="G107">
            <v>0</v>
          </cell>
          <cell r="H107">
            <v>19040.2</v>
          </cell>
          <cell r="I107"/>
          <cell r="J107">
            <v>0</v>
          </cell>
          <cell r="K107">
            <v>19039</v>
          </cell>
          <cell r="L107"/>
          <cell r="M107">
            <v>0</v>
          </cell>
          <cell r="N107">
            <v>19039</v>
          </cell>
          <cell r="Q107">
            <v>19039</v>
          </cell>
          <cell r="R107"/>
          <cell r="S107">
            <v>0</v>
          </cell>
          <cell r="T107">
            <v>19039</v>
          </cell>
          <cell r="U107">
            <v>20693</v>
          </cell>
        </row>
        <row r="108">
          <cell r="A108" t="str">
            <v>14028</v>
          </cell>
          <cell r="B108" t="str">
            <v>HOQUIAM</v>
          </cell>
          <cell r="C108">
            <v>10000</v>
          </cell>
          <cell r="D108">
            <v>3.7048622795724964E-3</v>
          </cell>
          <cell r="E108">
            <v>78371.499999999927</v>
          </cell>
          <cell r="F108"/>
          <cell r="G108">
            <v>0</v>
          </cell>
          <cell r="H108">
            <v>76561.600000000006</v>
          </cell>
          <cell r="I108"/>
          <cell r="J108">
            <v>0</v>
          </cell>
          <cell r="K108">
            <v>76558</v>
          </cell>
          <cell r="L108"/>
          <cell r="M108">
            <v>0</v>
          </cell>
          <cell r="N108">
            <v>76558</v>
          </cell>
          <cell r="Q108">
            <v>76558</v>
          </cell>
          <cell r="R108"/>
          <cell r="S108">
            <v>0</v>
          </cell>
          <cell r="T108">
            <v>76558</v>
          </cell>
          <cell r="U108">
            <v>62421</v>
          </cell>
        </row>
        <row r="109">
          <cell r="A109" t="str">
            <v>27902</v>
          </cell>
          <cell r="B109" t="str">
            <v>IMPACT COMMENCEMENT BAY CHARTER</v>
          </cell>
          <cell r="C109">
            <v>10000</v>
          </cell>
          <cell r="D109">
            <v>3.6158822487089077E-4</v>
          </cell>
          <cell r="E109">
            <v>7648.8999999999205</v>
          </cell>
          <cell r="F109"/>
          <cell r="G109">
            <v>10000</v>
          </cell>
          <cell r="H109">
            <v>10000</v>
          </cell>
          <cell r="I109"/>
          <cell r="J109">
            <v>0</v>
          </cell>
          <cell r="K109">
            <v>10000</v>
          </cell>
          <cell r="L109"/>
          <cell r="M109">
            <v>0</v>
          </cell>
          <cell r="N109">
            <v>10000</v>
          </cell>
          <cell r="Q109">
            <v>10000</v>
          </cell>
          <cell r="R109"/>
          <cell r="S109">
            <v>0</v>
          </cell>
          <cell r="T109">
            <v>10000</v>
          </cell>
          <cell r="U109">
            <v>10000</v>
          </cell>
        </row>
        <row r="110">
          <cell r="A110" t="str">
            <v>17911</v>
          </cell>
          <cell r="B110" t="str">
            <v>IMPACT PUGET SOUND CHARTER</v>
          </cell>
          <cell r="C110">
            <v>10000</v>
          </cell>
          <cell r="D110">
            <v>7.1891183786055495E-4</v>
          </cell>
          <cell r="E110">
            <v>15207.599999999922</v>
          </cell>
          <cell r="F110"/>
          <cell r="G110">
            <v>0</v>
          </cell>
          <cell r="H110">
            <v>14856.4</v>
          </cell>
          <cell r="I110"/>
          <cell r="J110">
            <v>0</v>
          </cell>
          <cell r="K110">
            <v>14855</v>
          </cell>
          <cell r="L110"/>
          <cell r="M110">
            <v>0</v>
          </cell>
          <cell r="N110">
            <v>14855</v>
          </cell>
          <cell r="Q110">
            <v>14855</v>
          </cell>
          <cell r="R110"/>
          <cell r="S110">
            <v>0</v>
          </cell>
          <cell r="T110">
            <v>14855</v>
          </cell>
          <cell r="U110">
            <v>16264</v>
          </cell>
        </row>
        <row r="111">
          <cell r="A111" t="str">
            <v>17916</v>
          </cell>
          <cell r="B111" t="str">
            <v>IMPACT SALISH SEA CHARTER</v>
          </cell>
          <cell r="C111">
            <v>10000</v>
          </cell>
          <cell r="D111">
            <v>4.0217571461097673E-4</v>
          </cell>
          <cell r="E111">
            <v>8507.4999999999218</v>
          </cell>
          <cell r="F111"/>
          <cell r="G111">
            <v>10000</v>
          </cell>
          <cell r="H111">
            <v>10000</v>
          </cell>
          <cell r="I111"/>
          <cell r="J111">
            <v>0</v>
          </cell>
          <cell r="K111">
            <v>10000</v>
          </cell>
          <cell r="L111"/>
          <cell r="M111">
            <v>0</v>
          </cell>
          <cell r="N111">
            <v>10000</v>
          </cell>
          <cell r="Q111">
            <v>10000</v>
          </cell>
          <cell r="R111"/>
          <cell r="S111">
            <v>0</v>
          </cell>
          <cell r="T111">
            <v>10000</v>
          </cell>
          <cell r="U111">
            <v>10000</v>
          </cell>
        </row>
        <row r="112">
          <cell r="A112" t="str">
            <v>10070</v>
          </cell>
          <cell r="B112" t="str">
            <v>INCHELIUM</v>
          </cell>
          <cell r="C112">
            <v>10000</v>
          </cell>
          <cell r="D112">
            <v>3.7664844926740604E-4</v>
          </cell>
          <cell r="E112">
            <v>7967.4999999999209</v>
          </cell>
          <cell r="F112"/>
          <cell r="G112">
            <v>10000</v>
          </cell>
          <cell r="H112">
            <v>10000</v>
          </cell>
          <cell r="I112"/>
          <cell r="J112">
            <v>0</v>
          </cell>
          <cell r="K112">
            <v>10000</v>
          </cell>
          <cell r="L112"/>
          <cell r="M112">
            <v>0</v>
          </cell>
          <cell r="N112">
            <v>10000</v>
          </cell>
          <cell r="Q112">
            <v>10000</v>
          </cell>
          <cell r="R112"/>
          <cell r="S112">
            <v>0</v>
          </cell>
          <cell r="T112">
            <v>10000</v>
          </cell>
          <cell r="U112">
            <v>10000</v>
          </cell>
        </row>
        <row r="113">
          <cell r="A113" t="str">
            <v>31063</v>
          </cell>
          <cell r="B113" t="str">
            <v>INDEX</v>
          </cell>
          <cell r="C113">
            <v>10000</v>
          </cell>
          <cell r="D113">
            <v>8.0676201180956122E-6</v>
          </cell>
          <cell r="E113">
            <v>170.59999999992118</v>
          </cell>
          <cell r="F113"/>
          <cell r="G113">
            <v>10000</v>
          </cell>
          <cell r="H113">
            <v>10000</v>
          </cell>
          <cell r="I113"/>
          <cell r="J113">
            <v>0</v>
          </cell>
          <cell r="K113">
            <v>10000</v>
          </cell>
          <cell r="L113"/>
          <cell r="M113">
            <v>0</v>
          </cell>
          <cell r="N113">
            <v>10000</v>
          </cell>
          <cell r="Q113">
            <v>10000</v>
          </cell>
          <cell r="R113"/>
          <cell r="S113">
            <v>0</v>
          </cell>
          <cell r="T113">
            <v>10000</v>
          </cell>
          <cell r="U113">
            <v>10000</v>
          </cell>
        </row>
        <row r="114">
          <cell r="A114" t="str">
            <v>17411</v>
          </cell>
          <cell r="B114" t="str">
            <v>ISSAQUAH</v>
          </cell>
          <cell r="C114">
            <v>10000</v>
          </cell>
          <cell r="D114">
            <v>2.3830499495553115E-3</v>
          </cell>
          <cell r="E114">
            <v>50410.299999999923</v>
          </cell>
          <cell r="F114"/>
          <cell r="G114">
            <v>0</v>
          </cell>
          <cell r="H114">
            <v>49246.1</v>
          </cell>
          <cell r="I114"/>
          <cell r="J114">
            <v>0</v>
          </cell>
          <cell r="K114">
            <v>49244</v>
          </cell>
          <cell r="L114"/>
          <cell r="M114">
            <v>0</v>
          </cell>
          <cell r="N114">
            <v>49244</v>
          </cell>
          <cell r="Q114">
            <v>49244</v>
          </cell>
          <cell r="R114"/>
          <cell r="S114">
            <v>0</v>
          </cell>
          <cell r="T114">
            <v>49244</v>
          </cell>
          <cell r="U114">
            <v>52664</v>
          </cell>
        </row>
        <row r="115">
          <cell r="A115" t="str">
            <v>11056</v>
          </cell>
          <cell r="B115" t="str">
            <v>KAHLOTUS</v>
          </cell>
          <cell r="C115">
            <v>10000</v>
          </cell>
          <cell r="D115">
            <v>1.7420723174772535E-4</v>
          </cell>
          <cell r="E115">
            <v>3685.0999999999212</v>
          </cell>
          <cell r="F115"/>
          <cell r="G115">
            <v>10000</v>
          </cell>
          <cell r="H115">
            <v>10000</v>
          </cell>
          <cell r="I115"/>
          <cell r="J115">
            <v>0</v>
          </cell>
          <cell r="K115">
            <v>10000</v>
          </cell>
          <cell r="L115"/>
          <cell r="M115">
            <v>0</v>
          </cell>
          <cell r="N115">
            <v>10000</v>
          </cell>
          <cell r="Q115">
            <v>10000</v>
          </cell>
          <cell r="R115"/>
          <cell r="S115">
            <v>0</v>
          </cell>
          <cell r="T115">
            <v>10000</v>
          </cell>
          <cell r="U115">
            <v>10000</v>
          </cell>
        </row>
        <row r="116">
          <cell r="A116" t="str">
            <v>08402</v>
          </cell>
          <cell r="B116" t="str">
            <v>KALAMA</v>
          </cell>
          <cell r="C116">
            <v>10000</v>
          </cell>
          <cell r="D116">
            <v>6.852059036014204E-4</v>
          </cell>
          <cell r="E116">
            <v>14494.599999999922</v>
          </cell>
          <cell r="F116"/>
          <cell r="G116">
            <v>0</v>
          </cell>
          <cell r="H116">
            <v>14159.8</v>
          </cell>
          <cell r="I116"/>
          <cell r="J116">
            <v>0</v>
          </cell>
          <cell r="K116">
            <v>14159</v>
          </cell>
          <cell r="L116"/>
          <cell r="M116">
            <v>0</v>
          </cell>
          <cell r="N116">
            <v>14159</v>
          </cell>
          <cell r="Q116">
            <v>14159</v>
          </cell>
          <cell r="R116"/>
          <cell r="S116">
            <v>0</v>
          </cell>
          <cell r="T116">
            <v>14159</v>
          </cell>
          <cell r="U116">
            <v>15527</v>
          </cell>
        </row>
        <row r="117">
          <cell r="A117" t="str">
            <v>10003</v>
          </cell>
          <cell r="B117" t="str">
            <v>KELLER</v>
          </cell>
          <cell r="C117">
            <v>10000</v>
          </cell>
          <cell r="D117">
            <v>2.5529271301468029E-4</v>
          </cell>
          <cell r="E117">
            <v>5400.2999999999211</v>
          </cell>
          <cell r="F117"/>
          <cell r="G117">
            <v>10000</v>
          </cell>
          <cell r="H117">
            <v>10000</v>
          </cell>
          <cell r="I117"/>
          <cell r="J117">
            <v>0</v>
          </cell>
          <cell r="K117">
            <v>10000</v>
          </cell>
          <cell r="L117"/>
          <cell r="M117">
            <v>0</v>
          </cell>
          <cell r="N117">
            <v>10000</v>
          </cell>
          <cell r="Q117">
            <v>10000</v>
          </cell>
          <cell r="R117"/>
          <cell r="S117">
            <v>0</v>
          </cell>
          <cell r="T117">
            <v>10000</v>
          </cell>
          <cell r="U117">
            <v>10000</v>
          </cell>
        </row>
        <row r="118">
          <cell r="A118" t="str">
            <v>08458</v>
          </cell>
          <cell r="B118" t="str">
            <v>KELSO</v>
          </cell>
          <cell r="C118">
            <v>10000</v>
          </cell>
          <cell r="D118">
            <v>6.2932940886290542E-3</v>
          </cell>
          <cell r="E118">
            <v>133126.49999999991</v>
          </cell>
          <cell r="F118"/>
          <cell r="G118">
            <v>0</v>
          </cell>
          <cell r="H118">
            <v>130052.1</v>
          </cell>
          <cell r="I118"/>
          <cell r="J118">
            <v>0</v>
          </cell>
          <cell r="K118">
            <v>130047</v>
          </cell>
          <cell r="L118"/>
          <cell r="M118">
            <v>0</v>
          </cell>
          <cell r="N118">
            <v>130047</v>
          </cell>
          <cell r="Q118">
            <v>130047</v>
          </cell>
          <cell r="R118"/>
          <cell r="S118">
            <v>0</v>
          </cell>
          <cell r="T118">
            <v>130047</v>
          </cell>
          <cell r="U118">
            <v>125922</v>
          </cell>
        </row>
        <row r="119">
          <cell r="A119" t="str">
            <v>03017</v>
          </cell>
          <cell r="B119" t="str">
            <v>KENNEWICK</v>
          </cell>
          <cell r="C119">
            <v>10000</v>
          </cell>
          <cell r="D119">
            <v>2.2303877697080927E-2</v>
          </cell>
          <cell r="E119">
            <v>471809.79999999993</v>
          </cell>
          <cell r="F119"/>
          <cell r="G119">
            <v>0</v>
          </cell>
          <cell r="H119">
            <v>460914</v>
          </cell>
          <cell r="I119"/>
          <cell r="J119">
            <v>0</v>
          </cell>
          <cell r="K119">
            <v>460897</v>
          </cell>
          <cell r="L119"/>
          <cell r="M119">
            <v>0</v>
          </cell>
          <cell r="N119">
            <v>460897</v>
          </cell>
          <cell r="Q119">
            <v>460897</v>
          </cell>
          <cell r="R119"/>
          <cell r="S119">
            <v>0</v>
          </cell>
          <cell r="T119">
            <v>460897</v>
          </cell>
          <cell r="U119">
            <v>478154</v>
          </cell>
        </row>
        <row r="120">
          <cell r="A120" t="str">
            <v>17415</v>
          </cell>
          <cell r="B120" t="str">
            <v>KENT</v>
          </cell>
          <cell r="C120">
            <v>10000</v>
          </cell>
          <cell r="D120">
            <v>3.5071837003254461E-2</v>
          </cell>
          <cell r="E120">
            <v>741899.49999999988</v>
          </cell>
          <cell r="F120"/>
          <cell r="G120">
            <v>0</v>
          </cell>
          <cell r="H120">
            <v>724766.4</v>
          </cell>
          <cell r="I120"/>
          <cell r="J120">
            <v>0</v>
          </cell>
          <cell r="K120">
            <v>724740</v>
          </cell>
          <cell r="L120"/>
          <cell r="M120">
            <v>0</v>
          </cell>
          <cell r="N120">
            <v>724740</v>
          </cell>
          <cell r="Q120">
            <v>724740</v>
          </cell>
          <cell r="R120"/>
          <cell r="S120">
            <v>0</v>
          </cell>
          <cell r="T120">
            <v>724740</v>
          </cell>
          <cell r="U120">
            <v>767658</v>
          </cell>
        </row>
        <row r="121">
          <cell r="A121" t="str">
            <v>33212</v>
          </cell>
          <cell r="B121" t="str">
            <v>KETTLE FALLS</v>
          </cell>
          <cell r="C121">
            <v>10000</v>
          </cell>
          <cell r="D121">
            <v>1.1242643915592198E-3</v>
          </cell>
          <cell r="E121">
            <v>23782.299999999919</v>
          </cell>
          <cell r="F121"/>
          <cell r="G121">
            <v>0</v>
          </cell>
          <cell r="H121">
            <v>23233</v>
          </cell>
          <cell r="I121"/>
          <cell r="J121">
            <v>0</v>
          </cell>
          <cell r="K121">
            <v>23232</v>
          </cell>
          <cell r="L121"/>
          <cell r="M121">
            <v>0</v>
          </cell>
          <cell r="N121">
            <v>23232</v>
          </cell>
          <cell r="Q121">
            <v>23232</v>
          </cell>
          <cell r="R121"/>
          <cell r="S121">
            <v>0</v>
          </cell>
          <cell r="T121">
            <v>23232</v>
          </cell>
          <cell r="U121">
            <v>25519</v>
          </cell>
        </row>
        <row r="122">
          <cell r="A122" t="str">
            <v>03052</v>
          </cell>
          <cell r="B122" t="str">
            <v>KIONA-BENTON</v>
          </cell>
          <cell r="C122">
            <v>10000</v>
          </cell>
          <cell r="D122">
            <v>1.6795504752799124E-3</v>
          </cell>
          <cell r="E122">
            <v>35528.699999999917</v>
          </cell>
          <cell r="F122"/>
          <cell r="G122">
            <v>0</v>
          </cell>
          <cell r="H122">
            <v>34708.199999999997</v>
          </cell>
          <cell r="I122"/>
          <cell r="J122">
            <v>0</v>
          </cell>
          <cell r="K122">
            <v>34706</v>
          </cell>
          <cell r="L122"/>
          <cell r="M122">
            <v>0</v>
          </cell>
          <cell r="N122">
            <v>34706</v>
          </cell>
          <cell r="Q122">
            <v>34706</v>
          </cell>
          <cell r="R122"/>
          <cell r="S122">
            <v>0</v>
          </cell>
          <cell r="T122">
            <v>34706</v>
          </cell>
          <cell r="U122">
            <v>37276</v>
          </cell>
        </row>
        <row r="123">
          <cell r="A123" t="str">
            <v>19403</v>
          </cell>
          <cell r="B123" t="str">
            <v>KITTITAS</v>
          </cell>
          <cell r="C123">
            <v>10000</v>
          </cell>
          <cell r="D123">
            <v>3.4975114830421546E-4</v>
          </cell>
          <cell r="E123">
            <v>7398.4999999999209</v>
          </cell>
          <cell r="F123"/>
          <cell r="G123">
            <v>10000</v>
          </cell>
          <cell r="H123">
            <v>10000</v>
          </cell>
          <cell r="I123"/>
          <cell r="J123">
            <v>0</v>
          </cell>
          <cell r="K123">
            <v>10000</v>
          </cell>
          <cell r="L123"/>
          <cell r="M123">
            <v>0</v>
          </cell>
          <cell r="N123">
            <v>10000</v>
          </cell>
          <cell r="Q123">
            <v>10000</v>
          </cell>
          <cell r="R123"/>
          <cell r="S123">
            <v>0</v>
          </cell>
          <cell r="T123">
            <v>10000</v>
          </cell>
          <cell r="U123">
            <v>10000</v>
          </cell>
        </row>
        <row r="124">
          <cell r="A124" t="str">
            <v>20402</v>
          </cell>
          <cell r="B124" t="str">
            <v>KLICKITAT</v>
          </cell>
          <cell r="C124">
            <v>10000</v>
          </cell>
          <cell r="D124">
            <v>1.0845839417152078E-4</v>
          </cell>
          <cell r="E124">
            <v>2294.1999999999211</v>
          </cell>
          <cell r="F124"/>
          <cell r="G124">
            <v>10000</v>
          </cell>
          <cell r="H124">
            <v>10000</v>
          </cell>
          <cell r="I124"/>
          <cell r="J124">
            <v>0</v>
          </cell>
          <cell r="K124">
            <v>10000</v>
          </cell>
          <cell r="L124"/>
          <cell r="M124">
            <v>0</v>
          </cell>
          <cell r="N124">
            <v>10000</v>
          </cell>
          <cell r="Q124">
            <v>10000</v>
          </cell>
          <cell r="R124"/>
          <cell r="S124">
            <v>0</v>
          </cell>
          <cell r="T124">
            <v>10000</v>
          </cell>
          <cell r="U124">
            <v>10000</v>
          </cell>
        </row>
        <row r="125">
          <cell r="A125" t="str">
            <v>06101</v>
          </cell>
          <cell r="B125" t="str">
            <v>LA CENTER</v>
          </cell>
          <cell r="C125">
            <v>10000</v>
          </cell>
          <cell r="D125">
            <v>8.2064974570811918E-4</v>
          </cell>
          <cell r="E125">
            <v>17359.699999999921</v>
          </cell>
          <cell r="F125"/>
          <cell r="G125">
            <v>0</v>
          </cell>
          <cell r="H125">
            <v>16958.8</v>
          </cell>
          <cell r="I125"/>
          <cell r="J125">
            <v>0</v>
          </cell>
          <cell r="K125">
            <v>16958</v>
          </cell>
          <cell r="L125"/>
          <cell r="M125">
            <v>0</v>
          </cell>
          <cell r="N125">
            <v>16958</v>
          </cell>
          <cell r="Q125">
            <v>16958</v>
          </cell>
          <cell r="R125"/>
          <cell r="S125">
            <v>0</v>
          </cell>
          <cell r="T125">
            <v>16958</v>
          </cell>
          <cell r="U125">
            <v>19095</v>
          </cell>
        </row>
        <row r="126">
          <cell r="A126" t="str">
            <v>29311</v>
          </cell>
          <cell r="B126" t="str">
            <v>LA CONNER</v>
          </cell>
          <cell r="C126">
            <v>10000</v>
          </cell>
          <cell r="D126">
            <v>9.3843742853606327E-4</v>
          </cell>
          <cell r="E126">
            <v>19851.399999999921</v>
          </cell>
          <cell r="F126"/>
          <cell r="G126">
            <v>0</v>
          </cell>
          <cell r="H126">
            <v>19392.900000000001</v>
          </cell>
          <cell r="I126"/>
          <cell r="J126">
            <v>0</v>
          </cell>
          <cell r="K126">
            <v>19392</v>
          </cell>
          <cell r="L126"/>
          <cell r="M126">
            <v>0</v>
          </cell>
          <cell r="N126">
            <v>19392</v>
          </cell>
          <cell r="Q126">
            <v>19392</v>
          </cell>
          <cell r="R126"/>
          <cell r="S126">
            <v>0</v>
          </cell>
          <cell r="T126">
            <v>19392</v>
          </cell>
          <cell r="U126">
            <v>21066</v>
          </cell>
        </row>
        <row r="127">
          <cell r="A127" t="str">
            <v>38126</v>
          </cell>
          <cell r="B127" t="str">
            <v>LACROSSE</v>
          </cell>
          <cell r="C127">
            <v>10000</v>
          </cell>
          <cell r="D127">
            <v>9.7554253280081527E-5</v>
          </cell>
          <cell r="E127">
            <v>2063.5999999999212</v>
          </cell>
          <cell r="F127"/>
          <cell r="G127">
            <v>10000</v>
          </cell>
          <cell r="H127">
            <v>10000</v>
          </cell>
          <cell r="I127"/>
          <cell r="J127">
            <v>0</v>
          </cell>
          <cell r="K127">
            <v>10000</v>
          </cell>
          <cell r="L127"/>
          <cell r="M127">
            <v>0</v>
          </cell>
          <cell r="N127">
            <v>10000</v>
          </cell>
          <cell r="Q127">
            <v>10000</v>
          </cell>
          <cell r="R127"/>
          <cell r="S127">
            <v>0</v>
          </cell>
          <cell r="T127">
            <v>10000</v>
          </cell>
          <cell r="U127">
            <v>10000</v>
          </cell>
        </row>
        <row r="128">
          <cell r="A128" t="str">
            <v>04129</v>
          </cell>
          <cell r="B128" t="str">
            <v>LAKE CHELAN</v>
          </cell>
          <cell r="C128">
            <v>10000</v>
          </cell>
          <cell r="D128">
            <v>9.5211603328429169E-4</v>
          </cell>
          <cell r="E128">
            <v>20140.699999999921</v>
          </cell>
          <cell r="F128"/>
          <cell r="G128">
            <v>0</v>
          </cell>
          <cell r="H128">
            <v>19675.5</v>
          </cell>
          <cell r="I128"/>
          <cell r="J128">
            <v>0</v>
          </cell>
          <cell r="K128">
            <v>19674</v>
          </cell>
          <cell r="L128"/>
          <cell r="M128">
            <v>0</v>
          </cell>
          <cell r="N128">
            <v>19674</v>
          </cell>
          <cell r="Q128">
            <v>19674</v>
          </cell>
          <cell r="R128"/>
          <cell r="S128">
            <v>0</v>
          </cell>
          <cell r="T128">
            <v>19674</v>
          </cell>
          <cell r="U128">
            <v>20880</v>
          </cell>
        </row>
        <row r="129">
          <cell r="A129" t="str">
            <v>31004</v>
          </cell>
          <cell r="B129" t="str">
            <v>LAKE STEVENS</v>
          </cell>
          <cell r="C129">
            <v>10000</v>
          </cell>
          <cell r="D129">
            <v>3.2843338252682396E-3</v>
          </cell>
          <cell r="E129">
            <v>69475.79999999993</v>
          </cell>
          <cell r="F129"/>
          <cell r="G129">
            <v>0</v>
          </cell>
          <cell r="H129">
            <v>67871.3</v>
          </cell>
          <cell r="I129"/>
          <cell r="J129">
            <v>0</v>
          </cell>
          <cell r="K129">
            <v>67868</v>
          </cell>
          <cell r="L129"/>
          <cell r="M129">
            <v>0</v>
          </cell>
          <cell r="N129">
            <v>67868</v>
          </cell>
          <cell r="Q129">
            <v>67868</v>
          </cell>
          <cell r="R129"/>
          <cell r="S129">
            <v>0</v>
          </cell>
          <cell r="T129">
            <v>67868</v>
          </cell>
          <cell r="U129">
            <v>64295</v>
          </cell>
        </row>
        <row r="130">
          <cell r="A130" t="str">
            <v>17414</v>
          </cell>
          <cell r="B130" t="str">
            <v>LAKE WASHINGTON</v>
          </cell>
          <cell r="C130">
            <v>10000</v>
          </cell>
          <cell r="D130">
            <v>3.9112280124447502E-3</v>
          </cell>
          <cell r="E130">
            <v>82736.899999999921</v>
          </cell>
          <cell r="F130"/>
          <cell r="G130">
            <v>0</v>
          </cell>
          <cell r="H130">
            <v>80826.2</v>
          </cell>
          <cell r="I130"/>
          <cell r="J130">
            <v>0</v>
          </cell>
          <cell r="K130">
            <v>80823</v>
          </cell>
          <cell r="L130"/>
          <cell r="M130">
            <v>0</v>
          </cell>
          <cell r="N130">
            <v>80823</v>
          </cell>
          <cell r="Q130">
            <v>80823</v>
          </cell>
          <cell r="R130"/>
          <cell r="S130">
            <v>0</v>
          </cell>
          <cell r="T130">
            <v>80823</v>
          </cell>
          <cell r="U130">
            <v>86089</v>
          </cell>
        </row>
        <row r="131">
          <cell r="A131" t="str">
            <v>31306</v>
          </cell>
          <cell r="B131" t="str">
            <v>LAKEWOOD</v>
          </cell>
          <cell r="C131">
            <v>10000</v>
          </cell>
          <cell r="D131">
            <v>1.9840399248502098E-3</v>
          </cell>
          <cell r="E131">
            <v>41969.799999999923</v>
          </cell>
          <cell r="F131"/>
          <cell r="G131">
            <v>0</v>
          </cell>
          <cell r="H131">
            <v>41000.5</v>
          </cell>
          <cell r="I131"/>
          <cell r="J131">
            <v>0</v>
          </cell>
          <cell r="K131">
            <v>40999</v>
          </cell>
          <cell r="L131"/>
          <cell r="M131">
            <v>0</v>
          </cell>
          <cell r="N131">
            <v>40999</v>
          </cell>
          <cell r="Q131">
            <v>40999</v>
          </cell>
          <cell r="R131"/>
          <cell r="S131">
            <v>0</v>
          </cell>
          <cell r="T131">
            <v>40999</v>
          </cell>
          <cell r="U131">
            <v>37294</v>
          </cell>
        </row>
        <row r="132">
          <cell r="A132" t="str">
            <v>38264</v>
          </cell>
          <cell r="B132" t="str">
            <v>LAMONT</v>
          </cell>
          <cell r="C132">
            <v>0</v>
          </cell>
          <cell r="D132">
            <v>0</v>
          </cell>
          <cell r="E132">
            <v>0</v>
          </cell>
          <cell r="F132"/>
          <cell r="G132">
            <v>0</v>
          </cell>
          <cell r="H132">
            <v>0</v>
          </cell>
          <cell r="I132"/>
          <cell r="J132">
            <v>0</v>
          </cell>
          <cell r="K132">
            <v>0</v>
          </cell>
          <cell r="L132"/>
          <cell r="M132">
            <v>0</v>
          </cell>
          <cell r="N132">
            <v>0</v>
          </cell>
          <cell r="Q132">
            <v>0</v>
          </cell>
          <cell r="R132"/>
          <cell r="S132">
            <v>0</v>
          </cell>
          <cell r="T132">
            <v>0</v>
          </cell>
          <cell r="U132">
            <v>0</v>
          </cell>
        </row>
        <row r="133">
          <cell r="A133" t="str">
            <v>32362</v>
          </cell>
          <cell r="B133" t="str">
            <v>LIBERTY</v>
          </cell>
          <cell r="C133">
            <v>10000</v>
          </cell>
          <cell r="D133">
            <v>4.3002127411416669E-4</v>
          </cell>
          <cell r="E133">
            <v>9096.4999999999218</v>
          </cell>
          <cell r="F133"/>
          <cell r="G133">
            <v>10000</v>
          </cell>
          <cell r="H133">
            <v>10000</v>
          </cell>
          <cell r="I133"/>
          <cell r="J133">
            <v>0</v>
          </cell>
          <cell r="K133">
            <v>10000</v>
          </cell>
          <cell r="L133"/>
          <cell r="M133">
            <v>0</v>
          </cell>
          <cell r="N133">
            <v>10000</v>
          </cell>
          <cell r="Q133">
            <v>10000</v>
          </cell>
          <cell r="R133"/>
          <cell r="S133">
            <v>0</v>
          </cell>
          <cell r="T133">
            <v>10000</v>
          </cell>
          <cell r="U133">
            <v>10000</v>
          </cell>
        </row>
        <row r="134">
          <cell r="A134" t="str">
            <v>01158</v>
          </cell>
          <cell r="B134" t="str">
            <v>LIND</v>
          </cell>
          <cell r="C134">
            <v>10000</v>
          </cell>
          <cell r="D134">
            <v>5.8954376473497336E-4</v>
          </cell>
          <cell r="E134">
            <v>12470.999999999922</v>
          </cell>
          <cell r="F134"/>
          <cell r="G134">
            <v>0</v>
          </cell>
          <cell r="H134">
            <v>12183</v>
          </cell>
          <cell r="I134"/>
          <cell r="J134">
            <v>0</v>
          </cell>
          <cell r="K134">
            <v>12182</v>
          </cell>
          <cell r="L134"/>
          <cell r="M134">
            <v>0</v>
          </cell>
          <cell r="N134">
            <v>12182</v>
          </cell>
          <cell r="Q134">
            <v>12182</v>
          </cell>
          <cell r="R134"/>
          <cell r="S134">
            <v>0</v>
          </cell>
          <cell r="T134">
            <v>12182</v>
          </cell>
          <cell r="U134">
            <v>10371</v>
          </cell>
        </row>
        <row r="135">
          <cell r="A135" t="str">
            <v>08122</v>
          </cell>
          <cell r="B135" t="str">
            <v>LONGVIEW</v>
          </cell>
          <cell r="C135">
            <v>10000</v>
          </cell>
          <cell r="D135">
            <v>9.7117112197159933E-3</v>
          </cell>
          <cell r="E135">
            <v>205438.69999999992</v>
          </cell>
          <cell r="F135"/>
          <cell r="G135">
            <v>0</v>
          </cell>
          <cell r="H135">
            <v>200694.39999999999</v>
          </cell>
          <cell r="I135"/>
          <cell r="J135">
            <v>0</v>
          </cell>
          <cell r="K135">
            <v>200687</v>
          </cell>
          <cell r="L135"/>
          <cell r="M135">
            <v>0</v>
          </cell>
          <cell r="N135">
            <v>200687</v>
          </cell>
          <cell r="Q135">
            <v>200687</v>
          </cell>
          <cell r="R135"/>
          <cell r="S135">
            <v>0</v>
          </cell>
          <cell r="T135">
            <v>200687</v>
          </cell>
          <cell r="U135">
            <v>197288</v>
          </cell>
        </row>
        <row r="136">
          <cell r="A136" t="str">
            <v>33183</v>
          </cell>
          <cell r="B136" t="str">
            <v>LOON LAKE</v>
          </cell>
          <cell r="C136">
            <v>10000</v>
          </cell>
          <cell r="D136">
            <v>4.561677666802714E-4</v>
          </cell>
          <cell r="E136">
            <v>9649.5999999999221</v>
          </cell>
          <cell r="F136"/>
          <cell r="G136">
            <v>10000</v>
          </cell>
          <cell r="H136">
            <v>10000</v>
          </cell>
          <cell r="I136"/>
          <cell r="J136">
            <v>0</v>
          </cell>
          <cell r="K136">
            <v>10000</v>
          </cell>
          <cell r="L136"/>
          <cell r="M136">
            <v>0</v>
          </cell>
          <cell r="N136">
            <v>10000</v>
          </cell>
          <cell r="Q136">
            <v>10000</v>
          </cell>
          <cell r="R136"/>
          <cell r="S136">
            <v>0</v>
          </cell>
          <cell r="T136">
            <v>10000</v>
          </cell>
          <cell r="U136">
            <v>10517</v>
          </cell>
        </row>
        <row r="137">
          <cell r="A137" t="str">
            <v>28144</v>
          </cell>
          <cell r="B137" t="str">
            <v>LOPEZ</v>
          </cell>
          <cell r="C137">
            <v>10000</v>
          </cell>
          <cell r="D137">
            <v>3.737663450726627E-4</v>
          </cell>
          <cell r="E137">
            <v>7906.4999999999209</v>
          </cell>
          <cell r="F137"/>
          <cell r="G137">
            <v>10000</v>
          </cell>
          <cell r="H137">
            <v>10000</v>
          </cell>
          <cell r="I137"/>
          <cell r="J137">
            <v>0</v>
          </cell>
          <cell r="K137">
            <v>10000</v>
          </cell>
          <cell r="L137"/>
          <cell r="M137">
            <v>0</v>
          </cell>
          <cell r="N137">
            <v>10000</v>
          </cell>
          <cell r="Q137">
            <v>10000</v>
          </cell>
          <cell r="R137"/>
          <cell r="S137">
            <v>0</v>
          </cell>
          <cell r="T137">
            <v>10000</v>
          </cell>
          <cell r="U137">
            <v>10000</v>
          </cell>
        </row>
        <row r="138">
          <cell r="A138" t="str">
            <v>32903</v>
          </cell>
          <cell r="B138" t="str">
            <v>LUMEN CHARTER</v>
          </cell>
          <cell r="C138">
            <v>10000</v>
          </cell>
          <cell r="D138">
            <v>7.0005143757193456E-6</v>
          </cell>
          <cell r="E138">
            <v>147.99999999992119</v>
          </cell>
          <cell r="F138"/>
          <cell r="G138">
            <v>10000</v>
          </cell>
          <cell r="H138">
            <v>10000</v>
          </cell>
          <cell r="I138"/>
          <cell r="J138">
            <v>0</v>
          </cell>
          <cell r="K138">
            <v>10000</v>
          </cell>
          <cell r="L138"/>
          <cell r="M138">
            <v>0</v>
          </cell>
          <cell r="N138">
            <v>10000</v>
          </cell>
          <cell r="Q138">
            <v>10000</v>
          </cell>
          <cell r="R138"/>
          <cell r="S138">
            <v>0</v>
          </cell>
          <cell r="T138">
            <v>10000</v>
          </cell>
          <cell r="U138">
            <v>10000</v>
          </cell>
        </row>
        <row r="139">
          <cell r="A139" t="str">
            <v>20406</v>
          </cell>
          <cell r="B139" t="str">
            <v>LYLE</v>
          </cell>
          <cell r="C139">
            <v>10000</v>
          </cell>
          <cell r="D139">
            <v>6.7259373255079311E-4</v>
          </cell>
          <cell r="E139">
            <v>14227.799999999921</v>
          </cell>
          <cell r="F139"/>
          <cell r="G139">
            <v>0</v>
          </cell>
          <cell r="H139">
            <v>13899.2</v>
          </cell>
          <cell r="I139"/>
          <cell r="J139">
            <v>0</v>
          </cell>
          <cell r="K139">
            <v>13898</v>
          </cell>
          <cell r="L139"/>
          <cell r="M139">
            <v>0</v>
          </cell>
          <cell r="N139">
            <v>13898</v>
          </cell>
          <cell r="Q139">
            <v>13898</v>
          </cell>
          <cell r="R139"/>
          <cell r="S139">
            <v>0</v>
          </cell>
          <cell r="T139">
            <v>13898</v>
          </cell>
          <cell r="U139">
            <v>16760</v>
          </cell>
        </row>
        <row r="140">
          <cell r="A140" t="str">
            <v>37504</v>
          </cell>
          <cell r="B140" t="str">
            <v>LYNDEN</v>
          </cell>
          <cell r="C140">
            <v>10000</v>
          </cell>
          <cell r="D140">
            <v>2.1975476788986745E-3</v>
          </cell>
          <cell r="E140">
            <v>46486.199999999917</v>
          </cell>
          <cell r="F140"/>
          <cell r="G140">
            <v>0</v>
          </cell>
          <cell r="H140">
            <v>45412.6</v>
          </cell>
          <cell r="I140"/>
          <cell r="J140">
            <v>0</v>
          </cell>
          <cell r="K140">
            <v>45410</v>
          </cell>
          <cell r="L140"/>
          <cell r="M140">
            <v>0</v>
          </cell>
          <cell r="N140">
            <v>45410</v>
          </cell>
          <cell r="Q140">
            <v>45410</v>
          </cell>
          <cell r="R140"/>
          <cell r="S140">
            <v>0</v>
          </cell>
          <cell r="T140">
            <v>45410</v>
          </cell>
          <cell r="U140">
            <v>50497</v>
          </cell>
        </row>
        <row r="141">
          <cell r="A141" t="str">
            <v>39120</v>
          </cell>
          <cell r="B141" t="str">
            <v>MABTON</v>
          </cell>
          <cell r="C141">
            <v>10000</v>
          </cell>
          <cell r="D141">
            <v>1.411737559864493E-3</v>
          </cell>
          <cell r="E141">
            <v>29863.399999999921</v>
          </cell>
          <cell r="F141"/>
          <cell r="G141">
            <v>0</v>
          </cell>
          <cell r="H141">
            <v>29173.7</v>
          </cell>
          <cell r="I141"/>
          <cell r="J141">
            <v>0</v>
          </cell>
          <cell r="K141">
            <v>29172</v>
          </cell>
          <cell r="L141"/>
          <cell r="M141">
            <v>0</v>
          </cell>
          <cell r="N141">
            <v>29172</v>
          </cell>
          <cell r="Q141">
            <v>29172</v>
          </cell>
          <cell r="R141"/>
          <cell r="S141">
            <v>0</v>
          </cell>
          <cell r="T141">
            <v>29172</v>
          </cell>
          <cell r="U141">
            <v>27632</v>
          </cell>
        </row>
        <row r="142">
          <cell r="A142" t="str">
            <v>09207</v>
          </cell>
          <cell r="B142" t="str">
            <v>MANSFIELD</v>
          </cell>
          <cell r="C142">
            <v>10000</v>
          </cell>
          <cell r="D142">
            <v>2.1121323401857294E-4</v>
          </cell>
          <cell r="E142">
            <v>4467.8999999999205</v>
          </cell>
          <cell r="F142"/>
          <cell r="G142">
            <v>10000</v>
          </cell>
          <cell r="H142">
            <v>10000</v>
          </cell>
          <cell r="I142"/>
          <cell r="J142">
            <v>0</v>
          </cell>
          <cell r="K142">
            <v>10000</v>
          </cell>
          <cell r="L142"/>
          <cell r="M142">
            <v>0</v>
          </cell>
          <cell r="N142">
            <v>10000</v>
          </cell>
          <cell r="Q142">
            <v>10000</v>
          </cell>
          <cell r="R142"/>
          <cell r="S142">
            <v>0</v>
          </cell>
          <cell r="T142">
            <v>10000</v>
          </cell>
          <cell r="U142">
            <v>10000</v>
          </cell>
        </row>
        <row r="143">
          <cell r="A143" t="str">
            <v>04019</v>
          </cell>
          <cell r="B143" t="str">
            <v>MANSON</v>
          </cell>
          <cell r="C143">
            <v>10000</v>
          </cell>
          <cell r="D143">
            <v>8.0497368290576086E-4</v>
          </cell>
          <cell r="E143">
            <v>17028.099999999919</v>
          </cell>
          <cell r="F143"/>
          <cell r="G143">
            <v>0</v>
          </cell>
          <cell r="H143">
            <v>16634.8</v>
          </cell>
          <cell r="I143"/>
          <cell r="J143">
            <v>0</v>
          </cell>
          <cell r="K143">
            <v>16634</v>
          </cell>
          <cell r="L143"/>
          <cell r="M143">
            <v>0</v>
          </cell>
          <cell r="N143">
            <v>16634</v>
          </cell>
          <cell r="Q143">
            <v>16634</v>
          </cell>
          <cell r="R143"/>
          <cell r="S143">
            <v>0</v>
          </cell>
          <cell r="T143">
            <v>16634</v>
          </cell>
          <cell r="U143">
            <v>15468</v>
          </cell>
        </row>
        <row r="144">
          <cell r="A144" t="str">
            <v>23311</v>
          </cell>
          <cell r="B144" t="str">
            <v>MARY M KNIGHT</v>
          </cell>
          <cell r="C144">
            <v>10000</v>
          </cell>
          <cell r="D144">
            <v>3.6775108644431577E-4</v>
          </cell>
          <cell r="E144">
            <v>7779.2999999999211</v>
          </cell>
          <cell r="F144"/>
          <cell r="G144">
            <v>10000</v>
          </cell>
          <cell r="H144">
            <v>10000</v>
          </cell>
          <cell r="I144"/>
          <cell r="J144">
            <v>0</v>
          </cell>
          <cell r="K144">
            <v>10000</v>
          </cell>
          <cell r="L144"/>
          <cell r="M144">
            <v>0</v>
          </cell>
          <cell r="N144">
            <v>10000</v>
          </cell>
          <cell r="Q144">
            <v>10000</v>
          </cell>
          <cell r="R144"/>
          <cell r="S144">
            <v>0</v>
          </cell>
          <cell r="T144">
            <v>10000</v>
          </cell>
          <cell r="U144">
            <v>10000</v>
          </cell>
        </row>
        <row r="145">
          <cell r="A145" t="str">
            <v>33207</v>
          </cell>
          <cell r="B145" t="str">
            <v>MARY WALKER</v>
          </cell>
          <cell r="C145">
            <v>10000</v>
          </cell>
          <cell r="D145">
            <v>1.1220849941023408E-3</v>
          </cell>
          <cell r="E145">
            <v>23736.199999999921</v>
          </cell>
          <cell r="F145"/>
          <cell r="G145">
            <v>0</v>
          </cell>
          <cell r="H145">
            <v>23188</v>
          </cell>
          <cell r="I145"/>
          <cell r="J145">
            <v>0</v>
          </cell>
          <cell r="K145">
            <v>23187</v>
          </cell>
          <cell r="L145"/>
          <cell r="M145">
            <v>0</v>
          </cell>
          <cell r="N145">
            <v>23187</v>
          </cell>
          <cell r="Q145">
            <v>23187</v>
          </cell>
          <cell r="R145"/>
          <cell r="S145">
            <v>0</v>
          </cell>
          <cell r="T145">
            <v>23187</v>
          </cell>
          <cell r="U145">
            <v>25083</v>
          </cell>
        </row>
        <row r="146">
          <cell r="A146" t="str">
            <v>31025</v>
          </cell>
          <cell r="B146" t="str">
            <v>MARYSVILLE</v>
          </cell>
          <cell r="C146">
            <v>10000</v>
          </cell>
          <cell r="D146">
            <v>9.4316219299197014E-3</v>
          </cell>
          <cell r="E146">
            <v>199513.7999999999</v>
          </cell>
          <cell r="F146"/>
          <cell r="G146">
            <v>0</v>
          </cell>
          <cell r="H146">
            <v>194906.3</v>
          </cell>
          <cell r="I146"/>
          <cell r="J146">
            <v>0</v>
          </cell>
          <cell r="K146">
            <v>194899</v>
          </cell>
          <cell r="L146"/>
          <cell r="M146">
            <v>0</v>
          </cell>
          <cell r="N146">
            <v>194899</v>
          </cell>
          <cell r="Q146">
            <v>194899</v>
          </cell>
          <cell r="R146"/>
          <cell r="S146">
            <v>0</v>
          </cell>
          <cell r="T146">
            <v>194899</v>
          </cell>
          <cell r="U146">
            <v>167355</v>
          </cell>
        </row>
        <row r="147">
          <cell r="A147" t="str">
            <v>14065</v>
          </cell>
          <cell r="B147" t="str">
            <v>MCCLEARY</v>
          </cell>
          <cell r="C147">
            <v>10000</v>
          </cell>
          <cell r="D147">
            <v>4.2819061619426993E-4</v>
          </cell>
          <cell r="E147">
            <v>9057.7999999999211</v>
          </cell>
          <cell r="F147"/>
          <cell r="G147">
            <v>10000</v>
          </cell>
          <cell r="H147">
            <v>10000</v>
          </cell>
          <cell r="I147"/>
          <cell r="J147">
            <v>0</v>
          </cell>
          <cell r="K147">
            <v>10000</v>
          </cell>
          <cell r="L147"/>
          <cell r="M147">
            <v>0</v>
          </cell>
          <cell r="N147">
            <v>10000</v>
          </cell>
          <cell r="Q147">
            <v>10000</v>
          </cell>
          <cell r="R147"/>
          <cell r="S147">
            <v>0</v>
          </cell>
          <cell r="T147">
            <v>10000</v>
          </cell>
          <cell r="U147">
            <v>10000</v>
          </cell>
        </row>
        <row r="148">
          <cell r="A148" t="str">
            <v>32354</v>
          </cell>
          <cell r="B148" t="str">
            <v>MEAD</v>
          </cell>
          <cell r="C148">
            <v>10000</v>
          </cell>
          <cell r="D148">
            <v>6.5201555405007714E-3</v>
          </cell>
          <cell r="E148">
            <v>137925.39999999991</v>
          </cell>
          <cell r="F148"/>
          <cell r="G148">
            <v>0</v>
          </cell>
          <cell r="H148">
            <v>134740.20000000001</v>
          </cell>
          <cell r="I148"/>
          <cell r="J148">
            <v>0</v>
          </cell>
          <cell r="K148">
            <v>134735</v>
          </cell>
          <cell r="L148"/>
          <cell r="M148">
            <v>0</v>
          </cell>
          <cell r="N148">
            <v>134735</v>
          </cell>
          <cell r="Q148">
            <v>134735</v>
          </cell>
          <cell r="R148"/>
          <cell r="S148">
            <v>0</v>
          </cell>
          <cell r="T148">
            <v>134735</v>
          </cell>
          <cell r="U148">
            <v>137740</v>
          </cell>
        </row>
        <row r="149">
          <cell r="A149" t="str">
            <v>32326</v>
          </cell>
          <cell r="B149" t="str">
            <v>MEDICAL LAKE</v>
          </cell>
          <cell r="C149">
            <v>10000</v>
          </cell>
          <cell r="D149">
            <v>1.2124867840077143E-3</v>
          </cell>
          <cell r="E149">
            <v>25648.49999999992</v>
          </cell>
          <cell r="F149"/>
          <cell r="G149">
            <v>0</v>
          </cell>
          <cell r="H149">
            <v>25056.1</v>
          </cell>
          <cell r="I149"/>
          <cell r="J149">
            <v>0</v>
          </cell>
          <cell r="K149">
            <v>25055</v>
          </cell>
          <cell r="L149"/>
          <cell r="M149">
            <v>0</v>
          </cell>
          <cell r="N149">
            <v>25055</v>
          </cell>
          <cell r="Q149">
            <v>25055</v>
          </cell>
          <cell r="R149"/>
          <cell r="S149">
            <v>0</v>
          </cell>
          <cell r="T149">
            <v>25055</v>
          </cell>
          <cell r="U149">
            <v>25654</v>
          </cell>
        </row>
        <row r="150">
          <cell r="A150" t="str">
            <v>17400</v>
          </cell>
          <cell r="B150" t="str">
            <v>MERCER ISLAND</v>
          </cell>
          <cell r="C150">
            <v>10000</v>
          </cell>
          <cell r="D150">
            <v>4.4645765010257804E-4</v>
          </cell>
          <cell r="E150">
            <v>9444.1999999999225</v>
          </cell>
          <cell r="F150"/>
          <cell r="G150">
            <v>10000</v>
          </cell>
          <cell r="H150">
            <v>10000</v>
          </cell>
          <cell r="I150"/>
          <cell r="J150">
            <v>0</v>
          </cell>
          <cell r="K150">
            <v>10000</v>
          </cell>
          <cell r="L150"/>
          <cell r="M150">
            <v>0</v>
          </cell>
          <cell r="N150">
            <v>10000</v>
          </cell>
          <cell r="Q150">
            <v>10000</v>
          </cell>
          <cell r="R150"/>
          <cell r="S150">
            <v>0</v>
          </cell>
          <cell r="T150">
            <v>10000</v>
          </cell>
          <cell r="U150">
            <v>10689</v>
          </cell>
        </row>
        <row r="151">
          <cell r="A151" t="str">
            <v>37505</v>
          </cell>
          <cell r="B151" t="str">
            <v>MERIDIAN</v>
          </cell>
          <cell r="C151">
            <v>10000</v>
          </cell>
          <cell r="D151">
            <v>1.2942778179137943E-3</v>
          </cell>
          <cell r="E151">
            <v>27378.699999999921</v>
          </cell>
          <cell r="F151"/>
          <cell r="G151">
            <v>0</v>
          </cell>
          <cell r="H151">
            <v>26746.400000000001</v>
          </cell>
          <cell r="I151"/>
          <cell r="J151">
            <v>0</v>
          </cell>
          <cell r="K151">
            <v>26745</v>
          </cell>
          <cell r="L151"/>
          <cell r="M151">
            <v>0</v>
          </cell>
          <cell r="N151">
            <v>26745</v>
          </cell>
          <cell r="Q151">
            <v>26745</v>
          </cell>
          <cell r="R151"/>
          <cell r="S151">
            <v>0</v>
          </cell>
          <cell r="T151">
            <v>26745</v>
          </cell>
          <cell r="U151">
            <v>28849</v>
          </cell>
        </row>
        <row r="152">
          <cell r="A152" t="str">
            <v>24350</v>
          </cell>
          <cell r="B152" t="str">
            <v>METHOW VALLEY</v>
          </cell>
          <cell r="C152">
            <v>10000</v>
          </cell>
          <cell r="D152">
            <v>6.0161224989497056E-4</v>
          </cell>
          <cell r="E152">
            <v>12726.299999999921</v>
          </cell>
          <cell r="F152"/>
          <cell r="G152">
            <v>0</v>
          </cell>
          <cell r="H152">
            <v>12432.4</v>
          </cell>
          <cell r="I152"/>
          <cell r="J152">
            <v>0</v>
          </cell>
          <cell r="K152">
            <v>12431</v>
          </cell>
          <cell r="L152"/>
          <cell r="M152">
            <v>0</v>
          </cell>
          <cell r="N152">
            <v>12431</v>
          </cell>
          <cell r="Q152">
            <v>12431</v>
          </cell>
          <cell r="R152"/>
          <cell r="S152">
            <v>0</v>
          </cell>
          <cell r="T152">
            <v>12431</v>
          </cell>
          <cell r="U152">
            <v>15901</v>
          </cell>
        </row>
        <row r="153">
          <cell r="A153" t="str">
            <v>30031</v>
          </cell>
          <cell r="B153" t="str">
            <v>MILL A</v>
          </cell>
          <cell r="C153">
            <v>10000</v>
          </cell>
          <cell r="D153">
            <v>1.2004711803843382E-4</v>
          </cell>
          <cell r="E153">
            <v>2539.3999999999214</v>
          </cell>
          <cell r="F153"/>
          <cell r="G153">
            <v>10000</v>
          </cell>
          <cell r="H153">
            <v>10000</v>
          </cell>
          <cell r="I153"/>
          <cell r="J153">
            <v>0</v>
          </cell>
          <cell r="K153">
            <v>10000</v>
          </cell>
          <cell r="L153"/>
          <cell r="M153">
            <v>0</v>
          </cell>
          <cell r="N153">
            <v>10000</v>
          </cell>
          <cell r="Q153">
            <v>10000</v>
          </cell>
          <cell r="R153"/>
          <cell r="S153">
            <v>0</v>
          </cell>
          <cell r="T153">
            <v>10000</v>
          </cell>
          <cell r="U153">
            <v>10000</v>
          </cell>
        </row>
        <row r="154">
          <cell r="A154" t="str">
            <v>31103</v>
          </cell>
          <cell r="B154" t="str">
            <v>MONROE</v>
          </cell>
          <cell r="C154">
            <v>10000</v>
          </cell>
          <cell r="D154">
            <v>2.466194286319591E-3</v>
          </cell>
          <cell r="E154">
            <v>52169.099999999919</v>
          </cell>
          <cell r="F154"/>
          <cell r="G154">
            <v>0</v>
          </cell>
          <cell r="H154">
            <v>50964.3</v>
          </cell>
          <cell r="I154"/>
          <cell r="J154">
            <v>0</v>
          </cell>
          <cell r="K154">
            <v>50962</v>
          </cell>
          <cell r="L154"/>
          <cell r="M154">
            <v>0</v>
          </cell>
          <cell r="N154">
            <v>50962</v>
          </cell>
          <cell r="Q154">
            <v>50962</v>
          </cell>
          <cell r="R154"/>
          <cell r="S154">
            <v>0</v>
          </cell>
          <cell r="T154">
            <v>50962</v>
          </cell>
          <cell r="U154">
            <v>49070</v>
          </cell>
        </row>
        <row r="155">
          <cell r="A155" t="str">
            <v>14066</v>
          </cell>
          <cell r="B155" t="str">
            <v>MONTESANO</v>
          </cell>
          <cell r="C155">
            <v>10000</v>
          </cell>
          <cell r="D155">
            <v>1.3370817976250482E-3</v>
          </cell>
          <cell r="E155">
            <v>28284.199999999921</v>
          </cell>
          <cell r="F155"/>
          <cell r="G155">
            <v>0</v>
          </cell>
          <cell r="H155">
            <v>27631</v>
          </cell>
          <cell r="I155"/>
          <cell r="J155">
            <v>0</v>
          </cell>
          <cell r="K155">
            <v>27630</v>
          </cell>
          <cell r="L155"/>
          <cell r="M155">
            <v>0</v>
          </cell>
          <cell r="N155">
            <v>27630</v>
          </cell>
          <cell r="Q155">
            <v>27630</v>
          </cell>
          <cell r="R155"/>
          <cell r="S155">
            <v>0</v>
          </cell>
          <cell r="T155">
            <v>27630</v>
          </cell>
          <cell r="U155">
            <v>25082</v>
          </cell>
        </row>
        <row r="156">
          <cell r="A156" t="str">
            <v>21214</v>
          </cell>
          <cell r="B156" t="str">
            <v>MORTON</v>
          </cell>
          <cell r="C156">
            <v>10000</v>
          </cell>
          <cell r="D156">
            <v>4.1731004080786593E-4</v>
          </cell>
          <cell r="E156">
            <v>8827.5999999999221</v>
          </cell>
          <cell r="F156"/>
          <cell r="G156">
            <v>10000</v>
          </cell>
          <cell r="H156">
            <v>10000</v>
          </cell>
          <cell r="I156"/>
          <cell r="J156">
            <v>0</v>
          </cell>
          <cell r="K156">
            <v>10000</v>
          </cell>
          <cell r="L156"/>
          <cell r="M156">
            <v>0</v>
          </cell>
          <cell r="N156">
            <v>10000</v>
          </cell>
          <cell r="Q156">
            <v>10000</v>
          </cell>
          <cell r="R156"/>
          <cell r="S156">
            <v>0</v>
          </cell>
          <cell r="T156">
            <v>10000</v>
          </cell>
          <cell r="U156">
            <v>10025</v>
          </cell>
        </row>
        <row r="157">
          <cell r="A157" t="str">
            <v>13161</v>
          </cell>
          <cell r="B157" t="str">
            <v>MOSES LAKE</v>
          </cell>
          <cell r="C157">
            <v>10000</v>
          </cell>
          <cell r="D157">
            <v>1.0869581747018402E-2</v>
          </cell>
          <cell r="E157">
            <v>229931.99999999991</v>
          </cell>
          <cell r="F157"/>
          <cell r="G157">
            <v>0</v>
          </cell>
          <cell r="H157">
            <v>224622</v>
          </cell>
          <cell r="I157"/>
          <cell r="J157">
            <v>0</v>
          </cell>
          <cell r="K157">
            <v>224613</v>
          </cell>
          <cell r="L157"/>
          <cell r="M157">
            <v>0</v>
          </cell>
          <cell r="N157">
            <v>224613</v>
          </cell>
          <cell r="Q157">
            <v>224613</v>
          </cell>
          <cell r="R157"/>
          <cell r="S157">
            <v>0</v>
          </cell>
          <cell r="T157">
            <v>224613</v>
          </cell>
          <cell r="U157">
            <v>238288</v>
          </cell>
        </row>
        <row r="158">
          <cell r="A158" t="str">
            <v>21206</v>
          </cell>
          <cell r="B158" t="str">
            <v>MOSSYROCK</v>
          </cell>
          <cell r="C158">
            <v>10000</v>
          </cell>
          <cell r="D158">
            <v>8.0026538142535201E-4</v>
          </cell>
          <cell r="E158">
            <v>16928.49999999992</v>
          </cell>
          <cell r="F158"/>
          <cell r="G158">
            <v>0</v>
          </cell>
          <cell r="H158">
            <v>16537.5</v>
          </cell>
          <cell r="I158"/>
          <cell r="J158">
            <v>0</v>
          </cell>
          <cell r="K158">
            <v>16536</v>
          </cell>
          <cell r="L158"/>
          <cell r="M158">
            <v>0</v>
          </cell>
          <cell r="N158">
            <v>16536</v>
          </cell>
          <cell r="Q158">
            <v>16536</v>
          </cell>
          <cell r="R158"/>
          <cell r="S158">
            <v>0</v>
          </cell>
          <cell r="T158">
            <v>16536</v>
          </cell>
          <cell r="U158">
            <v>14944</v>
          </cell>
        </row>
        <row r="159">
          <cell r="A159" t="str">
            <v>39209</v>
          </cell>
          <cell r="B159" t="str">
            <v>MOUNT ADAMS</v>
          </cell>
          <cell r="C159">
            <v>10000</v>
          </cell>
          <cell r="D159">
            <v>2.0620071291470679E-3</v>
          </cell>
          <cell r="E159">
            <v>43619.099999999919</v>
          </cell>
          <cell r="F159"/>
          <cell r="G159">
            <v>0</v>
          </cell>
          <cell r="H159">
            <v>42611.7</v>
          </cell>
          <cell r="I159"/>
          <cell r="J159">
            <v>0</v>
          </cell>
          <cell r="K159">
            <v>42610</v>
          </cell>
          <cell r="L159"/>
          <cell r="M159">
            <v>0</v>
          </cell>
          <cell r="N159">
            <v>42610</v>
          </cell>
          <cell r="Q159">
            <v>42610</v>
          </cell>
          <cell r="R159"/>
          <cell r="S159">
            <v>0</v>
          </cell>
          <cell r="T159">
            <v>42610</v>
          </cell>
          <cell r="U159">
            <v>42022</v>
          </cell>
        </row>
        <row r="160">
          <cell r="A160" t="str">
            <v>37507</v>
          </cell>
          <cell r="B160" t="str">
            <v>MOUNT BAKER</v>
          </cell>
          <cell r="C160">
            <v>10000</v>
          </cell>
          <cell r="D160">
            <v>2.5667544202887345E-3</v>
          </cell>
          <cell r="E160">
            <v>54296.299999999923</v>
          </cell>
          <cell r="F160"/>
          <cell r="G160">
            <v>0</v>
          </cell>
          <cell r="H160">
            <v>53042.400000000001</v>
          </cell>
          <cell r="I160"/>
          <cell r="J160">
            <v>0</v>
          </cell>
          <cell r="K160">
            <v>53040</v>
          </cell>
          <cell r="L160"/>
          <cell r="M160">
            <v>0</v>
          </cell>
          <cell r="N160">
            <v>53040</v>
          </cell>
          <cell r="Q160">
            <v>53040</v>
          </cell>
          <cell r="R160"/>
          <cell r="S160">
            <v>0</v>
          </cell>
          <cell r="T160">
            <v>53040</v>
          </cell>
          <cell r="U160">
            <v>58883</v>
          </cell>
        </row>
        <row r="161">
          <cell r="A161" t="str">
            <v>30029</v>
          </cell>
          <cell r="B161" t="str">
            <v>MOUNT PLEASANT</v>
          </cell>
          <cell r="C161">
            <v>0</v>
          </cell>
          <cell r="D161">
            <v>0</v>
          </cell>
          <cell r="E161">
            <v>0</v>
          </cell>
          <cell r="F161"/>
          <cell r="G161">
            <v>0</v>
          </cell>
          <cell r="H161">
            <v>0</v>
          </cell>
          <cell r="I161"/>
          <cell r="J161">
            <v>0</v>
          </cell>
          <cell r="K161">
            <v>0</v>
          </cell>
          <cell r="L161"/>
          <cell r="M161">
            <v>0</v>
          </cell>
          <cell r="N161">
            <v>0</v>
          </cell>
          <cell r="Q161">
            <v>0</v>
          </cell>
          <cell r="R161"/>
          <cell r="S161">
            <v>0</v>
          </cell>
          <cell r="T161">
            <v>0</v>
          </cell>
          <cell r="U161">
            <v>0</v>
          </cell>
        </row>
        <row r="162">
          <cell r="A162" t="str">
            <v>29320</v>
          </cell>
          <cell r="B162" t="str">
            <v>MOUNT VERNON</v>
          </cell>
          <cell r="C162">
            <v>10000</v>
          </cell>
          <cell r="D162">
            <v>6.9050251405881379E-3</v>
          </cell>
          <cell r="E162">
            <v>146066.89999999991</v>
          </cell>
          <cell r="F162"/>
          <cell r="G162">
            <v>0</v>
          </cell>
          <cell r="H162">
            <v>142693.70000000001</v>
          </cell>
          <cell r="I162"/>
          <cell r="J162">
            <v>0</v>
          </cell>
          <cell r="K162">
            <v>142688</v>
          </cell>
          <cell r="L162"/>
          <cell r="M162">
            <v>0</v>
          </cell>
          <cell r="N162">
            <v>142688</v>
          </cell>
          <cell r="Q162">
            <v>142688</v>
          </cell>
          <cell r="R162"/>
          <cell r="S162">
            <v>0</v>
          </cell>
          <cell r="T162">
            <v>142688</v>
          </cell>
          <cell r="U162">
            <v>151572</v>
          </cell>
        </row>
        <row r="163">
          <cell r="A163" t="str">
            <v>31006</v>
          </cell>
          <cell r="B163" t="str">
            <v>MUKILTEO</v>
          </cell>
          <cell r="C163">
            <v>10000</v>
          </cell>
          <cell r="D163">
            <v>1.5126794591776021E-2</v>
          </cell>
          <cell r="E163">
            <v>319987.79999999993</v>
          </cell>
          <cell r="F163"/>
          <cell r="G163">
            <v>0</v>
          </cell>
          <cell r="H163">
            <v>312598.09999999998</v>
          </cell>
          <cell r="I163"/>
          <cell r="J163">
            <v>0</v>
          </cell>
          <cell r="K163">
            <v>312586</v>
          </cell>
          <cell r="L163"/>
          <cell r="M163">
            <v>0</v>
          </cell>
          <cell r="N163">
            <v>312586</v>
          </cell>
          <cell r="Q163">
            <v>312586</v>
          </cell>
          <cell r="R163"/>
          <cell r="S163">
            <v>0</v>
          </cell>
          <cell r="T163">
            <v>312586</v>
          </cell>
          <cell r="U163">
            <v>265100</v>
          </cell>
        </row>
        <row r="164">
          <cell r="A164" t="str">
            <v>39003</v>
          </cell>
          <cell r="B164" t="str">
            <v>NACHES VALLEY</v>
          </cell>
          <cell r="C164">
            <v>10000</v>
          </cell>
          <cell r="D164">
            <v>1.2440635483744521E-3</v>
          </cell>
          <cell r="E164">
            <v>26316.49999999992</v>
          </cell>
          <cell r="F164"/>
          <cell r="G164">
            <v>0</v>
          </cell>
          <cell r="H164">
            <v>25708.7</v>
          </cell>
          <cell r="I164"/>
          <cell r="J164">
            <v>0</v>
          </cell>
          <cell r="K164">
            <v>25707</v>
          </cell>
          <cell r="L164"/>
          <cell r="M164">
            <v>0</v>
          </cell>
          <cell r="N164">
            <v>25707</v>
          </cell>
          <cell r="Q164">
            <v>25707</v>
          </cell>
          <cell r="R164"/>
          <cell r="S164">
            <v>0</v>
          </cell>
          <cell r="T164">
            <v>25707</v>
          </cell>
          <cell r="U164">
            <v>25162</v>
          </cell>
        </row>
        <row r="165">
          <cell r="A165" t="str">
            <v>21014</v>
          </cell>
          <cell r="B165" t="str">
            <v>NAPAVINE</v>
          </cell>
          <cell r="C165">
            <v>10000</v>
          </cell>
          <cell r="D165">
            <v>5.3471564872724386E-4</v>
          </cell>
          <cell r="E165">
            <v>11311.199999999923</v>
          </cell>
          <cell r="F165"/>
          <cell r="G165">
            <v>0</v>
          </cell>
          <cell r="H165">
            <v>11049.9</v>
          </cell>
          <cell r="I165"/>
          <cell r="J165">
            <v>0</v>
          </cell>
          <cell r="K165">
            <v>11049</v>
          </cell>
          <cell r="L165"/>
          <cell r="M165">
            <v>0</v>
          </cell>
          <cell r="N165">
            <v>11049</v>
          </cell>
          <cell r="Q165">
            <v>11049</v>
          </cell>
          <cell r="R165"/>
          <cell r="S165">
            <v>0</v>
          </cell>
          <cell r="T165">
            <v>11049</v>
          </cell>
          <cell r="U165">
            <v>14194</v>
          </cell>
        </row>
        <row r="166">
          <cell r="A166" t="str">
            <v>25155</v>
          </cell>
          <cell r="B166" t="str">
            <v>NASELLE-GRAYS</v>
          </cell>
          <cell r="C166">
            <v>10000</v>
          </cell>
          <cell r="D166">
            <v>2.722453944421641E-4</v>
          </cell>
          <cell r="E166">
            <v>5758.9999999999209</v>
          </cell>
          <cell r="F166"/>
          <cell r="G166">
            <v>10000</v>
          </cell>
          <cell r="H166">
            <v>10000</v>
          </cell>
          <cell r="I166"/>
          <cell r="J166">
            <v>0</v>
          </cell>
          <cell r="K166">
            <v>10000</v>
          </cell>
          <cell r="L166"/>
          <cell r="M166">
            <v>0</v>
          </cell>
          <cell r="N166">
            <v>10000</v>
          </cell>
          <cell r="Q166">
            <v>10000</v>
          </cell>
          <cell r="R166"/>
          <cell r="S166">
            <v>0</v>
          </cell>
          <cell r="T166">
            <v>10000</v>
          </cell>
          <cell r="U166">
            <v>10000</v>
          </cell>
        </row>
        <row r="167">
          <cell r="A167" t="str">
            <v>24014</v>
          </cell>
          <cell r="B167" t="str">
            <v>NESPELEM</v>
          </cell>
          <cell r="C167">
            <v>10000</v>
          </cell>
          <cell r="D167">
            <v>6.0710308810789316E-4</v>
          </cell>
          <cell r="E167">
            <v>12842.399999999921</v>
          </cell>
          <cell r="F167"/>
          <cell r="G167">
            <v>0</v>
          </cell>
          <cell r="H167">
            <v>12545.8</v>
          </cell>
          <cell r="I167"/>
          <cell r="J167">
            <v>0</v>
          </cell>
          <cell r="K167">
            <v>12545</v>
          </cell>
          <cell r="L167"/>
          <cell r="M167">
            <v>0</v>
          </cell>
          <cell r="N167">
            <v>12545</v>
          </cell>
          <cell r="Q167">
            <v>12545</v>
          </cell>
          <cell r="R167"/>
          <cell r="S167">
            <v>0</v>
          </cell>
          <cell r="T167">
            <v>12545</v>
          </cell>
          <cell r="U167">
            <v>14862</v>
          </cell>
        </row>
        <row r="168">
          <cell r="A168" t="str">
            <v>26056</v>
          </cell>
          <cell r="B168" t="str">
            <v>NEWPORT</v>
          </cell>
          <cell r="C168">
            <v>10000</v>
          </cell>
          <cell r="D168">
            <v>2.182005534107803E-3</v>
          </cell>
          <cell r="E168">
            <v>46157.49999999992</v>
          </cell>
          <cell r="F168"/>
          <cell r="G168">
            <v>0</v>
          </cell>
          <cell r="H168">
            <v>45091.5</v>
          </cell>
          <cell r="I168"/>
          <cell r="J168">
            <v>0</v>
          </cell>
          <cell r="K168">
            <v>45089</v>
          </cell>
          <cell r="L168"/>
          <cell r="M168">
            <v>0</v>
          </cell>
          <cell r="N168">
            <v>45089</v>
          </cell>
          <cell r="Q168">
            <v>45089</v>
          </cell>
          <cell r="R168"/>
          <cell r="S168">
            <v>0</v>
          </cell>
          <cell r="T168">
            <v>45089</v>
          </cell>
          <cell r="U168">
            <v>48266</v>
          </cell>
        </row>
        <row r="169">
          <cell r="A169" t="str">
            <v>32325</v>
          </cell>
          <cell r="B169" t="str">
            <v>NINE MILE FALLS</v>
          </cell>
          <cell r="C169">
            <v>10000</v>
          </cell>
          <cell r="D169">
            <v>1.5270196930820149E-3</v>
          </cell>
          <cell r="E169">
            <v>32302.099999999919</v>
          </cell>
          <cell r="F169"/>
          <cell r="G169">
            <v>0</v>
          </cell>
          <cell r="H169">
            <v>31556.1</v>
          </cell>
          <cell r="I169"/>
          <cell r="J169">
            <v>0</v>
          </cell>
          <cell r="K169">
            <v>31554</v>
          </cell>
          <cell r="L169"/>
          <cell r="M169">
            <v>0</v>
          </cell>
          <cell r="N169">
            <v>31554</v>
          </cell>
          <cell r="Q169">
            <v>31554</v>
          </cell>
          <cell r="R169"/>
          <cell r="S169">
            <v>0</v>
          </cell>
          <cell r="T169">
            <v>31554</v>
          </cell>
          <cell r="U169">
            <v>39533</v>
          </cell>
        </row>
        <row r="170">
          <cell r="A170" t="str">
            <v>37506</v>
          </cell>
          <cell r="B170" t="str">
            <v>NOOKSACK VALLEY</v>
          </cell>
          <cell r="C170">
            <v>10000</v>
          </cell>
          <cell r="D170">
            <v>1.5801414262557132E-3</v>
          </cell>
          <cell r="E170">
            <v>33425.799999999923</v>
          </cell>
          <cell r="F170"/>
          <cell r="G170">
            <v>0</v>
          </cell>
          <cell r="H170">
            <v>32653.8</v>
          </cell>
          <cell r="I170"/>
          <cell r="J170">
            <v>0</v>
          </cell>
          <cell r="K170">
            <v>32652</v>
          </cell>
          <cell r="L170"/>
          <cell r="M170">
            <v>0</v>
          </cell>
          <cell r="N170">
            <v>32652</v>
          </cell>
          <cell r="Q170">
            <v>32652</v>
          </cell>
          <cell r="R170"/>
          <cell r="S170">
            <v>0</v>
          </cell>
          <cell r="T170">
            <v>32652</v>
          </cell>
          <cell r="U170">
            <v>36462</v>
          </cell>
        </row>
        <row r="171">
          <cell r="A171" t="str">
            <v>14064</v>
          </cell>
          <cell r="B171" t="str">
            <v>NORTH BEACH</v>
          </cell>
          <cell r="C171">
            <v>10000</v>
          </cell>
          <cell r="D171">
            <v>1.1925197550641078E-3</v>
          </cell>
          <cell r="E171">
            <v>25226.199999999921</v>
          </cell>
          <cell r="F171"/>
          <cell r="G171">
            <v>0</v>
          </cell>
          <cell r="H171">
            <v>24643.599999999999</v>
          </cell>
          <cell r="I171"/>
          <cell r="J171">
            <v>0</v>
          </cell>
          <cell r="K171">
            <v>24642</v>
          </cell>
          <cell r="L171"/>
          <cell r="M171">
            <v>0</v>
          </cell>
          <cell r="N171">
            <v>24642</v>
          </cell>
          <cell r="Q171">
            <v>24642</v>
          </cell>
          <cell r="R171"/>
          <cell r="S171">
            <v>0</v>
          </cell>
          <cell r="T171">
            <v>24642</v>
          </cell>
          <cell r="U171">
            <v>26623</v>
          </cell>
        </row>
        <row r="172">
          <cell r="A172" t="str">
            <v>11051</v>
          </cell>
          <cell r="B172" t="str">
            <v>NORTH FRANKLIN</v>
          </cell>
          <cell r="C172">
            <v>10000</v>
          </cell>
          <cell r="D172">
            <v>2.7709179365299872E-3</v>
          </cell>
          <cell r="E172">
            <v>58615.199999999917</v>
          </cell>
          <cell r="F172"/>
          <cell r="G172">
            <v>0</v>
          </cell>
          <cell r="H172">
            <v>57261.5</v>
          </cell>
          <cell r="I172"/>
          <cell r="J172">
            <v>0</v>
          </cell>
          <cell r="K172">
            <v>57259</v>
          </cell>
          <cell r="L172"/>
          <cell r="M172">
            <v>0</v>
          </cell>
          <cell r="N172">
            <v>57259</v>
          </cell>
          <cell r="Q172">
            <v>57259</v>
          </cell>
          <cell r="R172"/>
          <cell r="S172">
            <v>0</v>
          </cell>
          <cell r="T172">
            <v>57259</v>
          </cell>
          <cell r="U172">
            <v>53779</v>
          </cell>
        </row>
        <row r="173">
          <cell r="A173" t="str">
            <v>18400</v>
          </cell>
          <cell r="B173" t="str">
            <v>NORTH KITSAP</v>
          </cell>
          <cell r="C173">
            <v>10000</v>
          </cell>
          <cell r="D173">
            <v>3.4260295180071026E-3</v>
          </cell>
          <cell r="E173">
            <v>72473.199999999924</v>
          </cell>
          <cell r="F173"/>
          <cell r="G173">
            <v>0</v>
          </cell>
          <cell r="H173">
            <v>70799.5</v>
          </cell>
          <cell r="I173"/>
          <cell r="J173">
            <v>0</v>
          </cell>
          <cell r="K173">
            <v>70796</v>
          </cell>
          <cell r="L173"/>
          <cell r="M173">
            <v>0</v>
          </cell>
          <cell r="N173">
            <v>70796</v>
          </cell>
          <cell r="Q173">
            <v>70796</v>
          </cell>
          <cell r="R173"/>
          <cell r="S173">
            <v>0</v>
          </cell>
          <cell r="T173">
            <v>70796</v>
          </cell>
          <cell r="U173">
            <v>75476</v>
          </cell>
        </row>
        <row r="174">
          <cell r="A174" t="str">
            <v>23403</v>
          </cell>
          <cell r="B174" t="str">
            <v>NORTH MASON</v>
          </cell>
          <cell r="C174">
            <v>10000</v>
          </cell>
          <cell r="D174">
            <v>2.4818809085282684E-3</v>
          </cell>
          <cell r="E174">
            <v>52500.899999999921</v>
          </cell>
          <cell r="F174"/>
          <cell r="G174">
            <v>0</v>
          </cell>
          <cell r="H174">
            <v>51288.4</v>
          </cell>
          <cell r="I174"/>
          <cell r="J174">
            <v>0</v>
          </cell>
          <cell r="K174">
            <v>51286</v>
          </cell>
          <cell r="L174"/>
          <cell r="M174">
            <v>0</v>
          </cell>
          <cell r="N174">
            <v>51286</v>
          </cell>
          <cell r="Q174">
            <v>51286</v>
          </cell>
          <cell r="R174"/>
          <cell r="S174">
            <v>0</v>
          </cell>
          <cell r="T174">
            <v>51286</v>
          </cell>
          <cell r="U174">
            <v>55016</v>
          </cell>
        </row>
        <row r="175">
          <cell r="A175" t="str">
            <v>25200</v>
          </cell>
          <cell r="B175" t="str">
            <v>NORTH RIVER</v>
          </cell>
          <cell r="C175">
            <v>10000</v>
          </cell>
          <cell r="D175">
            <v>4.1676659316541586E-6</v>
          </cell>
          <cell r="E175">
            <v>88.099999999921181</v>
          </cell>
          <cell r="F175"/>
          <cell r="G175">
            <v>10000</v>
          </cell>
          <cell r="H175">
            <v>10000</v>
          </cell>
          <cell r="I175"/>
          <cell r="J175">
            <v>0</v>
          </cell>
          <cell r="K175">
            <v>10000</v>
          </cell>
          <cell r="L175"/>
          <cell r="M175">
            <v>0</v>
          </cell>
          <cell r="N175">
            <v>10000</v>
          </cell>
          <cell r="Q175">
            <v>10000</v>
          </cell>
          <cell r="R175"/>
          <cell r="S175">
            <v>0</v>
          </cell>
          <cell r="T175">
            <v>10000</v>
          </cell>
          <cell r="U175">
            <v>10000</v>
          </cell>
        </row>
        <row r="176">
          <cell r="A176" t="str">
            <v>34003</v>
          </cell>
          <cell r="B176" t="str">
            <v>NORTH THURSTON</v>
          </cell>
          <cell r="C176">
            <v>10000</v>
          </cell>
          <cell r="D176">
            <v>1.1295855027112705E-2</v>
          </cell>
          <cell r="E176">
            <v>238949.19999999992</v>
          </cell>
          <cell r="F176"/>
          <cell r="G176">
            <v>0</v>
          </cell>
          <cell r="H176">
            <v>233431</v>
          </cell>
          <cell r="I176"/>
          <cell r="J176">
            <v>0</v>
          </cell>
          <cell r="K176">
            <v>233422</v>
          </cell>
          <cell r="L176"/>
          <cell r="M176">
            <v>0</v>
          </cell>
          <cell r="N176">
            <v>233422</v>
          </cell>
          <cell r="Q176">
            <v>233422</v>
          </cell>
          <cell r="R176"/>
          <cell r="S176">
            <v>0</v>
          </cell>
          <cell r="T176">
            <v>233422</v>
          </cell>
          <cell r="U176">
            <v>253938</v>
          </cell>
        </row>
        <row r="177">
          <cell r="A177" t="str">
            <v>33211</v>
          </cell>
          <cell r="B177" t="str">
            <v>NORTHPORT</v>
          </cell>
          <cell r="C177">
            <v>10000</v>
          </cell>
          <cell r="D177">
            <v>5.6258404961775845E-4</v>
          </cell>
          <cell r="E177">
            <v>11900.699999999923</v>
          </cell>
          <cell r="F177"/>
          <cell r="G177">
            <v>0</v>
          </cell>
          <cell r="H177">
            <v>11625.8</v>
          </cell>
          <cell r="I177"/>
          <cell r="J177">
            <v>0</v>
          </cell>
          <cell r="K177">
            <v>11625</v>
          </cell>
          <cell r="L177"/>
          <cell r="M177">
            <v>0</v>
          </cell>
          <cell r="N177">
            <v>11625</v>
          </cell>
          <cell r="Q177">
            <v>11625</v>
          </cell>
          <cell r="R177"/>
          <cell r="S177">
            <v>0</v>
          </cell>
          <cell r="T177">
            <v>11625</v>
          </cell>
          <cell r="U177">
            <v>10877</v>
          </cell>
        </row>
        <row r="178">
          <cell r="A178" t="str">
            <v>17417</v>
          </cell>
          <cell r="B178" t="str">
            <v>NORTHSHORE</v>
          </cell>
          <cell r="C178">
            <v>10000</v>
          </cell>
          <cell r="D178">
            <v>2.752371499152383E-3</v>
          </cell>
          <cell r="E178">
            <v>58222.799999999923</v>
          </cell>
          <cell r="F178"/>
          <cell r="G178">
            <v>0</v>
          </cell>
          <cell r="H178">
            <v>56878.2</v>
          </cell>
          <cell r="I178"/>
          <cell r="J178">
            <v>0</v>
          </cell>
          <cell r="K178">
            <v>56876</v>
          </cell>
          <cell r="L178"/>
          <cell r="M178">
            <v>0</v>
          </cell>
          <cell r="N178">
            <v>56876</v>
          </cell>
          <cell r="Q178">
            <v>56876</v>
          </cell>
          <cell r="R178"/>
          <cell r="S178">
            <v>0</v>
          </cell>
          <cell r="T178">
            <v>56876</v>
          </cell>
          <cell r="U178">
            <v>58179</v>
          </cell>
        </row>
        <row r="179">
          <cell r="A179" t="str">
            <v>15201</v>
          </cell>
          <cell r="B179" t="str">
            <v>OAK HARBOR</v>
          </cell>
          <cell r="C179">
            <v>10000</v>
          </cell>
          <cell r="D179">
            <v>2.9300635718648993E-3</v>
          </cell>
          <cell r="E179">
            <v>61981.699999999917</v>
          </cell>
          <cell r="F179"/>
          <cell r="G179">
            <v>0</v>
          </cell>
          <cell r="H179">
            <v>60550.3</v>
          </cell>
          <cell r="I179"/>
          <cell r="J179">
            <v>0</v>
          </cell>
          <cell r="K179">
            <v>60548</v>
          </cell>
          <cell r="L179"/>
          <cell r="M179">
            <v>0</v>
          </cell>
          <cell r="N179">
            <v>60548</v>
          </cell>
          <cell r="Q179">
            <v>60548</v>
          </cell>
          <cell r="R179"/>
          <cell r="S179">
            <v>0</v>
          </cell>
          <cell r="T179">
            <v>60548</v>
          </cell>
          <cell r="U179">
            <v>67150</v>
          </cell>
        </row>
        <row r="180">
          <cell r="A180" t="str">
            <v>38324</v>
          </cell>
          <cell r="B180" t="str">
            <v>OAKESDALE</v>
          </cell>
          <cell r="C180">
            <v>10000</v>
          </cell>
          <cell r="D180">
            <v>9.2560824748859967E-5</v>
          </cell>
          <cell r="E180">
            <v>1957.9999999999211</v>
          </cell>
          <cell r="F180"/>
          <cell r="G180">
            <v>10000</v>
          </cell>
          <cell r="H180">
            <v>10000</v>
          </cell>
          <cell r="I180"/>
          <cell r="J180">
            <v>0</v>
          </cell>
          <cell r="K180">
            <v>10000</v>
          </cell>
          <cell r="L180"/>
          <cell r="M180">
            <v>0</v>
          </cell>
          <cell r="N180">
            <v>10000</v>
          </cell>
          <cell r="Q180">
            <v>10000</v>
          </cell>
          <cell r="R180"/>
          <cell r="S180">
            <v>0</v>
          </cell>
          <cell r="T180">
            <v>10000</v>
          </cell>
          <cell r="U180">
            <v>10000</v>
          </cell>
        </row>
        <row r="181">
          <cell r="A181" t="str">
            <v>14400</v>
          </cell>
          <cell r="B181" t="str">
            <v>OAKVILLE</v>
          </cell>
          <cell r="C181">
            <v>10000</v>
          </cell>
          <cell r="D181">
            <v>7.8393005988604996E-4</v>
          </cell>
          <cell r="E181">
            <v>16582.99999999992</v>
          </cell>
          <cell r="F181"/>
          <cell r="G181">
            <v>0</v>
          </cell>
          <cell r="H181">
            <v>16200</v>
          </cell>
          <cell r="I181"/>
          <cell r="J181">
            <v>0</v>
          </cell>
          <cell r="K181">
            <v>16199</v>
          </cell>
          <cell r="L181"/>
          <cell r="M181">
            <v>0</v>
          </cell>
          <cell r="N181">
            <v>16199</v>
          </cell>
          <cell r="Q181">
            <v>16199</v>
          </cell>
          <cell r="R181"/>
          <cell r="S181">
            <v>0</v>
          </cell>
          <cell r="T181">
            <v>16199</v>
          </cell>
          <cell r="U181">
            <v>12974</v>
          </cell>
        </row>
        <row r="182">
          <cell r="A182" t="str">
            <v>25101</v>
          </cell>
          <cell r="B182" t="str">
            <v>OCEAN BEACH</v>
          </cell>
          <cell r="C182">
            <v>10000</v>
          </cell>
          <cell r="D182">
            <v>1.3931736891870752E-3</v>
          </cell>
          <cell r="E182">
            <v>29470.699999999921</v>
          </cell>
          <cell r="F182"/>
          <cell r="G182">
            <v>0</v>
          </cell>
          <cell r="H182">
            <v>28790.1</v>
          </cell>
          <cell r="I182"/>
          <cell r="J182">
            <v>0</v>
          </cell>
          <cell r="K182">
            <v>28789</v>
          </cell>
          <cell r="L182"/>
          <cell r="M182">
            <v>0</v>
          </cell>
          <cell r="N182">
            <v>28789</v>
          </cell>
          <cell r="Q182">
            <v>28789</v>
          </cell>
          <cell r="R182"/>
          <cell r="S182">
            <v>0</v>
          </cell>
          <cell r="T182">
            <v>28789</v>
          </cell>
          <cell r="U182">
            <v>31012</v>
          </cell>
        </row>
        <row r="183">
          <cell r="A183" t="str">
            <v>14172</v>
          </cell>
          <cell r="B183" t="str">
            <v>OCOSTA</v>
          </cell>
          <cell r="C183">
            <v>10000</v>
          </cell>
          <cell r="D183">
            <v>1.604738134136179E-3</v>
          </cell>
          <cell r="E183">
            <v>33946.099999999919</v>
          </cell>
          <cell r="F183"/>
          <cell r="G183">
            <v>0</v>
          </cell>
          <cell r="H183">
            <v>33162.1</v>
          </cell>
          <cell r="I183"/>
          <cell r="J183">
            <v>0</v>
          </cell>
          <cell r="K183">
            <v>33160</v>
          </cell>
          <cell r="L183"/>
          <cell r="M183">
            <v>0</v>
          </cell>
          <cell r="N183">
            <v>33160</v>
          </cell>
          <cell r="Q183">
            <v>33160</v>
          </cell>
          <cell r="R183"/>
          <cell r="S183">
            <v>0</v>
          </cell>
          <cell r="T183">
            <v>33160</v>
          </cell>
          <cell r="U183">
            <v>33372</v>
          </cell>
        </row>
        <row r="184">
          <cell r="A184" t="str">
            <v>22105</v>
          </cell>
          <cell r="B184" t="str">
            <v>ODESSA</v>
          </cell>
          <cell r="C184">
            <v>10000</v>
          </cell>
          <cell r="D184">
            <v>2.1452251151153729E-4</v>
          </cell>
          <cell r="E184">
            <v>4537.8999999999205</v>
          </cell>
          <cell r="F184"/>
          <cell r="G184">
            <v>10000</v>
          </cell>
          <cell r="H184">
            <v>10000</v>
          </cell>
          <cell r="I184"/>
          <cell r="J184">
            <v>0</v>
          </cell>
          <cell r="K184">
            <v>10000</v>
          </cell>
          <cell r="L184"/>
          <cell r="M184">
            <v>0</v>
          </cell>
          <cell r="N184">
            <v>10000</v>
          </cell>
          <cell r="Q184">
            <v>10000</v>
          </cell>
          <cell r="R184"/>
          <cell r="S184">
            <v>0</v>
          </cell>
          <cell r="T184">
            <v>10000</v>
          </cell>
          <cell r="U184">
            <v>10000</v>
          </cell>
        </row>
        <row r="185">
          <cell r="A185" t="str">
            <v>24105</v>
          </cell>
          <cell r="B185" t="str">
            <v>OKANOGAN</v>
          </cell>
          <cell r="C185">
            <v>10000</v>
          </cell>
          <cell r="D185">
            <v>1.8391927330664896E-3</v>
          </cell>
          <cell r="E185">
            <v>38905.699999999917</v>
          </cell>
          <cell r="F185"/>
          <cell r="G185">
            <v>0</v>
          </cell>
          <cell r="H185">
            <v>38007.199999999997</v>
          </cell>
          <cell r="I185"/>
          <cell r="J185">
            <v>0</v>
          </cell>
          <cell r="K185">
            <v>38005</v>
          </cell>
          <cell r="L185"/>
          <cell r="M185">
            <v>0</v>
          </cell>
          <cell r="N185">
            <v>38005</v>
          </cell>
          <cell r="Q185">
            <v>38005</v>
          </cell>
          <cell r="R185"/>
          <cell r="S185">
            <v>0</v>
          </cell>
          <cell r="T185">
            <v>38005</v>
          </cell>
          <cell r="U185">
            <v>44347</v>
          </cell>
        </row>
        <row r="186">
          <cell r="A186" t="str">
            <v>34111</v>
          </cell>
          <cell r="B186" t="str">
            <v>OLYMPIA</v>
          </cell>
          <cell r="C186">
            <v>10000</v>
          </cell>
          <cell r="D186">
            <v>7.1990299199394562E-3</v>
          </cell>
          <cell r="E186">
            <v>152286.19999999992</v>
          </cell>
          <cell r="F186"/>
          <cell r="G186">
            <v>0</v>
          </cell>
          <cell r="H186">
            <v>148769.29999999999</v>
          </cell>
          <cell r="I186"/>
          <cell r="J186">
            <v>0</v>
          </cell>
          <cell r="K186">
            <v>148763</v>
          </cell>
          <cell r="L186"/>
          <cell r="M186">
            <v>0</v>
          </cell>
          <cell r="N186">
            <v>148763</v>
          </cell>
          <cell r="Q186">
            <v>148763</v>
          </cell>
          <cell r="R186"/>
          <cell r="S186">
            <v>0</v>
          </cell>
          <cell r="T186">
            <v>148763</v>
          </cell>
          <cell r="U186">
            <v>158002</v>
          </cell>
        </row>
        <row r="187">
          <cell r="A187" t="str">
            <v>24019</v>
          </cell>
          <cell r="B187" t="str">
            <v>OMAK</v>
          </cell>
          <cell r="C187">
            <v>10000</v>
          </cell>
          <cell r="D187">
            <v>3.5663670142302485E-3</v>
          </cell>
          <cell r="E187">
            <v>75441.899999999921</v>
          </cell>
          <cell r="F187"/>
          <cell r="G187">
            <v>0</v>
          </cell>
          <cell r="H187">
            <v>73699.600000000006</v>
          </cell>
          <cell r="I187"/>
          <cell r="J187">
            <v>0</v>
          </cell>
          <cell r="K187">
            <v>73696</v>
          </cell>
          <cell r="L187"/>
          <cell r="M187">
            <v>0</v>
          </cell>
          <cell r="N187">
            <v>73696</v>
          </cell>
          <cell r="Q187">
            <v>73696</v>
          </cell>
          <cell r="R187"/>
          <cell r="S187">
            <v>0</v>
          </cell>
          <cell r="T187">
            <v>73696</v>
          </cell>
          <cell r="U187">
            <v>85486</v>
          </cell>
        </row>
        <row r="188">
          <cell r="A188" t="str">
            <v>21300</v>
          </cell>
          <cell r="B188" t="str">
            <v>ONALASKA</v>
          </cell>
          <cell r="C188">
            <v>10000</v>
          </cell>
          <cell r="D188">
            <v>8.9202019820814975E-4</v>
          </cell>
          <cell r="E188">
            <v>18869.49999999992</v>
          </cell>
          <cell r="F188"/>
          <cell r="G188">
            <v>0</v>
          </cell>
          <cell r="H188">
            <v>18433.7</v>
          </cell>
          <cell r="I188"/>
          <cell r="J188">
            <v>0</v>
          </cell>
          <cell r="K188">
            <v>18433</v>
          </cell>
          <cell r="L188"/>
          <cell r="M188">
            <v>0</v>
          </cell>
          <cell r="N188">
            <v>18433</v>
          </cell>
          <cell r="Q188">
            <v>18433</v>
          </cell>
          <cell r="R188"/>
          <cell r="S188">
            <v>0</v>
          </cell>
          <cell r="T188">
            <v>18433</v>
          </cell>
          <cell r="U188">
            <v>20051</v>
          </cell>
        </row>
        <row r="189">
          <cell r="A189" t="str">
            <v>33030</v>
          </cell>
          <cell r="B189" t="str">
            <v>ONION CREEK</v>
          </cell>
          <cell r="C189">
            <v>10000</v>
          </cell>
          <cell r="D189">
            <v>1.603315878831055E-4</v>
          </cell>
          <cell r="E189">
            <v>3391.5999999999212</v>
          </cell>
          <cell r="F189"/>
          <cell r="G189">
            <v>10000</v>
          </cell>
          <cell r="H189">
            <v>10000</v>
          </cell>
          <cell r="I189"/>
          <cell r="J189">
            <v>0</v>
          </cell>
          <cell r="K189">
            <v>10000</v>
          </cell>
          <cell r="L189"/>
          <cell r="M189">
            <v>0</v>
          </cell>
          <cell r="N189">
            <v>10000</v>
          </cell>
          <cell r="Q189">
            <v>10000</v>
          </cell>
          <cell r="R189"/>
          <cell r="S189">
            <v>0</v>
          </cell>
          <cell r="T189">
            <v>10000</v>
          </cell>
          <cell r="U189">
            <v>10000</v>
          </cell>
        </row>
        <row r="190">
          <cell r="A190" t="str">
            <v>28137</v>
          </cell>
          <cell r="B190" t="str">
            <v>ORCAS ISLAND</v>
          </cell>
          <cell r="C190">
            <v>10000</v>
          </cell>
          <cell r="D190">
            <v>4.8704247584994547E-4</v>
          </cell>
          <cell r="E190">
            <v>10302.699999999923</v>
          </cell>
          <cell r="F190"/>
          <cell r="G190">
            <v>0</v>
          </cell>
          <cell r="H190">
            <v>10064.700000000001</v>
          </cell>
          <cell r="I190"/>
          <cell r="J190">
            <v>0</v>
          </cell>
          <cell r="K190">
            <v>10064</v>
          </cell>
          <cell r="L190"/>
          <cell r="M190">
            <v>0</v>
          </cell>
          <cell r="N190">
            <v>10064</v>
          </cell>
          <cell r="Q190">
            <v>10064</v>
          </cell>
          <cell r="R190"/>
          <cell r="S190">
            <v>0</v>
          </cell>
          <cell r="T190">
            <v>10064</v>
          </cell>
          <cell r="U190">
            <v>11193</v>
          </cell>
        </row>
        <row r="191">
          <cell r="A191" t="str">
            <v>32123</v>
          </cell>
          <cell r="B191" t="str">
            <v>ORCHARD PRAIRIE</v>
          </cell>
          <cell r="C191">
            <v>10000</v>
          </cell>
          <cell r="D191">
            <v>1.4280211989946501E-4</v>
          </cell>
          <cell r="E191">
            <v>3020.6999999999211</v>
          </cell>
          <cell r="F191"/>
          <cell r="G191">
            <v>10000</v>
          </cell>
          <cell r="H191">
            <v>10000</v>
          </cell>
          <cell r="I191"/>
          <cell r="J191">
            <v>0</v>
          </cell>
          <cell r="K191">
            <v>10000</v>
          </cell>
          <cell r="L191"/>
          <cell r="M191">
            <v>0</v>
          </cell>
          <cell r="N191">
            <v>10000</v>
          </cell>
          <cell r="Q191">
            <v>10000</v>
          </cell>
          <cell r="R191"/>
          <cell r="S191">
            <v>0</v>
          </cell>
          <cell r="T191">
            <v>10000</v>
          </cell>
          <cell r="U191">
            <v>0</v>
          </cell>
        </row>
        <row r="192">
          <cell r="A192" t="str">
            <v>10065</v>
          </cell>
          <cell r="B192" t="str">
            <v>ORIENT</v>
          </cell>
          <cell r="C192">
            <v>10000</v>
          </cell>
          <cell r="D192">
            <v>2.7311329504707777E-4</v>
          </cell>
          <cell r="E192">
            <v>5777.2999999999211</v>
          </cell>
          <cell r="F192"/>
          <cell r="G192">
            <v>10000</v>
          </cell>
          <cell r="H192">
            <v>10000</v>
          </cell>
          <cell r="I192"/>
          <cell r="J192">
            <v>0</v>
          </cell>
          <cell r="K192">
            <v>10000</v>
          </cell>
          <cell r="L192"/>
          <cell r="M192">
            <v>0</v>
          </cell>
          <cell r="N192">
            <v>10000</v>
          </cell>
          <cell r="Q192">
            <v>10000</v>
          </cell>
          <cell r="R192"/>
          <cell r="S192">
            <v>0</v>
          </cell>
          <cell r="T192">
            <v>10000</v>
          </cell>
          <cell r="U192">
            <v>10000</v>
          </cell>
        </row>
        <row r="193">
          <cell r="A193" t="str">
            <v>09013</v>
          </cell>
          <cell r="B193" t="str">
            <v>ORONDO</v>
          </cell>
          <cell r="C193">
            <v>10000</v>
          </cell>
          <cell r="D193">
            <v>4.4183075879775118E-4</v>
          </cell>
          <cell r="E193">
            <v>9346.2999999999211</v>
          </cell>
          <cell r="F193"/>
          <cell r="G193">
            <v>10000</v>
          </cell>
          <cell r="H193">
            <v>10000</v>
          </cell>
          <cell r="I193"/>
          <cell r="J193">
            <v>0</v>
          </cell>
          <cell r="K193">
            <v>10000</v>
          </cell>
          <cell r="L193"/>
          <cell r="M193">
            <v>0</v>
          </cell>
          <cell r="N193">
            <v>10000</v>
          </cell>
          <cell r="Q193">
            <v>10000</v>
          </cell>
          <cell r="R193"/>
          <cell r="S193">
            <v>0</v>
          </cell>
          <cell r="T193">
            <v>10000</v>
          </cell>
          <cell r="U193">
            <v>11683</v>
          </cell>
        </row>
        <row r="194">
          <cell r="A194" t="str">
            <v>24410</v>
          </cell>
          <cell r="B194" t="str">
            <v>OROVILLE</v>
          </cell>
          <cell r="C194">
            <v>10000</v>
          </cell>
          <cell r="D194">
            <v>2.6109323537860272E-3</v>
          </cell>
          <cell r="E194">
            <v>55230.899999999921</v>
          </cell>
          <cell r="F194"/>
          <cell r="G194">
            <v>0</v>
          </cell>
          <cell r="H194">
            <v>53955.4</v>
          </cell>
          <cell r="I194"/>
          <cell r="J194">
            <v>0</v>
          </cell>
          <cell r="K194">
            <v>53953</v>
          </cell>
          <cell r="L194"/>
          <cell r="M194">
            <v>0</v>
          </cell>
          <cell r="N194">
            <v>53953</v>
          </cell>
          <cell r="Q194">
            <v>53953</v>
          </cell>
          <cell r="R194"/>
          <cell r="S194">
            <v>0</v>
          </cell>
          <cell r="T194">
            <v>53953</v>
          </cell>
          <cell r="U194">
            <v>59454</v>
          </cell>
        </row>
        <row r="195">
          <cell r="A195" t="str">
            <v>27344</v>
          </cell>
          <cell r="B195" t="str">
            <v>ORTING</v>
          </cell>
          <cell r="C195">
            <v>10000</v>
          </cell>
          <cell r="D195">
            <v>1.1229439428457925E-3</v>
          </cell>
          <cell r="E195">
            <v>23754.399999999921</v>
          </cell>
          <cell r="F195"/>
          <cell r="G195">
            <v>0</v>
          </cell>
          <cell r="H195">
            <v>23205.8</v>
          </cell>
          <cell r="I195"/>
          <cell r="J195">
            <v>0</v>
          </cell>
          <cell r="K195">
            <v>23204</v>
          </cell>
          <cell r="L195"/>
          <cell r="M195">
            <v>0</v>
          </cell>
          <cell r="N195">
            <v>23204</v>
          </cell>
          <cell r="Q195">
            <v>23204</v>
          </cell>
          <cell r="R195"/>
          <cell r="S195">
            <v>0</v>
          </cell>
          <cell r="T195">
            <v>23204</v>
          </cell>
          <cell r="U195">
            <v>25162</v>
          </cell>
        </row>
        <row r="196">
          <cell r="A196" t="str">
            <v>01147</v>
          </cell>
          <cell r="B196" t="str">
            <v>OTHELLO</v>
          </cell>
          <cell r="C196">
            <v>10000</v>
          </cell>
          <cell r="D196">
            <v>5.9620264904505626E-3</v>
          </cell>
          <cell r="E196">
            <v>126118.89999999992</v>
          </cell>
          <cell r="F196"/>
          <cell r="G196">
            <v>0</v>
          </cell>
          <cell r="H196">
            <v>123206.3</v>
          </cell>
          <cell r="I196"/>
          <cell r="J196">
            <v>0</v>
          </cell>
          <cell r="K196">
            <v>123201</v>
          </cell>
          <cell r="L196"/>
          <cell r="M196">
            <v>0</v>
          </cell>
          <cell r="N196">
            <v>123201</v>
          </cell>
          <cell r="Q196">
            <v>123201</v>
          </cell>
          <cell r="R196"/>
          <cell r="S196">
            <v>0</v>
          </cell>
          <cell r="T196">
            <v>123201</v>
          </cell>
          <cell r="U196">
            <v>143458</v>
          </cell>
        </row>
        <row r="197">
          <cell r="A197" t="str">
            <v>09102</v>
          </cell>
          <cell r="B197" t="str">
            <v>PALISADES</v>
          </cell>
          <cell r="C197">
            <v>10000</v>
          </cell>
          <cell r="D197">
            <v>8.460961538446088E-5</v>
          </cell>
          <cell r="E197">
            <v>1789.7999999999211</v>
          </cell>
          <cell r="F197"/>
          <cell r="G197">
            <v>10000</v>
          </cell>
          <cell r="H197">
            <v>10000</v>
          </cell>
          <cell r="I197"/>
          <cell r="J197">
            <v>0</v>
          </cell>
          <cell r="K197">
            <v>10000</v>
          </cell>
          <cell r="L197"/>
          <cell r="M197">
            <v>0</v>
          </cell>
          <cell r="N197">
            <v>10000</v>
          </cell>
          <cell r="Q197">
            <v>10000</v>
          </cell>
          <cell r="R197"/>
          <cell r="S197">
            <v>0</v>
          </cell>
          <cell r="T197">
            <v>10000</v>
          </cell>
          <cell r="U197">
            <v>10000</v>
          </cell>
        </row>
        <row r="198">
          <cell r="A198" t="str">
            <v>38301</v>
          </cell>
          <cell r="B198" t="str">
            <v>PALOUSE</v>
          </cell>
          <cell r="C198">
            <v>10000</v>
          </cell>
          <cell r="D198">
            <v>5.5807206262822255E-5</v>
          </cell>
          <cell r="E198">
            <v>1180.4999999999211</v>
          </cell>
          <cell r="F198"/>
          <cell r="G198">
            <v>10000</v>
          </cell>
          <cell r="H198">
            <v>10000</v>
          </cell>
          <cell r="I198"/>
          <cell r="J198">
            <v>0</v>
          </cell>
          <cell r="K198">
            <v>10000</v>
          </cell>
          <cell r="L198"/>
          <cell r="M198">
            <v>0</v>
          </cell>
          <cell r="N198">
            <v>10000</v>
          </cell>
          <cell r="Q198">
            <v>10000</v>
          </cell>
          <cell r="R198"/>
          <cell r="S198">
            <v>0</v>
          </cell>
          <cell r="T198">
            <v>10000</v>
          </cell>
          <cell r="U198">
            <v>10000</v>
          </cell>
        </row>
        <row r="199">
          <cell r="A199" t="str">
            <v>11001</v>
          </cell>
          <cell r="B199" t="str">
            <v>PASCO</v>
          </cell>
          <cell r="C199">
            <v>10000</v>
          </cell>
          <cell r="D199">
            <v>2.0498518092434581E-2</v>
          </cell>
          <cell r="E199">
            <v>433619.69999999995</v>
          </cell>
          <cell r="F199"/>
          <cell r="G199">
            <v>0</v>
          </cell>
          <cell r="H199">
            <v>423605.9</v>
          </cell>
          <cell r="I199"/>
          <cell r="J199">
            <v>0</v>
          </cell>
          <cell r="K199">
            <v>423590</v>
          </cell>
          <cell r="L199"/>
          <cell r="M199">
            <v>0</v>
          </cell>
          <cell r="N199">
            <v>423590</v>
          </cell>
          <cell r="Q199">
            <v>423590</v>
          </cell>
          <cell r="R199"/>
          <cell r="S199">
            <v>0</v>
          </cell>
          <cell r="T199">
            <v>423590</v>
          </cell>
          <cell r="U199">
            <v>494347</v>
          </cell>
        </row>
        <row r="200">
          <cell r="A200" t="str">
            <v>24122</v>
          </cell>
          <cell r="B200" t="str">
            <v>PATEROS</v>
          </cell>
          <cell r="C200">
            <v>10000</v>
          </cell>
          <cell r="D200">
            <v>4.3020782753286271E-4</v>
          </cell>
          <cell r="E200">
            <v>9100.3999999999214</v>
          </cell>
          <cell r="F200"/>
          <cell r="G200">
            <v>10000</v>
          </cell>
          <cell r="H200">
            <v>10000</v>
          </cell>
          <cell r="I200"/>
          <cell r="J200">
            <v>0</v>
          </cell>
          <cell r="K200">
            <v>10000</v>
          </cell>
          <cell r="L200"/>
          <cell r="M200">
            <v>0</v>
          </cell>
          <cell r="N200">
            <v>10000</v>
          </cell>
          <cell r="Q200">
            <v>10000</v>
          </cell>
          <cell r="R200"/>
          <cell r="S200">
            <v>0</v>
          </cell>
          <cell r="T200">
            <v>10000</v>
          </cell>
          <cell r="U200">
            <v>11525</v>
          </cell>
        </row>
        <row r="201">
          <cell r="A201" t="str">
            <v>03050</v>
          </cell>
          <cell r="B201" t="str">
            <v>PATERSON</v>
          </cell>
          <cell r="C201">
            <v>0</v>
          </cell>
          <cell r="D201">
            <v>0</v>
          </cell>
          <cell r="E201">
            <v>0</v>
          </cell>
          <cell r="F201"/>
          <cell r="G201">
            <v>0</v>
          </cell>
          <cell r="H201">
            <v>0</v>
          </cell>
          <cell r="I201"/>
          <cell r="J201">
            <v>0</v>
          </cell>
          <cell r="K201">
            <v>0</v>
          </cell>
          <cell r="L201"/>
          <cell r="M201">
            <v>0</v>
          </cell>
          <cell r="N201">
            <v>0</v>
          </cell>
          <cell r="Q201">
            <v>0</v>
          </cell>
          <cell r="R201"/>
          <cell r="S201">
            <v>0</v>
          </cell>
          <cell r="T201">
            <v>0</v>
          </cell>
          <cell r="U201">
            <v>10000</v>
          </cell>
        </row>
        <row r="202">
          <cell r="A202" t="str">
            <v>21301</v>
          </cell>
          <cell r="B202" t="str">
            <v>PE ELL</v>
          </cell>
          <cell r="C202">
            <v>10000</v>
          </cell>
          <cell r="D202">
            <v>2.0530013529845826E-4</v>
          </cell>
          <cell r="E202">
            <v>4342.7999999999211</v>
          </cell>
          <cell r="F202"/>
          <cell r="G202">
            <v>10000</v>
          </cell>
          <cell r="H202">
            <v>10000</v>
          </cell>
          <cell r="I202"/>
          <cell r="J202">
            <v>0</v>
          </cell>
          <cell r="K202">
            <v>10000</v>
          </cell>
          <cell r="L202"/>
          <cell r="M202">
            <v>0</v>
          </cell>
          <cell r="N202">
            <v>10000</v>
          </cell>
          <cell r="Q202">
            <v>10000</v>
          </cell>
          <cell r="R202"/>
          <cell r="S202">
            <v>0</v>
          </cell>
          <cell r="T202">
            <v>10000</v>
          </cell>
          <cell r="U202">
            <v>10000</v>
          </cell>
        </row>
        <row r="203">
          <cell r="A203" t="str">
            <v>27401</v>
          </cell>
          <cell r="B203" t="str">
            <v>PENINSULA</v>
          </cell>
          <cell r="C203">
            <v>10000</v>
          </cell>
          <cell r="D203">
            <v>1.6229200567548904E-3</v>
          </cell>
          <cell r="E203">
            <v>34330.699999999917</v>
          </cell>
          <cell r="F203"/>
          <cell r="G203">
            <v>0</v>
          </cell>
          <cell r="H203">
            <v>33537.800000000003</v>
          </cell>
          <cell r="I203"/>
          <cell r="J203">
            <v>0</v>
          </cell>
          <cell r="K203">
            <v>33536</v>
          </cell>
          <cell r="L203"/>
          <cell r="M203">
            <v>0</v>
          </cell>
          <cell r="N203">
            <v>33536</v>
          </cell>
          <cell r="Q203">
            <v>33536</v>
          </cell>
          <cell r="R203"/>
          <cell r="S203">
            <v>0</v>
          </cell>
          <cell r="T203">
            <v>33536</v>
          </cell>
          <cell r="U203">
            <v>76428</v>
          </cell>
        </row>
        <row r="204">
          <cell r="A204" t="str">
            <v>04901</v>
          </cell>
          <cell r="B204" t="str">
            <v>PINNACLE PREP CHARTER</v>
          </cell>
          <cell r="C204">
            <v>10000</v>
          </cell>
          <cell r="D204">
            <v>1.8643688829600051E-4</v>
          </cell>
          <cell r="E204">
            <v>3943.7999999999215</v>
          </cell>
          <cell r="F204"/>
          <cell r="G204">
            <v>10000</v>
          </cell>
          <cell r="H204">
            <v>10000</v>
          </cell>
          <cell r="I204"/>
          <cell r="J204">
            <v>0</v>
          </cell>
          <cell r="K204">
            <v>10000</v>
          </cell>
          <cell r="L204"/>
          <cell r="M204">
            <v>0</v>
          </cell>
          <cell r="N204">
            <v>10000</v>
          </cell>
          <cell r="Q204">
            <v>10000</v>
          </cell>
          <cell r="R204"/>
          <cell r="S204">
            <v>0</v>
          </cell>
          <cell r="T204">
            <v>10000</v>
          </cell>
          <cell r="U204">
            <v>10000</v>
          </cell>
        </row>
        <row r="205">
          <cell r="A205" t="str">
            <v>23402</v>
          </cell>
          <cell r="B205" t="str">
            <v>PIONEER</v>
          </cell>
          <cell r="C205">
            <v>10000</v>
          </cell>
          <cell r="D205">
            <v>1.4919540071343669E-3</v>
          </cell>
          <cell r="E205">
            <v>31560.299999999919</v>
          </cell>
          <cell r="F205"/>
          <cell r="G205">
            <v>0</v>
          </cell>
          <cell r="H205">
            <v>30831.4</v>
          </cell>
          <cell r="I205"/>
          <cell r="J205">
            <v>0</v>
          </cell>
          <cell r="K205">
            <v>30830</v>
          </cell>
          <cell r="L205"/>
          <cell r="M205">
            <v>0</v>
          </cell>
          <cell r="N205">
            <v>30830</v>
          </cell>
          <cell r="Q205">
            <v>30830</v>
          </cell>
          <cell r="R205"/>
          <cell r="S205">
            <v>0</v>
          </cell>
          <cell r="T205">
            <v>30830</v>
          </cell>
          <cell r="U205">
            <v>34452</v>
          </cell>
        </row>
        <row r="206">
          <cell r="A206" t="str">
            <v>12110</v>
          </cell>
          <cell r="B206" t="str">
            <v>POMEROY</v>
          </cell>
          <cell r="C206">
            <v>10000</v>
          </cell>
          <cell r="D206">
            <v>4.2237420075198854E-4</v>
          </cell>
          <cell r="E206">
            <v>8934.6999999999225</v>
          </cell>
          <cell r="F206"/>
          <cell r="G206">
            <v>10000</v>
          </cell>
          <cell r="H206">
            <v>10000</v>
          </cell>
          <cell r="I206"/>
          <cell r="J206">
            <v>0</v>
          </cell>
          <cell r="K206">
            <v>10000</v>
          </cell>
          <cell r="L206"/>
          <cell r="M206">
            <v>0</v>
          </cell>
          <cell r="N206">
            <v>10000</v>
          </cell>
          <cell r="Q206">
            <v>10000</v>
          </cell>
          <cell r="R206"/>
          <cell r="S206">
            <v>0</v>
          </cell>
          <cell r="T206">
            <v>10000</v>
          </cell>
          <cell r="U206">
            <v>10000</v>
          </cell>
        </row>
        <row r="207">
          <cell r="A207" t="str">
            <v>05121</v>
          </cell>
          <cell r="B207" t="str">
            <v>PORT ANGELES</v>
          </cell>
          <cell r="C207">
            <v>10000</v>
          </cell>
          <cell r="D207">
            <v>4.3135988185106292E-3</v>
          </cell>
          <cell r="E207">
            <v>91248.599999999933</v>
          </cell>
          <cell r="F207"/>
          <cell r="G207">
            <v>0</v>
          </cell>
          <cell r="H207">
            <v>89141.3</v>
          </cell>
          <cell r="I207"/>
          <cell r="J207">
            <v>0</v>
          </cell>
          <cell r="K207">
            <v>89138</v>
          </cell>
          <cell r="L207"/>
          <cell r="M207">
            <v>0</v>
          </cell>
          <cell r="N207">
            <v>89138</v>
          </cell>
          <cell r="Q207">
            <v>89138</v>
          </cell>
          <cell r="R207"/>
          <cell r="S207">
            <v>0</v>
          </cell>
          <cell r="T207">
            <v>89138</v>
          </cell>
          <cell r="U207">
            <v>103966</v>
          </cell>
        </row>
        <row r="208">
          <cell r="A208" t="str">
            <v>16050</v>
          </cell>
          <cell r="B208" t="str">
            <v>PORT TOWNSEND</v>
          </cell>
          <cell r="C208">
            <v>10000</v>
          </cell>
          <cell r="D208">
            <v>1.6930354938055703E-3</v>
          </cell>
          <cell r="E208">
            <v>35813.899999999921</v>
          </cell>
          <cell r="F208"/>
          <cell r="G208">
            <v>0</v>
          </cell>
          <cell r="H208">
            <v>34986.800000000003</v>
          </cell>
          <cell r="I208"/>
          <cell r="J208">
            <v>0</v>
          </cell>
          <cell r="K208">
            <v>34985</v>
          </cell>
          <cell r="L208"/>
          <cell r="M208">
            <v>0</v>
          </cell>
          <cell r="N208">
            <v>34985</v>
          </cell>
          <cell r="Q208">
            <v>34985</v>
          </cell>
          <cell r="R208"/>
          <cell r="S208">
            <v>0</v>
          </cell>
          <cell r="T208">
            <v>34985</v>
          </cell>
          <cell r="U208">
            <v>43750</v>
          </cell>
        </row>
        <row r="209">
          <cell r="A209" t="str">
            <v>36402</v>
          </cell>
          <cell r="B209" t="str">
            <v>PRESCOTT</v>
          </cell>
          <cell r="C209">
            <v>10000</v>
          </cell>
          <cell r="D209">
            <v>2.883775224983048E-4</v>
          </cell>
          <cell r="E209">
            <v>6100.1999999999207</v>
          </cell>
          <cell r="F209"/>
          <cell r="G209">
            <v>10000</v>
          </cell>
          <cell r="H209">
            <v>10000</v>
          </cell>
          <cell r="I209"/>
          <cell r="J209">
            <v>0</v>
          </cell>
          <cell r="K209">
            <v>10000</v>
          </cell>
          <cell r="L209"/>
          <cell r="M209">
            <v>0</v>
          </cell>
          <cell r="N209">
            <v>10000</v>
          </cell>
          <cell r="Q209">
            <v>10000</v>
          </cell>
          <cell r="R209"/>
          <cell r="S209">
            <v>0</v>
          </cell>
          <cell r="T209">
            <v>10000</v>
          </cell>
          <cell r="U209">
            <v>10000</v>
          </cell>
        </row>
        <row r="210">
          <cell r="A210" t="str">
            <v>32907</v>
          </cell>
          <cell r="B210" t="str">
            <v>PRIDE PREP CHARTER</v>
          </cell>
          <cell r="C210">
            <v>10000</v>
          </cell>
          <cell r="D210">
            <v>6.7250570305565568E-4</v>
          </cell>
          <cell r="E210">
            <v>14225.899999999921</v>
          </cell>
          <cell r="F210"/>
          <cell r="G210">
            <v>0</v>
          </cell>
          <cell r="H210">
            <v>13897.3</v>
          </cell>
          <cell r="I210"/>
          <cell r="J210">
            <v>0</v>
          </cell>
          <cell r="K210">
            <v>13896</v>
          </cell>
          <cell r="L210"/>
          <cell r="M210">
            <v>0</v>
          </cell>
          <cell r="N210">
            <v>13896</v>
          </cell>
          <cell r="Q210">
            <v>13896</v>
          </cell>
          <cell r="R210"/>
          <cell r="S210">
            <v>0</v>
          </cell>
          <cell r="T210">
            <v>13896</v>
          </cell>
          <cell r="U210">
            <v>24172</v>
          </cell>
        </row>
        <row r="211">
          <cell r="A211" t="str">
            <v>03116</v>
          </cell>
          <cell r="B211" t="str">
            <v>PROSSER</v>
          </cell>
          <cell r="C211">
            <v>10000</v>
          </cell>
          <cell r="D211">
            <v>2.528745222528253E-3</v>
          </cell>
          <cell r="E211">
            <v>53492.299999999923</v>
          </cell>
          <cell r="F211"/>
          <cell r="G211">
            <v>0</v>
          </cell>
          <cell r="H211">
            <v>52256.9</v>
          </cell>
          <cell r="I211"/>
          <cell r="J211">
            <v>0</v>
          </cell>
          <cell r="K211">
            <v>52255</v>
          </cell>
          <cell r="L211"/>
          <cell r="M211">
            <v>0</v>
          </cell>
          <cell r="N211">
            <v>52255</v>
          </cell>
          <cell r="Q211">
            <v>52255</v>
          </cell>
          <cell r="R211"/>
          <cell r="S211">
            <v>0</v>
          </cell>
          <cell r="T211">
            <v>52255</v>
          </cell>
          <cell r="U211">
            <v>62886</v>
          </cell>
        </row>
        <row r="212">
          <cell r="A212" t="str">
            <v>38267</v>
          </cell>
          <cell r="B212" t="str">
            <v>PULLMAN</v>
          </cell>
          <cell r="C212">
            <v>10000</v>
          </cell>
          <cell r="D212">
            <v>1.9348550989033426E-3</v>
          </cell>
          <cell r="E212">
            <v>40929.299999999923</v>
          </cell>
          <cell r="F212"/>
          <cell r="G212">
            <v>0</v>
          </cell>
          <cell r="H212">
            <v>39984</v>
          </cell>
          <cell r="I212"/>
          <cell r="J212">
            <v>0</v>
          </cell>
          <cell r="K212">
            <v>39982</v>
          </cell>
          <cell r="L212"/>
          <cell r="M212">
            <v>0</v>
          </cell>
          <cell r="N212">
            <v>39982</v>
          </cell>
          <cell r="Q212">
            <v>39982</v>
          </cell>
          <cell r="R212"/>
          <cell r="S212">
            <v>0</v>
          </cell>
          <cell r="T212">
            <v>39982</v>
          </cell>
          <cell r="U212">
            <v>42602</v>
          </cell>
        </row>
        <row r="213">
          <cell r="A213" t="str">
            <v>27003</v>
          </cell>
          <cell r="B213" t="str">
            <v>PUYALLUP</v>
          </cell>
          <cell r="C213">
            <v>10000</v>
          </cell>
          <cell r="D213">
            <v>1.2504199227613609E-2</v>
          </cell>
          <cell r="E213">
            <v>264510.19999999995</v>
          </cell>
          <cell r="F213"/>
          <cell r="G213">
            <v>0</v>
          </cell>
          <cell r="H213">
            <v>258401.7</v>
          </cell>
          <cell r="I213"/>
          <cell r="J213">
            <v>0</v>
          </cell>
          <cell r="K213">
            <v>258392</v>
          </cell>
          <cell r="L213"/>
          <cell r="M213">
            <v>0</v>
          </cell>
          <cell r="N213">
            <v>258392</v>
          </cell>
          <cell r="Q213">
            <v>258392</v>
          </cell>
          <cell r="R213"/>
          <cell r="S213">
            <v>0</v>
          </cell>
          <cell r="T213">
            <v>258392</v>
          </cell>
          <cell r="U213">
            <v>264044</v>
          </cell>
        </row>
        <row r="214">
          <cell r="A214" t="str">
            <v>16020</v>
          </cell>
          <cell r="B214" t="str">
            <v>QUEETS-CLEARWATER</v>
          </cell>
          <cell r="C214">
            <v>10000</v>
          </cell>
          <cell r="D214">
            <v>7.3897883595643824E-5</v>
          </cell>
          <cell r="E214">
            <v>1563.1999999999211</v>
          </cell>
          <cell r="F214"/>
          <cell r="G214">
            <v>10000</v>
          </cell>
          <cell r="H214">
            <v>10000</v>
          </cell>
          <cell r="I214"/>
          <cell r="J214">
            <v>0</v>
          </cell>
          <cell r="K214">
            <v>10000</v>
          </cell>
          <cell r="L214"/>
          <cell r="M214">
            <v>0</v>
          </cell>
          <cell r="N214">
            <v>10000</v>
          </cell>
          <cell r="Q214">
            <v>10000</v>
          </cell>
          <cell r="R214"/>
          <cell r="S214">
            <v>0</v>
          </cell>
          <cell r="T214">
            <v>10000</v>
          </cell>
          <cell r="U214">
            <v>10000</v>
          </cell>
        </row>
        <row r="215">
          <cell r="A215" t="str">
            <v>16048</v>
          </cell>
          <cell r="B215" t="str">
            <v>QUILCENE</v>
          </cell>
          <cell r="C215">
            <v>10000</v>
          </cell>
          <cell r="D215">
            <v>1.9357957444174058E-4</v>
          </cell>
          <cell r="E215">
            <v>4094.8999999999214</v>
          </cell>
          <cell r="F215"/>
          <cell r="G215">
            <v>10000</v>
          </cell>
          <cell r="H215">
            <v>10000</v>
          </cell>
          <cell r="I215"/>
          <cell r="J215">
            <v>0</v>
          </cell>
          <cell r="K215">
            <v>10000</v>
          </cell>
          <cell r="L215"/>
          <cell r="M215">
            <v>0</v>
          </cell>
          <cell r="N215">
            <v>10000</v>
          </cell>
          <cell r="Q215">
            <v>10000</v>
          </cell>
          <cell r="R215"/>
          <cell r="S215">
            <v>0</v>
          </cell>
          <cell r="T215">
            <v>10000</v>
          </cell>
          <cell r="U215">
            <v>10000</v>
          </cell>
        </row>
        <row r="216">
          <cell r="A216" t="str">
            <v>05402</v>
          </cell>
          <cell r="B216" t="str">
            <v>QUILLAYUTE VALLEY</v>
          </cell>
          <cell r="C216">
            <v>10000</v>
          </cell>
          <cell r="D216">
            <v>2.4279482787301419E-3</v>
          </cell>
          <cell r="E216">
            <v>51360.099999999919</v>
          </cell>
          <cell r="F216"/>
          <cell r="G216">
            <v>0</v>
          </cell>
          <cell r="H216">
            <v>50174</v>
          </cell>
          <cell r="I216"/>
          <cell r="J216">
            <v>0</v>
          </cell>
          <cell r="K216">
            <v>50172</v>
          </cell>
          <cell r="L216"/>
          <cell r="M216">
            <v>0</v>
          </cell>
          <cell r="N216">
            <v>50172</v>
          </cell>
          <cell r="Q216">
            <v>50172</v>
          </cell>
          <cell r="R216"/>
          <cell r="S216">
            <v>0</v>
          </cell>
          <cell r="T216">
            <v>50172</v>
          </cell>
          <cell r="U216">
            <v>58371</v>
          </cell>
        </row>
        <row r="217">
          <cell r="A217" t="str">
            <v>14097</v>
          </cell>
          <cell r="B217" t="str">
            <v>QUINAULT</v>
          </cell>
          <cell r="C217">
            <v>10000</v>
          </cell>
          <cell r="D217">
            <v>2.9463915191306055E-4</v>
          </cell>
          <cell r="E217">
            <v>6232.6999999999207</v>
          </cell>
          <cell r="F217"/>
          <cell r="G217">
            <v>10000</v>
          </cell>
          <cell r="H217">
            <v>10000</v>
          </cell>
          <cell r="I217"/>
          <cell r="J217">
            <v>0</v>
          </cell>
          <cell r="K217">
            <v>10000</v>
          </cell>
          <cell r="L217"/>
          <cell r="M217">
            <v>0</v>
          </cell>
          <cell r="N217">
            <v>10000</v>
          </cell>
          <cell r="Q217">
            <v>10000</v>
          </cell>
          <cell r="R217"/>
          <cell r="S217">
            <v>0</v>
          </cell>
          <cell r="T217">
            <v>10000</v>
          </cell>
          <cell r="U217">
            <v>10000</v>
          </cell>
        </row>
        <row r="218">
          <cell r="A218" t="str">
            <v>13144</v>
          </cell>
          <cell r="B218" t="str">
            <v>QUINCY</v>
          </cell>
          <cell r="C218">
            <v>10000</v>
          </cell>
          <cell r="D218">
            <v>3.3788080787282844E-3</v>
          </cell>
          <cell r="E218">
            <v>71474.29999999993</v>
          </cell>
          <cell r="F218"/>
          <cell r="G218">
            <v>0</v>
          </cell>
          <cell r="H218">
            <v>69823.7</v>
          </cell>
          <cell r="I218"/>
          <cell r="J218">
            <v>0</v>
          </cell>
          <cell r="K218">
            <v>69821</v>
          </cell>
          <cell r="L218"/>
          <cell r="M218">
            <v>0</v>
          </cell>
          <cell r="N218">
            <v>69821</v>
          </cell>
          <cell r="Q218">
            <v>69821</v>
          </cell>
          <cell r="R218"/>
          <cell r="S218">
            <v>0</v>
          </cell>
          <cell r="T218">
            <v>69821</v>
          </cell>
          <cell r="U218">
            <v>82917</v>
          </cell>
        </row>
        <row r="219">
          <cell r="A219" t="str">
            <v>34307</v>
          </cell>
          <cell r="B219" t="str">
            <v>RAINIER</v>
          </cell>
          <cell r="C219">
            <v>10000</v>
          </cell>
          <cell r="D219">
            <v>9.4470679011773623E-4</v>
          </cell>
          <cell r="E219">
            <v>19983.99999999992</v>
          </cell>
          <cell r="F219"/>
          <cell r="G219">
            <v>0</v>
          </cell>
          <cell r="H219">
            <v>19522.400000000001</v>
          </cell>
          <cell r="I219"/>
          <cell r="J219">
            <v>0</v>
          </cell>
          <cell r="K219">
            <v>19521</v>
          </cell>
          <cell r="L219"/>
          <cell r="M219">
            <v>0</v>
          </cell>
          <cell r="N219">
            <v>19521</v>
          </cell>
          <cell r="Q219">
            <v>19521</v>
          </cell>
          <cell r="R219"/>
          <cell r="S219">
            <v>0</v>
          </cell>
          <cell r="T219">
            <v>19521</v>
          </cell>
          <cell r="U219">
            <v>22013</v>
          </cell>
        </row>
        <row r="220">
          <cell r="A220" t="str">
            <v>17908</v>
          </cell>
          <cell r="B220" t="str">
            <v>RAINIER PREP CHARTER</v>
          </cell>
          <cell r="C220">
            <v>10000</v>
          </cell>
          <cell r="D220">
            <v>4.7402453311934264E-4</v>
          </cell>
          <cell r="E220">
            <v>10027.299999999921</v>
          </cell>
          <cell r="F220"/>
          <cell r="G220">
            <v>0</v>
          </cell>
          <cell r="H220">
            <v>9795.7000000000007</v>
          </cell>
          <cell r="I220"/>
          <cell r="J220">
            <v>10000</v>
          </cell>
          <cell r="K220">
            <v>10000</v>
          </cell>
          <cell r="L220"/>
          <cell r="M220">
            <v>0</v>
          </cell>
          <cell r="N220">
            <v>10000</v>
          </cell>
          <cell r="Q220">
            <v>10000</v>
          </cell>
          <cell r="R220"/>
          <cell r="S220">
            <v>0</v>
          </cell>
          <cell r="T220">
            <v>10000</v>
          </cell>
          <cell r="U220">
            <v>10823</v>
          </cell>
        </row>
        <row r="221">
          <cell r="A221" t="str">
            <v>17910</v>
          </cell>
          <cell r="B221" t="str">
            <v>RAINIER VALLEY CHARTER</v>
          </cell>
          <cell r="C221">
            <v>10000</v>
          </cell>
          <cell r="D221">
            <v>4.767049137172324E-4</v>
          </cell>
          <cell r="E221">
            <v>10083.999999999922</v>
          </cell>
          <cell r="F221"/>
          <cell r="G221">
            <v>0</v>
          </cell>
          <cell r="H221">
            <v>9851.1</v>
          </cell>
          <cell r="I221"/>
          <cell r="J221">
            <v>10000</v>
          </cell>
          <cell r="K221">
            <v>10000</v>
          </cell>
          <cell r="L221"/>
          <cell r="M221">
            <v>0</v>
          </cell>
          <cell r="N221">
            <v>10000</v>
          </cell>
          <cell r="Q221">
            <v>10000</v>
          </cell>
          <cell r="R221"/>
          <cell r="S221">
            <v>0</v>
          </cell>
          <cell r="T221">
            <v>10000</v>
          </cell>
          <cell r="U221">
            <v>10000</v>
          </cell>
        </row>
        <row r="222">
          <cell r="A222" t="str">
            <v>25116</v>
          </cell>
          <cell r="B222" t="str">
            <v>RAYMOND</v>
          </cell>
          <cell r="C222">
            <v>10000</v>
          </cell>
          <cell r="D222">
            <v>7.4489383965733471E-4</v>
          </cell>
          <cell r="E222">
            <v>15757.199999999923</v>
          </cell>
          <cell r="F222"/>
          <cell r="G222">
            <v>0</v>
          </cell>
          <cell r="H222">
            <v>15393.3</v>
          </cell>
          <cell r="I222"/>
          <cell r="J222">
            <v>0</v>
          </cell>
          <cell r="K222">
            <v>15392</v>
          </cell>
          <cell r="L222"/>
          <cell r="M222">
            <v>0</v>
          </cell>
          <cell r="N222">
            <v>15392</v>
          </cell>
          <cell r="Q222">
            <v>15392</v>
          </cell>
          <cell r="R222"/>
          <cell r="S222">
            <v>0</v>
          </cell>
          <cell r="T222">
            <v>15392</v>
          </cell>
          <cell r="U222">
            <v>15696</v>
          </cell>
        </row>
        <row r="223">
          <cell r="A223" t="str">
            <v>22009</v>
          </cell>
          <cell r="B223" t="str">
            <v>REARDAN-EDWALL</v>
          </cell>
          <cell r="C223">
            <v>10000</v>
          </cell>
          <cell r="D223">
            <v>8.3263149795027728E-4</v>
          </cell>
          <cell r="E223">
            <v>17613.199999999921</v>
          </cell>
          <cell r="F223"/>
          <cell r="G223">
            <v>0</v>
          </cell>
          <cell r="H223">
            <v>17206.400000000001</v>
          </cell>
          <cell r="I223"/>
          <cell r="J223">
            <v>0</v>
          </cell>
          <cell r="K223">
            <v>17205</v>
          </cell>
          <cell r="L223"/>
          <cell r="M223">
            <v>0</v>
          </cell>
          <cell r="N223">
            <v>17205</v>
          </cell>
          <cell r="Q223">
            <v>17205</v>
          </cell>
          <cell r="R223"/>
          <cell r="S223">
            <v>0</v>
          </cell>
          <cell r="T223">
            <v>17205</v>
          </cell>
          <cell r="U223">
            <v>18752</v>
          </cell>
        </row>
        <row r="224">
          <cell r="A224" t="str">
            <v>17403</v>
          </cell>
          <cell r="B224" t="str">
            <v>RENTON</v>
          </cell>
          <cell r="C224">
            <v>10000</v>
          </cell>
          <cell r="D224">
            <v>1.6864499661325624E-2</v>
          </cell>
          <cell r="E224">
            <v>356746.69999999995</v>
          </cell>
          <cell r="F224"/>
          <cell r="G224">
            <v>0</v>
          </cell>
          <cell r="H224">
            <v>348508.1</v>
          </cell>
          <cell r="I224"/>
          <cell r="J224">
            <v>0</v>
          </cell>
          <cell r="K224">
            <v>348495</v>
          </cell>
          <cell r="L224"/>
          <cell r="M224">
            <v>0</v>
          </cell>
          <cell r="N224">
            <v>348495</v>
          </cell>
          <cell r="Q224">
            <v>348495</v>
          </cell>
          <cell r="R224"/>
          <cell r="S224">
            <v>0</v>
          </cell>
          <cell r="T224">
            <v>348495</v>
          </cell>
          <cell r="U224">
            <v>369413</v>
          </cell>
        </row>
        <row r="225">
          <cell r="A225" t="str">
            <v>10309</v>
          </cell>
          <cell r="B225" t="str">
            <v>REPUBLIC</v>
          </cell>
          <cell r="C225">
            <v>10000</v>
          </cell>
          <cell r="D225">
            <v>6.846258213330284E-4</v>
          </cell>
          <cell r="E225">
            <v>14482.299999999921</v>
          </cell>
          <cell r="F225"/>
          <cell r="G225">
            <v>0</v>
          </cell>
          <cell r="H225">
            <v>14147.8</v>
          </cell>
          <cell r="I225"/>
          <cell r="J225">
            <v>0</v>
          </cell>
          <cell r="K225">
            <v>14147</v>
          </cell>
          <cell r="L225"/>
          <cell r="M225">
            <v>0</v>
          </cell>
          <cell r="N225">
            <v>14147</v>
          </cell>
          <cell r="Q225">
            <v>14147</v>
          </cell>
          <cell r="R225"/>
          <cell r="S225">
            <v>0</v>
          </cell>
          <cell r="T225">
            <v>14147</v>
          </cell>
          <cell r="U225">
            <v>15236</v>
          </cell>
        </row>
        <row r="226">
          <cell r="A226" t="str">
            <v>03400</v>
          </cell>
          <cell r="B226" t="str">
            <v>RICHLAND</v>
          </cell>
          <cell r="C226">
            <v>10000</v>
          </cell>
          <cell r="D226">
            <v>9.4472368084904546E-3</v>
          </cell>
          <cell r="E226">
            <v>199844.09999999992</v>
          </cell>
          <cell r="F226"/>
          <cell r="G226">
            <v>0</v>
          </cell>
          <cell r="H226">
            <v>195229</v>
          </cell>
          <cell r="I226"/>
          <cell r="J226">
            <v>0</v>
          </cell>
          <cell r="K226">
            <v>195221</v>
          </cell>
          <cell r="L226"/>
          <cell r="M226">
            <v>0</v>
          </cell>
          <cell r="N226">
            <v>195221</v>
          </cell>
          <cell r="Q226">
            <v>195221</v>
          </cell>
          <cell r="R226"/>
          <cell r="S226">
            <v>0</v>
          </cell>
          <cell r="T226">
            <v>195221</v>
          </cell>
          <cell r="U226">
            <v>207177</v>
          </cell>
        </row>
        <row r="227">
          <cell r="A227" t="str">
            <v>06122</v>
          </cell>
          <cell r="B227" t="str">
            <v>RIDGEFIELD</v>
          </cell>
          <cell r="C227">
            <v>10000</v>
          </cell>
          <cell r="D227">
            <v>6.4299607215860392E-4</v>
          </cell>
          <cell r="E227">
            <v>13601.699999999923</v>
          </cell>
          <cell r="F227"/>
          <cell r="G227">
            <v>0</v>
          </cell>
          <cell r="H227">
            <v>13287.5</v>
          </cell>
          <cell r="I227"/>
          <cell r="J227">
            <v>0</v>
          </cell>
          <cell r="K227">
            <v>13287</v>
          </cell>
          <cell r="L227"/>
          <cell r="M227">
            <v>0</v>
          </cell>
          <cell r="N227">
            <v>13287</v>
          </cell>
          <cell r="Q227">
            <v>13287</v>
          </cell>
          <cell r="R227"/>
          <cell r="S227">
            <v>0</v>
          </cell>
          <cell r="T227">
            <v>13287</v>
          </cell>
          <cell r="U227">
            <v>32061</v>
          </cell>
        </row>
        <row r="228">
          <cell r="A228" t="str">
            <v>01160</v>
          </cell>
          <cell r="B228" t="str">
            <v>RITZVILLE</v>
          </cell>
          <cell r="C228">
            <v>10000</v>
          </cell>
          <cell r="D228">
            <v>3.3706419649125446E-4</v>
          </cell>
          <cell r="E228">
            <v>7130.0999999999212</v>
          </cell>
          <cell r="F228"/>
          <cell r="G228">
            <v>10000</v>
          </cell>
          <cell r="H228">
            <v>10000</v>
          </cell>
          <cell r="I228"/>
          <cell r="J228">
            <v>0</v>
          </cell>
          <cell r="K228">
            <v>10000</v>
          </cell>
          <cell r="L228"/>
          <cell r="M228">
            <v>0</v>
          </cell>
          <cell r="N228">
            <v>10000</v>
          </cell>
          <cell r="Q228">
            <v>10000</v>
          </cell>
          <cell r="R228"/>
          <cell r="S228">
            <v>0</v>
          </cell>
          <cell r="T228">
            <v>10000</v>
          </cell>
          <cell r="U228">
            <v>10000</v>
          </cell>
        </row>
        <row r="229">
          <cell r="A229" t="str">
            <v>32416</v>
          </cell>
          <cell r="B229" t="str">
            <v>RIVERSIDE</v>
          </cell>
          <cell r="C229">
            <v>10000</v>
          </cell>
          <cell r="D229">
            <v>1.6709481600858263E-3</v>
          </cell>
          <cell r="E229">
            <v>35346.699999999917</v>
          </cell>
          <cell r="F229"/>
          <cell r="G229">
            <v>0</v>
          </cell>
          <cell r="H229">
            <v>34530.400000000001</v>
          </cell>
          <cell r="I229"/>
          <cell r="J229">
            <v>0</v>
          </cell>
          <cell r="K229">
            <v>34529</v>
          </cell>
          <cell r="L229"/>
          <cell r="M229">
            <v>0</v>
          </cell>
          <cell r="N229">
            <v>34529</v>
          </cell>
          <cell r="Q229">
            <v>34529</v>
          </cell>
          <cell r="R229"/>
          <cell r="S229">
            <v>0</v>
          </cell>
          <cell r="T229">
            <v>34529</v>
          </cell>
          <cell r="U229">
            <v>37088</v>
          </cell>
        </row>
        <row r="230">
          <cell r="A230" t="str">
            <v>17407</v>
          </cell>
          <cell r="B230" t="str">
            <v>RIVERVIEW</v>
          </cell>
          <cell r="C230">
            <v>10000</v>
          </cell>
          <cell r="D230">
            <v>5.0711765690999349E-4</v>
          </cell>
          <cell r="E230">
            <v>10727.399999999921</v>
          </cell>
          <cell r="F230"/>
          <cell r="G230">
            <v>0</v>
          </cell>
          <cell r="H230">
            <v>10479.6</v>
          </cell>
          <cell r="I230"/>
          <cell r="J230">
            <v>0</v>
          </cell>
          <cell r="K230">
            <v>10479</v>
          </cell>
          <cell r="L230"/>
          <cell r="M230">
            <v>0</v>
          </cell>
          <cell r="N230">
            <v>10479</v>
          </cell>
          <cell r="Q230">
            <v>10479</v>
          </cell>
          <cell r="R230"/>
          <cell r="S230">
            <v>0</v>
          </cell>
          <cell r="T230">
            <v>10479</v>
          </cell>
          <cell r="U230">
            <v>25400</v>
          </cell>
        </row>
        <row r="231">
          <cell r="A231" t="str">
            <v>34401</v>
          </cell>
          <cell r="B231" t="str">
            <v>ROCHESTER</v>
          </cell>
          <cell r="C231">
            <v>10000</v>
          </cell>
          <cell r="D231">
            <v>2.1113209516976771E-3</v>
          </cell>
          <cell r="E231">
            <v>44662.199999999917</v>
          </cell>
          <cell r="F231"/>
          <cell r="G231">
            <v>0</v>
          </cell>
          <cell r="H231">
            <v>43630.7</v>
          </cell>
          <cell r="I231"/>
          <cell r="J231">
            <v>0</v>
          </cell>
          <cell r="K231">
            <v>43629</v>
          </cell>
          <cell r="L231"/>
          <cell r="M231">
            <v>0</v>
          </cell>
          <cell r="N231">
            <v>43629</v>
          </cell>
          <cell r="Q231">
            <v>43629</v>
          </cell>
          <cell r="R231"/>
          <cell r="S231">
            <v>0</v>
          </cell>
          <cell r="T231">
            <v>43629</v>
          </cell>
          <cell r="U231">
            <v>54434</v>
          </cell>
        </row>
        <row r="232">
          <cell r="A232" t="str">
            <v>20403</v>
          </cell>
          <cell r="B232" t="str">
            <v>ROOSEVELT</v>
          </cell>
          <cell r="C232">
            <v>10000</v>
          </cell>
          <cell r="D232">
            <v>6.3548765966818515E-6</v>
          </cell>
          <cell r="E232">
            <v>134.39999999992119</v>
          </cell>
          <cell r="F232"/>
          <cell r="G232">
            <v>10000</v>
          </cell>
          <cell r="H232">
            <v>10000</v>
          </cell>
          <cell r="I232"/>
          <cell r="J232">
            <v>0</v>
          </cell>
          <cell r="K232">
            <v>10000</v>
          </cell>
          <cell r="L232"/>
          <cell r="M232">
            <v>0</v>
          </cell>
          <cell r="N232">
            <v>10000</v>
          </cell>
          <cell r="Q232">
            <v>10000</v>
          </cell>
          <cell r="R232"/>
          <cell r="S232">
            <v>0</v>
          </cell>
          <cell r="T232">
            <v>10000</v>
          </cell>
          <cell r="U232">
            <v>10000</v>
          </cell>
        </row>
        <row r="233">
          <cell r="A233" t="str">
            <v>38320</v>
          </cell>
          <cell r="B233" t="str">
            <v>ROSALIA</v>
          </cell>
          <cell r="C233">
            <v>10000</v>
          </cell>
          <cell r="D233">
            <v>2.3304726811645995E-4</v>
          </cell>
          <cell r="E233">
            <v>4929.7999999999211</v>
          </cell>
          <cell r="F233"/>
          <cell r="G233">
            <v>10000</v>
          </cell>
          <cell r="H233">
            <v>10000</v>
          </cell>
          <cell r="I233"/>
          <cell r="J233">
            <v>0</v>
          </cell>
          <cell r="K233">
            <v>10000</v>
          </cell>
          <cell r="L233"/>
          <cell r="M233">
            <v>0</v>
          </cell>
          <cell r="N233">
            <v>10000</v>
          </cell>
          <cell r="Q233">
            <v>10000</v>
          </cell>
          <cell r="R233"/>
          <cell r="S233">
            <v>0</v>
          </cell>
          <cell r="T233">
            <v>10000</v>
          </cell>
          <cell r="U233">
            <v>10000</v>
          </cell>
        </row>
        <row r="234">
          <cell r="A234" t="str">
            <v>13160</v>
          </cell>
          <cell r="B234" t="str">
            <v>ROYAL</v>
          </cell>
          <cell r="C234">
            <v>10000</v>
          </cell>
          <cell r="D234">
            <v>2.0821193449871243E-3</v>
          </cell>
          <cell r="E234">
            <v>44044.49999999992</v>
          </cell>
          <cell r="F234"/>
          <cell r="G234">
            <v>0</v>
          </cell>
          <cell r="H234">
            <v>43027.3</v>
          </cell>
          <cell r="I234"/>
          <cell r="J234">
            <v>0</v>
          </cell>
          <cell r="K234">
            <v>43025</v>
          </cell>
          <cell r="L234"/>
          <cell r="M234">
            <v>0</v>
          </cell>
          <cell r="N234">
            <v>43025</v>
          </cell>
          <cell r="Q234">
            <v>43025</v>
          </cell>
          <cell r="R234"/>
          <cell r="S234">
            <v>0</v>
          </cell>
          <cell r="T234">
            <v>43025</v>
          </cell>
          <cell r="U234">
            <v>50753</v>
          </cell>
        </row>
        <row r="235">
          <cell r="A235" t="str">
            <v>28149</v>
          </cell>
          <cell r="B235" t="str">
            <v>SAN JUAN ISLAND</v>
          </cell>
          <cell r="C235">
            <v>10000</v>
          </cell>
          <cell r="D235">
            <v>6.2787076539962128E-4</v>
          </cell>
          <cell r="E235">
            <v>13281.699999999923</v>
          </cell>
          <cell r="F235"/>
          <cell r="G235">
            <v>0</v>
          </cell>
          <cell r="H235">
            <v>12974.9</v>
          </cell>
          <cell r="I235"/>
          <cell r="J235">
            <v>0</v>
          </cell>
          <cell r="K235">
            <v>12974</v>
          </cell>
          <cell r="L235"/>
          <cell r="M235">
            <v>0</v>
          </cell>
          <cell r="N235">
            <v>12974</v>
          </cell>
          <cell r="Q235">
            <v>12974</v>
          </cell>
          <cell r="R235"/>
          <cell r="S235">
            <v>0</v>
          </cell>
          <cell r="T235">
            <v>12974</v>
          </cell>
          <cell r="U235">
            <v>14813</v>
          </cell>
        </row>
        <row r="236">
          <cell r="A236" t="str">
            <v>14104</v>
          </cell>
          <cell r="B236" t="str">
            <v>SATSOP</v>
          </cell>
          <cell r="C236">
            <v>10000</v>
          </cell>
          <cell r="D236">
            <v>1.4410525067658805E-4</v>
          </cell>
          <cell r="E236">
            <v>3048.2999999999215</v>
          </cell>
          <cell r="F236"/>
          <cell r="G236">
            <v>10000</v>
          </cell>
          <cell r="H236">
            <v>10000</v>
          </cell>
          <cell r="I236"/>
          <cell r="J236">
            <v>0</v>
          </cell>
          <cell r="K236">
            <v>10000</v>
          </cell>
          <cell r="L236"/>
          <cell r="M236">
            <v>0</v>
          </cell>
          <cell r="N236">
            <v>10000</v>
          </cell>
          <cell r="Q236">
            <v>10000</v>
          </cell>
          <cell r="R236"/>
          <cell r="S236">
            <v>0</v>
          </cell>
          <cell r="T236">
            <v>10000</v>
          </cell>
          <cell r="U236">
            <v>10000</v>
          </cell>
        </row>
        <row r="237">
          <cell r="A237" t="str">
            <v>34975</v>
          </cell>
          <cell r="B237" t="str">
            <v>SCHOOL FOR THE DEAF</v>
          </cell>
          <cell r="C237">
            <v>10000</v>
          </cell>
          <cell r="D237">
            <v>1.5726467210894554E-4</v>
          </cell>
          <cell r="E237">
            <v>3326.6999999999211</v>
          </cell>
          <cell r="F237"/>
          <cell r="G237">
            <v>10000</v>
          </cell>
          <cell r="H237">
            <v>10000</v>
          </cell>
          <cell r="I237"/>
          <cell r="J237">
            <v>0</v>
          </cell>
          <cell r="K237">
            <v>10000</v>
          </cell>
          <cell r="L237"/>
          <cell r="M237">
            <v>0</v>
          </cell>
          <cell r="N237">
            <v>10000</v>
          </cell>
          <cell r="Q237">
            <v>10000</v>
          </cell>
          <cell r="R237"/>
          <cell r="S237">
            <v>0</v>
          </cell>
          <cell r="T237">
            <v>10000</v>
          </cell>
          <cell r="U237">
            <v>10000</v>
          </cell>
        </row>
        <row r="238">
          <cell r="A238" t="str">
            <v>34974</v>
          </cell>
          <cell r="B238" t="str">
            <v>SCHOOL OF THE BLIND</v>
          </cell>
          <cell r="C238">
            <v>0</v>
          </cell>
          <cell r="D238">
            <v>0</v>
          </cell>
          <cell r="E238">
            <v>0</v>
          </cell>
          <cell r="F238"/>
          <cell r="G238">
            <v>0</v>
          </cell>
          <cell r="H238">
            <v>0</v>
          </cell>
          <cell r="I238"/>
          <cell r="J238">
            <v>0</v>
          </cell>
          <cell r="K238">
            <v>0</v>
          </cell>
          <cell r="L238"/>
          <cell r="M238">
            <v>0</v>
          </cell>
          <cell r="N238">
            <v>0</v>
          </cell>
          <cell r="Q238">
            <v>0</v>
          </cell>
          <cell r="R238"/>
          <cell r="S238">
            <v>0</v>
          </cell>
          <cell r="T238">
            <v>0</v>
          </cell>
          <cell r="U238">
            <v>10000</v>
          </cell>
        </row>
        <row r="239">
          <cell r="A239" t="str">
            <v>17001</v>
          </cell>
          <cell r="B239" t="str">
            <v>SEATTLE</v>
          </cell>
          <cell r="C239">
            <v>10000</v>
          </cell>
          <cell r="D239">
            <v>5.8188639563432558E-2</v>
          </cell>
          <cell r="E239">
            <v>1230905.7</v>
          </cell>
          <cell r="F239"/>
          <cell r="G239">
            <v>0</v>
          </cell>
          <cell r="H239">
            <v>1202479.7</v>
          </cell>
          <cell r="I239"/>
          <cell r="J239">
            <v>0</v>
          </cell>
          <cell r="K239">
            <v>1202436</v>
          </cell>
          <cell r="L239"/>
          <cell r="M239">
            <v>0</v>
          </cell>
          <cell r="N239">
            <v>1202436</v>
          </cell>
          <cell r="Q239">
            <v>1202528</v>
          </cell>
          <cell r="R239"/>
          <cell r="S239">
            <v>0</v>
          </cell>
          <cell r="T239">
            <v>1202528</v>
          </cell>
          <cell r="U239">
            <v>1273410</v>
          </cell>
        </row>
        <row r="240">
          <cell r="A240" t="str">
            <v>29101</v>
          </cell>
          <cell r="B240" t="str">
            <v>SEDRO-WOOLLEY</v>
          </cell>
          <cell r="C240">
            <v>10000</v>
          </cell>
          <cell r="D240">
            <v>3.6013287184985029E-3</v>
          </cell>
          <cell r="E240">
            <v>76181.399999999921</v>
          </cell>
          <cell r="F240"/>
          <cell r="G240">
            <v>0</v>
          </cell>
          <cell r="H240">
            <v>74422.100000000006</v>
          </cell>
          <cell r="I240"/>
          <cell r="J240">
            <v>0</v>
          </cell>
          <cell r="K240">
            <v>74419</v>
          </cell>
          <cell r="L240"/>
          <cell r="M240">
            <v>0</v>
          </cell>
          <cell r="N240">
            <v>74419</v>
          </cell>
          <cell r="Q240">
            <v>74419</v>
          </cell>
          <cell r="R240"/>
          <cell r="S240">
            <v>0</v>
          </cell>
          <cell r="T240">
            <v>74419</v>
          </cell>
          <cell r="U240">
            <v>77974</v>
          </cell>
        </row>
        <row r="241">
          <cell r="A241" t="str">
            <v>39119</v>
          </cell>
          <cell r="B241" t="str">
            <v>SELAH</v>
          </cell>
          <cell r="C241">
            <v>10000</v>
          </cell>
          <cell r="D241">
            <v>2.7405355371633387E-3</v>
          </cell>
          <cell r="E241">
            <v>57972.399999999921</v>
          </cell>
          <cell r="F241"/>
          <cell r="G241">
            <v>0</v>
          </cell>
          <cell r="H241">
            <v>56633.599999999999</v>
          </cell>
          <cell r="I241"/>
          <cell r="J241">
            <v>0</v>
          </cell>
          <cell r="K241">
            <v>56631</v>
          </cell>
          <cell r="L241"/>
          <cell r="M241">
            <v>0</v>
          </cell>
          <cell r="N241">
            <v>56631</v>
          </cell>
          <cell r="Q241">
            <v>56631</v>
          </cell>
          <cell r="R241"/>
          <cell r="S241">
            <v>0</v>
          </cell>
          <cell r="T241">
            <v>56631</v>
          </cell>
          <cell r="U241">
            <v>59466</v>
          </cell>
        </row>
        <row r="242">
          <cell r="A242" t="str">
            <v>26070</v>
          </cell>
          <cell r="B242" t="str">
            <v>SELKIRK</v>
          </cell>
          <cell r="C242">
            <v>10000</v>
          </cell>
          <cell r="D242">
            <v>6.6125897667154016E-4</v>
          </cell>
          <cell r="E242">
            <v>13987.999999999922</v>
          </cell>
          <cell r="F242"/>
          <cell r="G242">
            <v>0</v>
          </cell>
          <cell r="H242">
            <v>13664.9</v>
          </cell>
          <cell r="I242"/>
          <cell r="J242">
            <v>0</v>
          </cell>
          <cell r="K242">
            <v>13664</v>
          </cell>
          <cell r="L242"/>
          <cell r="M242">
            <v>0</v>
          </cell>
          <cell r="N242">
            <v>13664</v>
          </cell>
          <cell r="Q242">
            <v>13664</v>
          </cell>
          <cell r="R242"/>
          <cell r="S242">
            <v>0</v>
          </cell>
          <cell r="T242">
            <v>13664</v>
          </cell>
          <cell r="U242">
            <v>13015</v>
          </cell>
        </row>
        <row r="243">
          <cell r="A243" t="str">
            <v>05323</v>
          </cell>
          <cell r="B243" t="str">
            <v>SEQUIM</v>
          </cell>
          <cell r="C243">
            <v>10000</v>
          </cell>
          <cell r="D243">
            <v>3.069294652964114E-3</v>
          </cell>
          <cell r="E243">
            <v>64926.899999999921</v>
          </cell>
          <cell r="F243"/>
          <cell r="G243">
            <v>0</v>
          </cell>
          <cell r="H243">
            <v>63427.5</v>
          </cell>
          <cell r="I243"/>
          <cell r="J243">
            <v>0</v>
          </cell>
          <cell r="K243">
            <v>63425</v>
          </cell>
          <cell r="L243"/>
          <cell r="M243">
            <v>0</v>
          </cell>
          <cell r="N243">
            <v>63425</v>
          </cell>
          <cell r="Q243">
            <v>63425</v>
          </cell>
          <cell r="R243"/>
          <cell r="S243">
            <v>0</v>
          </cell>
          <cell r="T243">
            <v>63425</v>
          </cell>
          <cell r="U243">
            <v>70717</v>
          </cell>
        </row>
        <row r="244">
          <cell r="A244" t="str">
            <v>28010</v>
          </cell>
          <cell r="B244" t="str">
            <v>SHAW ISLAND</v>
          </cell>
          <cell r="C244">
            <v>0</v>
          </cell>
          <cell r="D244">
            <v>0</v>
          </cell>
          <cell r="E244">
            <v>0</v>
          </cell>
          <cell r="F244"/>
          <cell r="G244">
            <v>0</v>
          </cell>
          <cell r="H244">
            <v>0</v>
          </cell>
          <cell r="I244"/>
          <cell r="J244">
            <v>0</v>
          </cell>
          <cell r="K244">
            <v>0</v>
          </cell>
          <cell r="L244"/>
          <cell r="M244">
            <v>0</v>
          </cell>
          <cell r="N244">
            <v>0</v>
          </cell>
          <cell r="Q244">
            <v>0</v>
          </cell>
          <cell r="R244"/>
          <cell r="S244">
            <v>0</v>
          </cell>
          <cell r="T244">
            <v>0</v>
          </cell>
          <cell r="U244">
            <v>0</v>
          </cell>
        </row>
        <row r="245">
          <cell r="A245" t="str">
            <v>23309</v>
          </cell>
          <cell r="B245" t="str">
            <v>SHELTON</v>
          </cell>
          <cell r="C245">
            <v>10000</v>
          </cell>
          <cell r="D245">
            <v>5.7588334691165179E-3</v>
          </cell>
          <cell r="E245">
            <v>121820.69999999992</v>
          </cell>
          <cell r="F245"/>
          <cell r="G245">
            <v>0</v>
          </cell>
          <cell r="H245">
            <v>119007.4</v>
          </cell>
          <cell r="I245"/>
          <cell r="J245">
            <v>0</v>
          </cell>
          <cell r="K245">
            <v>119003</v>
          </cell>
          <cell r="L245"/>
          <cell r="M245">
            <v>0</v>
          </cell>
          <cell r="N245">
            <v>119003</v>
          </cell>
          <cell r="Q245">
            <v>119003</v>
          </cell>
          <cell r="R245"/>
          <cell r="S245">
            <v>0</v>
          </cell>
          <cell r="T245">
            <v>119003</v>
          </cell>
          <cell r="U245">
            <v>139410</v>
          </cell>
        </row>
        <row r="246">
          <cell r="A246" t="str">
            <v>17412</v>
          </cell>
          <cell r="B246" t="str">
            <v>SHORELINE</v>
          </cell>
          <cell r="C246">
            <v>10000</v>
          </cell>
          <cell r="D246">
            <v>4.4050761047564405E-3</v>
          </cell>
          <cell r="E246">
            <v>93183.699999999924</v>
          </cell>
          <cell r="F246"/>
          <cell r="G246">
            <v>0</v>
          </cell>
          <cell r="H246">
            <v>91031.7</v>
          </cell>
          <cell r="I246"/>
          <cell r="J246">
            <v>0</v>
          </cell>
          <cell r="K246">
            <v>91028</v>
          </cell>
          <cell r="L246"/>
          <cell r="M246">
            <v>0</v>
          </cell>
          <cell r="N246">
            <v>91028</v>
          </cell>
          <cell r="Q246">
            <v>91028</v>
          </cell>
          <cell r="R246"/>
          <cell r="S246">
            <v>0</v>
          </cell>
          <cell r="T246">
            <v>91028</v>
          </cell>
          <cell r="U246">
            <v>100682</v>
          </cell>
        </row>
        <row r="247">
          <cell r="A247" t="str">
            <v>30002</v>
          </cell>
          <cell r="B247" t="str">
            <v>SKAMANIA</v>
          </cell>
          <cell r="C247">
            <v>10000</v>
          </cell>
          <cell r="D247">
            <v>7.6495081749599988E-5</v>
          </cell>
          <cell r="E247">
            <v>1618.099999999921</v>
          </cell>
          <cell r="F247"/>
          <cell r="G247">
            <v>10000</v>
          </cell>
          <cell r="H247">
            <v>10000</v>
          </cell>
          <cell r="I247"/>
          <cell r="J247">
            <v>0</v>
          </cell>
          <cell r="K247">
            <v>10000</v>
          </cell>
          <cell r="L247"/>
          <cell r="M247">
            <v>0</v>
          </cell>
          <cell r="N247">
            <v>10000</v>
          </cell>
          <cell r="Q247">
            <v>10000</v>
          </cell>
          <cell r="R247"/>
          <cell r="S247">
            <v>0</v>
          </cell>
          <cell r="T247">
            <v>10000</v>
          </cell>
          <cell r="U247">
            <v>10000</v>
          </cell>
        </row>
        <row r="248">
          <cell r="A248" t="str">
            <v>17404</v>
          </cell>
          <cell r="B248" t="str">
            <v>SKYKOMISH</v>
          </cell>
          <cell r="C248">
            <v>0</v>
          </cell>
          <cell r="D248">
            <v>0</v>
          </cell>
          <cell r="E248">
            <v>0</v>
          </cell>
          <cell r="F248"/>
          <cell r="G248">
            <v>0</v>
          </cell>
          <cell r="H248">
            <v>0</v>
          </cell>
          <cell r="I248"/>
          <cell r="J248">
            <v>0</v>
          </cell>
          <cell r="K248">
            <v>0</v>
          </cell>
          <cell r="L248"/>
          <cell r="M248">
            <v>0</v>
          </cell>
          <cell r="N248">
            <v>0</v>
          </cell>
          <cell r="Q248">
            <v>0</v>
          </cell>
          <cell r="R248"/>
          <cell r="S248">
            <v>0</v>
          </cell>
          <cell r="T248">
            <v>0</v>
          </cell>
          <cell r="U248">
            <v>10000</v>
          </cell>
        </row>
        <row r="249">
          <cell r="A249" t="str">
            <v>31201</v>
          </cell>
          <cell r="B249" t="str">
            <v>SNOHOMISH</v>
          </cell>
          <cell r="C249">
            <v>10000</v>
          </cell>
          <cell r="D249">
            <v>2.7153711190475941E-3</v>
          </cell>
          <cell r="E249">
            <v>57440.099999999919</v>
          </cell>
          <cell r="F249"/>
          <cell r="G249">
            <v>0</v>
          </cell>
          <cell r="H249">
            <v>56113.599999999999</v>
          </cell>
          <cell r="I249"/>
          <cell r="J249">
            <v>0</v>
          </cell>
          <cell r="K249">
            <v>56111</v>
          </cell>
          <cell r="L249"/>
          <cell r="M249">
            <v>0</v>
          </cell>
          <cell r="N249">
            <v>56111</v>
          </cell>
          <cell r="Q249">
            <v>56111</v>
          </cell>
          <cell r="R249"/>
          <cell r="S249">
            <v>0</v>
          </cell>
          <cell r="T249">
            <v>56111</v>
          </cell>
          <cell r="U249">
            <v>29277</v>
          </cell>
        </row>
        <row r="250">
          <cell r="A250" t="str">
            <v>17410</v>
          </cell>
          <cell r="B250" t="str">
            <v>SNOQUALMIE VALLEY</v>
          </cell>
          <cell r="C250">
            <v>10000</v>
          </cell>
          <cell r="D250">
            <v>9.6085450782946167E-4</v>
          </cell>
          <cell r="E250">
            <v>20325.599999999919</v>
          </cell>
          <cell r="F250"/>
          <cell r="G250">
            <v>0</v>
          </cell>
          <cell r="H250">
            <v>19856.2</v>
          </cell>
          <cell r="I250"/>
          <cell r="J250">
            <v>0</v>
          </cell>
          <cell r="K250">
            <v>19855</v>
          </cell>
          <cell r="L250"/>
          <cell r="M250">
            <v>0</v>
          </cell>
          <cell r="N250">
            <v>19855</v>
          </cell>
          <cell r="Q250">
            <v>19855</v>
          </cell>
          <cell r="R250"/>
          <cell r="S250">
            <v>0</v>
          </cell>
          <cell r="T250">
            <v>19855</v>
          </cell>
          <cell r="U250">
            <v>47643</v>
          </cell>
        </row>
        <row r="251">
          <cell r="A251" t="str">
            <v>13156</v>
          </cell>
          <cell r="B251" t="str">
            <v>SOAP LAKE</v>
          </cell>
          <cell r="C251">
            <v>10000</v>
          </cell>
          <cell r="D251">
            <v>1.2047888437524462E-3</v>
          </cell>
          <cell r="E251">
            <v>25485.699999999921</v>
          </cell>
          <cell r="F251"/>
          <cell r="G251">
            <v>0</v>
          </cell>
          <cell r="H251">
            <v>24897.1</v>
          </cell>
          <cell r="I251"/>
          <cell r="J251">
            <v>0</v>
          </cell>
          <cell r="K251">
            <v>24896</v>
          </cell>
          <cell r="L251"/>
          <cell r="M251">
            <v>0</v>
          </cell>
          <cell r="N251">
            <v>24896</v>
          </cell>
          <cell r="Q251">
            <v>24896</v>
          </cell>
          <cell r="R251"/>
          <cell r="S251">
            <v>0</v>
          </cell>
          <cell r="T251">
            <v>24896</v>
          </cell>
          <cell r="U251">
            <v>25678</v>
          </cell>
        </row>
        <row r="252">
          <cell r="A252" t="str">
            <v>25118</v>
          </cell>
          <cell r="B252" t="str">
            <v>SOUTH BEND</v>
          </cell>
          <cell r="C252">
            <v>10000</v>
          </cell>
          <cell r="D252">
            <v>6.7183939118628554E-4</v>
          </cell>
          <cell r="E252">
            <v>14211.799999999921</v>
          </cell>
          <cell r="F252"/>
          <cell r="G252">
            <v>0</v>
          </cell>
          <cell r="H252">
            <v>13883.5</v>
          </cell>
          <cell r="I252"/>
          <cell r="J252">
            <v>0</v>
          </cell>
          <cell r="K252">
            <v>13883</v>
          </cell>
          <cell r="L252"/>
          <cell r="M252">
            <v>0</v>
          </cell>
          <cell r="N252">
            <v>13883</v>
          </cell>
          <cell r="Q252">
            <v>13883</v>
          </cell>
          <cell r="R252"/>
          <cell r="S252">
            <v>0</v>
          </cell>
          <cell r="T252">
            <v>13883</v>
          </cell>
          <cell r="U252">
            <v>13601</v>
          </cell>
        </row>
        <row r="253">
          <cell r="A253" t="str">
            <v>18402</v>
          </cell>
          <cell r="B253" t="str">
            <v>SOUTH KITSAP</v>
          </cell>
          <cell r="C253">
            <v>10000</v>
          </cell>
          <cell r="D253">
            <v>7.4180100202163113E-3</v>
          </cell>
          <cell r="E253">
            <v>156918.39999999991</v>
          </cell>
          <cell r="F253"/>
          <cell r="G253">
            <v>0</v>
          </cell>
          <cell r="H253">
            <v>153294.6</v>
          </cell>
          <cell r="I253"/>
          <cell r="J253">
            <v>0</v>
          </cell>
          <cell r="K253">
            <v>153289</v>
          </cell>
          <cell r="L253"/>
          <cell r="M253">
            <v>0</v>
          </cell>
          <cell r="N253">
            <v>153289</v>
          </cell>
          <cell r="Q253">
            <v>153289</v>
          </cell>
          <cell r="R253"/>
          <cell r="S253">
            <v>0</v>
          </cell>
          <cell r="T253">
            <v>153289</v>
          </cell>
          <cell r="U253">
            <v>157917</v>
          </cell>
        </row>
        <row r="254">
          <cell r="A254" t="str">
            <v>15206</v>
          </cell>
          <cell r="B254" t="str">
            <v>SOUTH WHIDBEY</v>
          </cell>
          <cell r="C254">
            <v>10000</v>
          </cell>
          <cell r="D254">
            <v>9.365738917211018E-4</v>
          </cell>
          <cell r="E254">
            <v>19811.99999999992</v>
          </cell>
          <cell r="F254"/>
          <cell r="G254">
            <v>0</v>
          </cell>
          <cell r="H254">
            <v>19354.400000000001</v>
          </cell>
          <cell r="I254"/>
          <cell r="J254">
            <v>0</v>
          </cell>
          <cell r="K254">
            <v>19353</v>
          </cell>
          <cell r="L254"/>
          <cell r="M254">
            <v>0</v>
          </cell>
          <cell r="N254">
            <v>19353</v>
          </cell>
          <cell r="Q254">
            <v>19353</v>
          </cell>
          <cell r="R254"/>
          <cell r="S254">
            <v>0</v>
          </cell>
          <cell r="T254">
            <v>19353</v>
          </cell>
          <cell r="U254">
            <v>21831</v>
          </cell>
        </row>
        <row r="255">
          <cell r="A255" t="str">
            <v>23042</v>
          </cell>
          <cell r="B255" t="str">
            <v>SOUTHSIDE</v>
          </cell>
          <cell r="C255">
            <v>10000</v>
          </cell>
          <cell r="D255">
            <v>3.9879578219759171E-4</v>
          </cell>
          <cell r="E255">
            <v>8435.9999999999218</v>
          </cell>
          <cell r="F255"/>
          <cell r="G255">
            <v>10000</v>
          </cell>
          <cell r="H255">
            <v>10000</v>
          </cell>
          <cell r="I255"/>
          <cell r="J255">
            <v>0</v>
          </cell>
          <cell r="K255">
            <v>10000</v>
          </cell>
          <cell r="L255"/>
          <cell r="M255">
            <v>0</v>
          </cell>
          <cell r="N255">
            <v>10000</v>
          </cell>
          <cell r="Q255">
            <v>10000</v>
          </cell>
          <cell r="R255"/>
          <cell r="S255">
            <v>0</v>
          </cell>
          <cell r="T255">
            <v>10000</v>
          </cell>
          <cell r="U255">
            <v>10000</v>
          </cell>
        </row>
        <row r="256">
          <cell r="A256" t="str">
            <v>32081</v>
          </cell>
          <cell r="B256" t="str">
            <v>SPOKANE</v>
          </cell>
          <cell r="C256">
            <v>10000</v>
          </cell>
          <cell r="D256">
            <v>5.2665837528991483E-2</v>
          </cell>
          <cell r="E256">
            <v>1114077.8999999999</v>
          </cell>
          <cell r="F256"/>
          <cell r="G256">
            <v>0</v>
          </cell>
          <cell r="H256">
            <v>1088349.8999999999</v>
          </cell>
          <cell r="I256"/>
          <cell r="J256">
            <v>0</v>
          </cell>
          <cell r="K256">
            <v>1088310</v>
          </cell>
          <cell r="L256"/>
          <cell r="M256">
            <v>0</v>
          </cell>
          <cell r="N256">
            <v>1088310</v>
          </cell>
          <cell r="Q256">
            <v>1088310</v>
          </cell>
          <cell r="R256"/>
          <cell r="S256">
            <v>0</v>
          </cell>
          <cell r="T256">
            <v>1088310</v>
          </cell>
          <cell r="U256">
            <v>1070519</v>
          </cell>
        </row>
        <row r="257">
          <cell r="A257" t="str">
            <v>32901</v>
          </cell>
          <cell r="B257" t="str">
            <v>SPOKANE INTERNATIONAL ACADEMY CHARTER</v>
          </cell>
          <cell r="C257">
            <v>10000</v>
          </cell>
          <cell r="D257">
            <v>9.4003452535228876E-4</v>
          </cell>
          <cell r="E257">
            <v>19885.199999999921</v>
          </cell>
          <cell r="F257"/>
          <cell r="G257">
            <v>0</v>
          </cell>
          <cell r="H257">
            <v>19425.900000000001</v>
          </cell>
          <cell r="I257"/>
          <cell r="J257">
            <v>0</v>
          </cell>
          <cell r="K257">
            <v>19425</v>
          </cell>
          <cell r="L257"/>
          <cell r="M257">
            <v>0</v>
          </cell>
          <cell r="N257">
            <v>19425</v>
          </cell>
          <cell r="Q257">
            <v>19425</v>
          </cell>
          <cell r="R257"/>
          <cell r="S257">
            <v>0</v>
          </cell>
          <cell r="T257">
            <v>19425</v>
          </cell>
          <cell r="U257">
            <v>20164</v>
          </cell>
        </row>
        <row r="258">
          <cell r="A258" t="str">
            <v>22008</v>
          </cell>
          <cell r="B258" t="str">
            <v>SPRAGUE</v>
          </cell>
          <cell r="C258">
            <v>10000</v>
          </cell>
          <cell r="D258">
            <v>1.4942302663740846E-4</v>
          </cell>
          <cell r="E258">
            <v>3160.7999999999215</v>
          </cell>
          <cell r="F258"/>
          <cell r="G258">
            <v>10000</v>
          </cell>
          <cell r="H258">
            <v>10000</v>
          </cell>
          <cell r="I258"/>
          <cell r="J258">
            <v>0</v>
          </cell>
          <cell r="K258">
            <v>10000</v>
          </cell>
          <cell r="L258"/>
          <cell r="M258">
            <v>0</v>
          </cell>
          <cell r="N258">
            <v>10000</v>
          </cell>
          <cell r="Q258">
            <v>10000</v>
          </cell>
          <cell r="R258"/>
          <cell r="S258">
            <v>0</v>
          </cell>
          <cell r="T258">
            <v>10000</v>
          </cell>
          <cell r="U258">
            <v>10000</v>
          </cell>
        </row>
        <row r="259">
          <cell r="A259" t="str">
            <v>38322</v>
          </cell>
          <cell r="B259" t="str">
            <v>ST JOHN</v>
          </cell>
          <cell r="C259">
            <v>10000</v>
          </cell>
          <cell r="D259">
            <v>1.1683809809956224E-4</v>
          </cell>
          <cell r="E259">
            <v>2471.4999999999213</v>
          </cell>
          <cell r="F259"/>
          <cell r="G259">
            <v>10000</v>
          </cell>
          <cell r="H259">
            <v>10000</v>
          </cell>
          <cell r="I259"/>
          <cell r="J259">
            <v>0</v>
          </cell>
          <cell r="K259">
            <v>10000</v>
          </cell>
          <cell r="L259"/>
          <cell r="M259">
            <v>0</v>
          </cell>
          <cell r="N259">
            <v>10000</v>
          </cell>
          <cell r="Q259">
            <v>10000</v>
          </cell>
          <cell r="R259"/>
          <cell r="S259">
            <v>0</v>
          </cell>
          <cell r="T259">
            <v>10000</v>
          </cell>
          <cell r="U259">
            <v>10000</v>
          </cell>
        </row>
        <row r="260">
          <cell r="A260" t="str">
            <v>31401</v>
          </cell>
          <cell r="B260" t="str">
            <v>STANWOOD</v>
          </cell>
          <cell r="C260">
            <v>10000</v>
          </cell>
          <cell r="D260">
            <v>2.3502983163752396E-3</v>
          </cell>
          <cell r="E260">
            <v>49717.49999999992</v>
          </cell>
          <cell r="F260"/>
          <cell r="G260">
            <v>0</v>
          </cell>
          <cell r="H260">
            <v>48569.3</v>
          </cell>
          <cell r="I260"/>
          <cell r="J260">
            <v>0</v>
          </cell>
          <cell r="K260">
            <v>48567</v>
          </cell>
          <cell r="L260"/>
          <cell r="M260">
            <v>0</v>
          </cell>
          <cell r="N260">
            <v>48567</v>
          </cell>
          <cell r="Q260">
            <v>48567</v>
          </cell>
          <cell r="R260"/>
          <cell r="S260">
            <v>0</v>
          </cell>
          <cell r="T260">
            <v>48567</v>
          </cell>
          <cell r="U260">
            <v>48594</v>
          </cell>
        </row>
        <row r="261">
          <cell r="A261" t="str">
            <v>11054</v>
          </cell>
          <cell r="B261" t="str">
            <v>STAR</v>
          </cell>
          <cell r="C261">
            <v>0</v>
          </cell>
          <cell r="D261">
            <v>0</v>
          </cell>
          <cell r="E261">
            <v>0</v>
          </cell>
          <cell r="F261"/>
          <cell r="G261">
            <v>0</v>
          </cell>
          <cell r="H261">
            <v>0</v>
          </cell>
          <cell r="I261"/>
          <cell r="J261">
            <v>0</v>
          </cell>
          <cell r="K261">
            <v>0</v>
          </cell>
          <cell r="L261"/>
          <cell r="M261">
            <v>0</v>
          </cell>
          <cell r="N261">
            <v>0</v>
          </cell>
          <cell r="Q261">
            <v>0</v>
          </cell>
          <cell r="R261"/>
          <cell r="S261">
            <v>0</v>
          </cell>
          <cell r="T261">
            <v>0</v>
          </cell>
          <cell r="U261">
            <v>0</v>
          </cell>
        </row>
        <row r="262">
          <cell r="A262" t="str">
            <v>07035</v>
          </cell>
          <cell r="B262" t="str">
            <v>STARBUCK</v>
          </cell>
          <cell r="C262">
            <v>10000</v>
          </cell>
          <cell r="D262">
            <v>1.4722353648533373E-4</v>
          </cell>
          <cell r="E262">
            <v>3114.2999999999215</v>
          </cell>
          <cell r="F262"/>
          <cell r="G262">
            <v>10000</v>
          </cell>
          <cell r="H262">
            <v>10000</v>
          </cell>
          <cell r="I262"/>
          <cell r="J262">
            <v>0</v>
          </cell>
          <cell r="K262">
            <v>10000</v>
          </cell>
          <cell r="L262"/>
          <cell r="M262">
            <v>0</v>
          </cell>
          <cell r="N262">
            <v>10000</v>
          </cell>
          <cell r="Q262">
            <v>10000</v>
          </cell>
          <cell r="R262"/>
          <cell r="S262">
            <v>0</v>
          </cell>
          <cell r="T262">
            <v>10000</v>
          </cell>
          <cell r="U262">
            <v>10000</v>
          </cell>
        </row>
        <row r="263">
          <cell r="A263" t="str">
            <v>04069</v>
          </cell>
          <cell r="B263" t="str">
            <v>STEHEKIN</v>
          </cell>
          <cell r="C263">
            <v>0</v>
          </cell>
          <cell r="D263">
            <v>0</v>
          </cell>
          <cell r="E263">
            <v>0</v>
          </cell>
          <cell r="F263"/>
          <cell r="G263">
            <v>0</v>
          </cell>
          <cell r="H263">
            <v>0</v>
          </cell>
          <cell r="I263"/>
          <cell r="J263">
            <v>0</v>
          </cell>
          <cell r="K263">
            <v>0</v>
          </cell>
          <cell r="L263"/>
          <cell r="M263">
            <v>0</v>
          </cell>
          <cell r="N263">
            <v>0</v>
          </cell>
          <cell r="Q263">
            <v>0</v>
          </cell>
          <cell r="R263"/>
          <cell r="S263">
            <v>0</v>
          </cell>
          <cell r="T263">
            <v>0</v>
          </cell>
          <cell r="U263">
            <v>0</v>
          </cell>
        </row>
        <row r="264">
          <cell r="A264" t="str">
            <v>27001</v>
          </cell>
          <cell r="B264" t="str">
            <v>STEILACOOM</v>
          </cell>
          <cell r="C264">
            <v>10000</v>
          </cell>
          <cell r="D264">
            <v>1.5744882283848165E-3</v>
          </cell>
          <cell r="E264">
            <v>33306.199999999917</v>
          </cell>
          <cell r="F264"/>
          <cell r="G264">
            <v>0</v>
          </cell>
          <cell r="H264">
            <v>32537</v>
          </cell>
          <cell r="I264"/>
          <cell r="J264">
            <v>0</v>
          </cell>
          <cell r="K264">
            <v>32535</v>
          </cell>
          <cell r="L264"/>
          <cell r="M264">
            <v>0</v>
          </cell>
          <cell r="N264">
            <v>32535</v>
          </cell>
          <cell r="Q264">
            <v>32535</v>
          </cell>
          <cell r="R264"/>
          <cell r="S264">
            <v>0</v>
          </cell>
          <cell r="T264">
            <v>32535</v>
          </cell>
          <cell r="U264">
            <v>34353</v>
          </cell>
        </row>
        <row r="265">
          <cell r="A265" t="str">
            <v>38304</v>
          </cell>
          <cell r="B265" t="str">
            <v>STEPTOE</v>
          </cell>
          <cell r="C265">
            <v>0</v>
          </cell>
          <cell r="D265">
            <v>0</v>
          </cell>
          <cell r="E265">
            <v>0</v>
          </cell>
          <cell r="F265"/>
          <cell r="G265">
            <v>0</v>
          </cell>
          <cell r="H265">
            <v>0</v>
          </cell>
          <cell r="I265"/>
          <cell r="J265">
            <v>0</v>
          </cell>
          <cell r="K265">
            <v>0</v>
          </cell>
          <cell r="L265"/>
          <cell r="M265">
            <v>0</v>
          </cell>
          <cell r="N265">
            <v>0</v>
          </cell>
          <cell r="Q265">
            <v>0</v>
          </cell>
          <cell r="R265"/>
          <cell r="S265">
            <v>0</v>
          </cell>
          <cell r="T265">
            <v>0</v>
          </cell>
          <cell r="U265">
            <v>10000</v>
          </cell>
        </row>
        <row r="266">
          <cell r="A266" t="str">
            <v>30303</v>
          </cell>
          <cell r="B266" t="str">
            <v>STEVENSON-CARSON</v>
          </cell>
          <cell r="C266">
            <v>10000</v>
          </cell>
          <cell r="D266">
            <v>8.8875359321258706E-4</v>
          </cell>
          <cell r="E266">
            <v>18800.399999999921</v>
          </cell>
          <cell r="F266"/>
          <cell r="G266">
            <v>0</v>
          </cell>
          <cell r="H266">
            <v>18366.2</v>
          </cell>
          <cell r="I266"/>
          <cell r="J266">
            <v>0</v>
          </cell>
          <cell r="K266">
            <v>18365</v>
          </cell>
          <cell r="L266"/>
          <cell r="M266">
            <v>0</v>
          </cell>
          <cell r="N266">
            <v>18365</v>
          </cell>
          <cell r="Q266">
            <v>18365</v>
          </cell>
          <cell r="R266"/>
          <cell r="S266">
            <v>0</v>
          </cell>
          <cell r="T266">
            <v>18365</v>
          </cell>
          <cell r="U266">
            <v>19979</v>
          </cell>
        </row>
        <row r="267">
          <cell r="A267" t="str">
            <v>31311</v>
          </cell>
          <cell r="B267" t="str">
            <v>SULTAN</v>
          </cell>
          <cell r="C267">
            <v>10000</v>
          </cell>
          <cell r="D267">
            <v>1.3758499492949158E-3</v>
          </cell>
          <cell r="E267">
            <v>29104.299999999919</v>
          </cell>
          <cell r="F267"/>
          <cell r="G267">
            <v>0</v>
          </cell>
          <cell r="H267">
            <v>28432.1</v>
          </cell>
          <cell r="I267"/>
          <cell r="J267">
            <v>0</v>
          </cell>
          <cell r="K267">
            <v>28431</v>
          </cell>
          <cell r="L267"/>
          <cell r="M267">
            <v>0</v>
          </cell>
          <cell r="N267">
            <v>28431</v>
          </cell>
          <cell r="Q267">
            <v>28431</v>
          </cell>
          <cell r="R267"/>
          <cell r="S267">
            <v>0</v>
          </cell>
          <cell r="T267">
            <v>28431</v>
          </cell>
          <cell r="U267">
            <v>30633</v>
          </cell>
        </row>
        <row r="268">
          <cell r="A268" t="str">
            <v>17905</v>
          </cell>
          <cell r="B268" t="str">
            <v>SUMMIT ATLAS CHARTER</v>
          </cell>
          <cell r="C268">
            <v>10000</v>
          </cell>
          <cell r="D268">
            <v>9.1666053242770492E-4</v>
          </cell>
          <cell r="E268">
            <v>19390.699999999921</v>
          </cell>
          <cell r="F268"/>
          <cell r="G268">
            <v>0</v>
          </cell>
          <cell r="H268">
            <v>18942.900000000001</v>
          </cell>
          <cell r="I268"/>
          <cell r="J268">
            <v>0</v>
          </cell>
          <cell r="K268">
            <v>18942</v>
          </cell>
          <cell r="L268"/>
          <cell r="M268">
            <v>0</v>
          </cell>
          <cell r="N268">
            <v>18942</v>
          </cell>
          <cell r="Q268">
            <v>18942</v>
          </cell>
          <cell r="R268"/>
          <cell r="S268">
            <v>0</v>
          </cell>
          <cell r="T268">
            <v>18942</v>
          </cell>
          <cell r="U268">
            <v>15929</v>
          </cell>
        </row>
        <row r="269">
          <cell r="A269" t="str">
            <v>17902</v>
          </cell>
          <cell r="B269" t="str">
            <v>SUMMIT SIERRA CHARTER</v>
          </cell>
          <cell r="C269">
            <v>10000</v>
          </cell>
          <cell r="D269">
            <v>3.2895669922321474E-4</v>
          </cell>
          <cell r="E269">
            <v>6958.5999999999212</v>
          </cell>
          <cell r="F269"/>
          <cell r="G269">
            <v>10000</v>
          </cell>
          <cell r="H269">
            <v>10000</v>
          </cell>
          <cell r="I269"/>
          <cell r="J269">
            <v>0</v>
          </cell>
          <cell r="K269">
            <v>10000</v>
          </cell>
          <cell r="L269"/>
          <cell r="M269">
            <v>0</v>
          </cell>
          <cell r="N269">
            <v>10000</v>
          </cell>
          <cell r="Q269">
            <v>10000</v>
          </cell>
          <cell r="R269"/>
          <cell r="S269">
            <v>0</v>
          </cell>
          <cell r="T269">
            <v>10000</v>
          </cell>
          <cell r="U269">
            <v>10000</v>
          </cell>
        </row>
        <row r="270">
          <cell r="A270" t="str">
            <v>33202</v>
          </cell>
          <cell r="B270" t="str">
            <v>SUMMIT VALLEY</v>
          </cell>
          <cell r="C270">
            <v>10000</v>
          </cell>
          <cell r="D270">
            <v>1.8795023586805598E-4</v>
          </cell>
          <cell r="E270">
            <v>3975.7999999999215</v>
          </cell>
          <cell r="F270"/>
          <cell r="G270">
            <v>10000</v>
          </cell>
          <cell r="H270">
            <v>10000</v>
          </cell>
          <cell r="I270"/>
          <cell r="J270">
            <v>0</v>
          </cell>
          <cell r="K270">
            <v>10000</v>
          </cell>
          <cell r="L270"/>
          <cell r="M270">
            <v>0</v>
          </cell>
          <cell r="N270">
            <v>10000</v>
          </cell>
          <cell r="Q270">
            <v>10000</v>
          </cell>
          <cell r="R270"/>
          <cell r="S270">
            <v>0</v>
          </cell>
          <cell r="T270">
            <v>10000</v>
          </cell>
          <cell r="U270">
            <v>10000</v>
          </cell>
        </row>
        <row r="271">
          <cell r="A271" t="str">
            <v>27320</v>
          </cell>
          <cell r="B271" t="str">
            <v>SUMNER</v>
          </cell>
          <cell r="C271">
            <v>10000</v>
          </cell>
          <cell r="D271">
            <v>3.5375979702367464E-3</v>
          </cell>
          <cell r="E271">
            <v>74833.29999999993</v>
          </cell>
          <cell r="F271"/>
          <cell r="G271">
            <v>0</v>
          </cell>
          <cell r="H271">
            <v>73105.100000000006</v>
          </cell>
          <cell r="I271"/>
          <cell r="J271">
            <v>0</v>
          </cell>
          <cell r="K271">
            <v>73102</v>
          </cell>
          <cell r="L271"/>
          <cell r="M271">
            <v>0</v>
          </cell>
          <cell r="N271">
            <v>73102</v>
          </cell>
          <cell r="Q271">
            <v>73102</v>
          </cell>
          <cell r="R271"/>
          <cell r="S271">
            <v>0</v>
          </cell>
          <cell r="T271">
            <v>73102</v>
          </cell>
          <cell r="U271">
            <v>78093</v>
          </cell>
        </row>
        <row r="272">
          <cell r="A272" t="str">
            <v>39201</v>
          </cell>
          <cell r="B272" t="str">
            <v>SUNNYSIDE</v>
          </cell>
          <cell r="C272">
            <v>10000</v>
          </cell>
          <cell r="D272">
            <v>8.8152165359716341E-3</v>
          </cell>
          <cell r="E272">
            <v>186474.49999999991</v>
          </cell>
          <cell r="F272"/>
          <cell r="G272">
            <v>0</v>
          </cell>
          <cell r="H272">
            <v>182168.1</v>
          </cell>
          <cell r="I272"/>
          <cell r="J272">
            <v>0</v>
          </cell>
          <cell r="K272">
            <v>182161</v>
          </cell>
          <cell r="L272"/>
          <cell r="M272">
            <v>0</v>
          </cell>
          <cell r="N272">
            <v>182161</v>
          </cell>
          <cell r="Q272">
            <v>182161</v>
          </cell>
          <cell r="R272"/>
          <cell r="S272">
            <v>0</v>
          </cell>
          <cell r="T272">
            <v>182161</v>
          </cell>
          <cell r="U272">
            <v>193353</v>
          </cell>
        </row>
        <row r="273">
          <cell r="A273" t="str">
            <v>18902</v>
          </cell>
          <cell r="B273" t="str">
            <v>SUQUAMISH</v>
          </cell>
          <cell r="C273">
            <v>10000</v>
          </cell>
          <cell r="D273">
            <v>1.2552787621857654E-4</v>
          </cell>
          <cell r="E273">
            <v>2655.2999999999215</v>
          </cell>
          <cell r="F273"/>
          <cell r="G273">
            <v>10000</v>
          </cell>
          <cell r="H273">
            <v>10000</v>
          </cell>
          <cell r="I273"/>
          <cell r="J273">
            <v>0</v>
          </cell>
          <cell r="K273">
            <v>10000</v>
          </cell>
          <cell r="L273"/>
          <cell r="M273">
            <v>0</v>
          </cell>
          <cell r="N273">
            <v>10000</v>
          </cell>
          <cell r="Q273">
            <v>10000</v>
          </cell>
          <cell r="R273"/>
          <cell r="S273">
            <v>0</v>
          </cell>
          <cell r="T273">
            <v>10000</v>
          </cell>
          <cell r="U273">
            <v>10000</v>
          </cell>
        </row>
        <row r="274">
          <cell r="A274" t="str">
            <v>27010</v>
          </cell>
          <cell r="B274" t="str">
            <v>TACOMA</v>
          </cell>
          <cell r="C274">
            <v>10000</v>
          </cell>
          <cell r="D274">
            <v>3.6450644737573576E-2</v>
          </cell>
          <cell r="E274">
            <v>771066.39999999991</v>
          </cell>
          <cell r="F274"/>
          <cell r="G274">
            <v>0</v>
          </cell>
          <cell r="H274">
            <v>753259.7</v>
          </cell>
          <cell r="I274"/>
          <cell r="J274">
            <v>0</v>
          </cell>
          <cell r="K274">
            <v>753232</v>
          </cell>
          <cell r="L274"/>
          <cell r="M274">
            <v>0</v>
          </cell>
          <cell r="N274">
            <v>753232</v>
          </cell>
          <cell r="Q274">
            <v>753232</v>
          </cell>
          <cell r="R274"/>
          <cell r="S274">
            <v>0</v>
          </cell>
          <cell r="T274">
            <v>753232</v>
          </cell>
          <cell r="U274">
            <v>797816</v>
          </cell>
        </row>
        <row r="275">
          <cell r="A275" t="str">
            <v>14077</v>
          </cell>
          <cell r="B275" t="str">
            <v>TAHOLAH</v>
          </cell>
          <cell r="C275">
            <v>10000</v>
          </cell>
          <cell r="D275">
            <v>6.2594974529025702E-4</v>
          </cell>
          <cell r="E275">
            <v>13241.099999999922</v>
          </cell>
          <cell r="F275"/>
          <cell r="G275">
            <v>0</v>
          </cell>
          <cell r="H275">
            <v>12935.3</v>
          </cell>
          <cell r="I275"/>
          <cell r="J275">
            <v>0</v>
          </cell>
          <cell r="K275">
            <v>12934</v>
          </cell>
          <cell r="L275"/>
          <cell r="M275">
            <v>0</v>
          </cell>
          <cell r="N275">
            <v>12934</v>
          </cell>
          <cell r="Q275">
            <v>12934</v>
          </cell>
          <cell r="R275"/>
          <cell r="S275">
            <v>0</v>
          </cell>
          <cell r="T275">
            <v>12934</v>
          </cell>
          <cell r="U275">
            <v>11334</v>
          </cell>
        </row>
        <row r="276">
          <cell r="A276" t="str">
            <v>17409</v>
          </cell>
          <cell r="B276" t="str">
            <v>TAHOMA</v>
          </cell>
          <cell r="C276">
            <v>10000</v>
          </cell>
          <cell r="D276">
            <v>1.1347856902644343E-3</v>
          </cell>
          <cell r="E276">
            <v>24004.899999999921</v>
          </cell>
          <cell r="F276"/>
          <cell r="G276">
            <v>0</v>
          </cell>
          <cell r="H276">
            <v>23450.5</v>
          </cell>
          <cell r="I276"/>
          <cell r="J276">
            <v>0</v>
          </cell>
          <cell r="K276">
            <v>23449</v>
          </cell>
          <cell r="L276"/>
          <cell r="M276">
            <v>0</v>
          </cell>
          <cell r="N276">
            <v>23449</v>
          </cell>
          <cell r="Q276">
            <v>23449</v>
          </cell>
          <cell r="R276"/>
          <cell r="S276">
            <v>0</v>
          </cell>
          <cell r="T276">
            <v>23449</v>
          </cell>
          <cell r="U276">
            <v>25361</v>
          </cell>
        </row>
        <row r="277">
          <cell r="A277" t="str">
            <v>38265</v>
          </cell>
          <cell r="B277" t="str">
            <v>TEKOA</v>
          </cell>
          <cell r="C277">
            <v>10000</v>
          </cell>
          <cell r="D277">
            <v>1.8478076704333068E-4</v>
          </cell>
          <cell r="E277">
            <v>3908.6999999999211</v>
          </cell>
          <cell r="F277"/>
          <cell r="G277">
            <v>10000</v>
          </cell>
          <cell r="H277">
            <v>10000</v>
          </cell>
          <cell r="I277"/>
          <cell r="J277">
            <v>0</v>
          </cell>
          <cell r="K277">
            <v>10000</v>
          </cell>
          <cell r="L277"/>
          <cell r="M277">
            <v>0</v>
          </cell>
          <cell r="N277">
            <v>10000</v>
          </cell>
          <cell r="Q277">
            <v>10000</v>
          </cell>
          <cell r="R277"/>
          <cell r="S277">
            <v>0</v>
          </cell>
          <cell r="T277">
            <v>10000</v>
          </cell>
          <cell r="U277">
            <v>10000</v>
          </cell>
        </row>
        <row r="278">
          <cell r="A278" t="str">
            <v>34402</v>
          </cell>
          <cell r="B278" t="str">
            <v>TENINO</v>
          </cell>
          <cell r="C278">
            <v>10000</v>
          </cell>
          <cell r="D278">
            <v>1.1692005497960748E-3</v>
          </cell>
          <cell r="E278">
            <v>24732.899999999921</v>
          </cell>
          <cell r="F278"/>
          <cell r="G278">
            <v>0</v>
          </cell>
          <cell r="H278">
            <v>24161.7</v>
          </cell>
          <cell r="I278"/>
          <cell r="J278">
            <v>0</v>
          </cell>
          <cell r="K278">
            <v>24160</v>
          </cell>
          <cell r="L278"/>
          <cell r="M278">
            <v>0</v>
          </cell>
          <cell r="N278">
            <v>24160</v>
          </cell>
          <cell r="Q278">
            <v>24160</v>
          </cell>
          <cell r="R278"/>
          <cell r="S278">
            <v>0</v>
          </cell>
          <cell r="T278">
            <v>24160</v>
          </cell>
          <cell r="U278">
            <v>26113</v>
          </cell>
        </row>
        <row r="279">
          <cell r="A279" t="str">
            <v>19400</v>
          </cell>
          <cell r="B279" t="str">
            <v>THORP</v>
          </cell>
          <cell r="C279">
            <v>10000</v>
          </cell>
          <cell r="D279">
            <v>1.8266106014288184E-4</v>
          </cell>
          <cell r="E279">
            <v>3863.8999999999214</v>
          </cell>
          <cell r="F279"/>
          <cell r="G279">
            <v>10000</v>
          </cell>
          <cell r="H279">
            <v>10000</v>
          </cell>
          <cell r="I279"/>
          <cell r="J279">
            <v>0</v>
          </cell>
          <cell r="K279">
            <v>10000</v>
          </cell>
          <cell r="L279"/>
          <cell r="M279">
            <v>0</v>
          </cell>
          <cell r="N279">
            <v>10000</v>
          </cell>
          <cell r="Q279">
            <v>10000</v>
          </cell>
          <cell r="R279"/>
          <cell r="S279">
            <v>0</v>
          </cell>
          <cell r="T279">
            <v>10000</v>
          </cell>
          <cell r="U279">
            <v>10000</v>
          </cell>
        </row>
        <row r="280">
          <cell r="A280" t="str">
            <v>21237</v>
          </cell>
          <cell r="B280" t="str">
            <v>TOLEDO</v>
          </cell>
          <cell r="C280">
            <v>10000</v>
          </cell>
          <cell r="D280">
            <v>5.7120847959786004E-4</v>
          </cell>
          <cell r="E280">
            <v>12083.099999999922</v>
          </cell>
          <cell r="F280"/>
          <cell r="G280">
            <v>0</v>
          </cell>
          <cell r="H280">
            <v>11804</v>
          </cell>
          <cell r="I280"/>
          <cell r="J280">
            <v>0</v>
          </cell>
          <cell r="K280">
            <v>11803</v>
          </cell>
          <cell r="L280"/>
          <cell r="M280">
            <v>0</v>
          </cell>
          <cell r="N280">
            <v>11803</v>
          </cell>
          <cell r="Q280">
            <v>11803</v>
          </cell>
          <cell r="R280"/>
          <cell r="S280">
            <v>0</v>
          </cell>
          <cell r="T280">
            <v>11803</v>
          </cell>
          <cell r="U280">
            <v>13932</v>
          </cell>
        </row>
        <row r="281">
          <cell r="A281" t="str">
            <v>24404</v>
          </cell>
          <cell r="B281" t="str">
            <v>TONASKET</v>
          </cell>
          <cell r="C281">
            <v>10000</v>
          </cell>
          <cell r="D281">
            <v>2.7099977180248731E-3</v>
          </cell>
          <cell r="E281">
            <v>57326.49999999992</v>
          </cell>
          <cell r="F281"/>
          <cell r="G281">
            <v>0</v>
          </cell>
          <cell r="H281">
            <v>56002.6</v>
          </cell>
          <cell r="I281"/>
          <cell r="J281">
            <v>0</v>
          </cell>
          <cell r="K281">
            <v>56000</v>
          </cell>
          <cell r="L281"/>
          <cell r="M281">
            <v>0</v>
          </cell>
          <cell r="N281">
            <v>56000</v>
          </cell>
          <cell r="Q281">
            <v>56000</v>
          </cell>
          <cell r="R281"/>
          <cell r="S281">
            <v>0</v>
          </cell>
          <cell r="T281">
            <v>56000</v>
          </cell>
          <cell r="U281">
            <v>65088</v>
          </cell>
        </row>
        <row r="282">
          <cell r="A282" t="str">
            <v>39202</v>
          </cell>
          <cell r="B282" t="str">
            <v>TOPPENISH</v>
          </cell>
          <cell r="C282">
            <v>10000</v>
          </cell>
          <cell r="D282">
            <v>5.7331897594054175E-3</v>
          </cell>
          <cell r="E282">
            <v>121278.19999999992</v>
          </cell>
          <cell r="F282"/>
          <cell r="G282">
            <v>0</v>
          </cell>
          <cell r="H282">
            <v>118477.4</v>
          </cell>
          <cell r="I282"/>
          <cell r="J282">
            <v>0</v>
          </cell>
          <cell r="K282">
            <v>118473</v>
          </cell>
          <cell r="L282"/>
          <cell r="M282">
            <v>0</v>
          </cell>
          <cell r="N282">
            <v>118473</v>
          </cell>
          <cell r="Q282">
            <v>118473</v>
          </cell>
          <cell r="R282"/>
          <cell r="S282">
            <v>0</v>
          </cell>
          <cell r="T282">
            <v>118473</v>
          </cell>
          <cell r="U282">
            <v>130987</v>
          </cell>
        </row>
        <row r="283">
          <cell r="A283" t="str">
            <v>36300</v>
          </cell>
          <cell r="B283" t="str">
            <v>TOUCHET</v>
          </cell>
          <cell r="C283">
            <v>10000</v>
          </cell>
          <cell r="D283">
            <v>1.4906494034131756E-4</v>
          </cell>
          <cell r="E283">
            <v>3153.1999999999211</v>
          </cell>
          <cell r="F283"/>
          <cell r="G283">
            <v>10000</v>
          </cell>
          <cell r="H283">
            <v>10000</v>
          </cell>
          <cell r="I283"/>
          <cell r="J283">
            <v>0</v>
          </cell>
          <cell r="K283">
            <v>10000</v>
          </cell>
          <cell r="L283"/>
          <cell r="M283">
            <v>0</v>
          </cell>
          <cell r="N283">
            <v>10000</v>
          </cell>
          <cell r="Q283">
            <v>10000</v>
          </cell>
          <cell r="R283"/>
          <cell r="S283">
            <v>0</v>
          </cell>
          <cell r="T283">
            <v>10000</v>
          </cell>
          <cell r="U283">
            <v>10000</v>
          </cell>
        </row>
        <row r="284">
          <cell r="A284" t="str">
            <v>08130</v>
          </cell>
          <cell r="B284" t="str">
            <v>TOUTLE LAKE</v>
          </cell>
          <cell r="C284">
            <v>10000</v>
          </cell>
          <cell r="D284">
            <v>4.7311836201050471E-4</v>
          </cell>
          <cell r="E284">
            <v>10008.199999999923</v>
          </cell>
          <cell r="F284"/>
          <cell r="G284">
            <v>0</v>
          </cell>
          <cell r="H284">
            <v>9777</v>
          </cell>
          <cell r="I284"/>
          <cell r="J284">
            <v>10000</v>
          </cell>
          <cell r="K284">
            <v>10000</v>
          </cell>
          <cell r="L284"/>
          <cell r="M284">
            <v>0</v>
          </cell>
          <cell r="N284">
            <v>10000</v>
          </cell>
          <cell r="Q284">
            <v>10000</v>
          </cell>
          <cell r="R284"/>
          <cell r="S284">
            <v>0</v>
          </cell>
          <cell r="T284">
            <v>10000</v>
          </cell>
          <cell r="U284">
            <v>10888</v>
          </cell>
        </row>
        <row r="285">
          <cell r="A285" t="str">
            <v>20400</v>
          </cell>
          <cell r="B285" t="str">
            <v>TROUT LAKE</v>
          </cell>
          <cell r="C285">
            <v>10000</v>
          </cell>
          <cell r="D285">
            <v>3.3614893376229316E-4</v>
          </cell>
          <cell r="E285">
            <v>7110.6999999999207</v>
          </cell>
          <cell r="F285"/>
          <cell r="G285">
            <v>10000</v>
          </cell>
          <cell r="H285">
            <v>10000</v>
          </cell>
          <cell r="I285"/>
          <cell r="J285">
            <v>0</v>
          </cell>
          <cell r="K285">
            <v>10000</v>
          </cell>
          <cell r="L285"/>
          <cell r="M285">
            <v>0</v>
          </cell>
          <cell r="N285">
            <v>10000</v>
          </cell>
          <cell r="Q285">
            <v>10000</v>
          </cell>
          <cell r="R285"/>
          <cell r="S285">
            <v>0</v>
          </cell>
          <cell r="T285">
            <v>10000</v>
          </cell>
          <cell r="U285">
            <v>10000</v>
          </cell>
        </row>
        <row r="286">
          <cell r="A286" t="str">
            <v>17406</v>
          </cell>
          <cell r="B286" t="str">
            <v>TUKWILA</v>
          </cell>
          <cell r="C286">
            <v>10000</v>
          </cell>
          <cell r="D286">
            <v>3.8093128557558976E-3</v>
          </cell>
          <cell r="E286">
            <v>80581.099999999933</v>
          </cell>
          <cell r="F286"/>
          <cell r="G286">
            <v>0</v>
          </cell>
          <cell r="H286">
            <v>78720.2</v>
          </cell>
          <cell r="I286"/>
          <cell r="J286">
            <v>0</v>
          </cell>
          <cell r="K286">
            <v>78717</v>
          </cell>
          <cell r="L286"/>
          <cell r="M286">
            <v>0</v>
          </cell>
          <cell r="N286">
            <v>78717</v>
          </cell>
          <cell r="Q286">
            <v>78717</v>
          </cell>
          <cell r="R286"/>
          <cell r="S286">
            <v>0</v>
          </cell>
          <cell r="T286">
            <v>78717</v>
          </cell>
          <cell r="U286">
            <v>92514</v>
          </cell>
        </row>
        <row r="287">
          <cell r="A287" t="str">
            <v>34033</v>
          </cell>
          <cell r="B287" t="str">
            <v>TUMWATER</v>
          </cell>
          <cell r="C287">
            <v>10000</v>
          </cell>
          <cell r="D287">
            <v>4.0818841726233471E-3</v>
          </cell>
          <cell r="E287">
            <v>86346.999999999927</v>
          </cell>
          <cell r="F287"/>
          <cell r="G287">
            <v>0</v>
          </cell>
          <cell r="H287">
            <v>84352.9</v>
          </cell>
          <cell r="I287"/>
          <cell r="J287">
            <v>0</v>
          </cell>
          <cell r="K287">
            <v>84349</v>
          </cell>
          <cell r="L287"/>
          <cell r="M287">
            <v>0</v>
          </cell>
          <cell r="N287">
            <v>84349</v>
          </cell>
          <cell r="Q287">
            <v>84349</v>
          </cell>
          <cell r="R287"/>
          <cell r="S287">
            <v>0</v>
          </cell>
          <cell r="T287">
            <v>84349</v>
          </cell>
          <cell r="U287">
            <v>89822</v>
          </cell>
        </row>
        <row r="288">
          <cell r="A288" t="str">
            <v>39002</v>
          </cell>
          <cell r="B288" t="str">
            <v>UNION GAP</v>
          </cell>
          <cell r="C288">
            <v>10000</v>
          </cell>
          <cell r="D288">
            <v>1.4517330722309074E-3</v>
          </cell>
          <cell r="E288">
            <v>30709.49999999992</v>
          </cell>
          <cell r="F288"/>
          <cell r="G288">
            <v>0</v>
          </cell>
          <cell r="H288">
            <v>30000.3</v>
          </cell>
          <cell r="I288"/>
          <cell r="J288">
            <v>0</v>
          </cell>
          <cell r="K288">
            <v>29999</v>
          </cell>
          <cell r="L288"/>
          <cell r="M288">
            <v>0</v>
          </cell>
          <cell r="N288">
            <v>29999</v>
          </cell>
          <cell r="Q288">
            <v>29999</v>
          </cell>
          <cell r="R288"/>
          <cell r="S288">
            <v>0</v>
          </cell>
          <cell r="T288">
            <v>29999</v>
          </cell>
          <cell r="U288">
            <v>25801</v>
          </cell>
        </row>
        <row r="289">
          <cell r="A289" t="str">
            <v>27083</v>
          </cell>
          <cell r="B289" t="str">
            <v>UNIVERSITY PLACE</v>
          </cell>
          <cell r="C289">
            <v>10000</v>
          </cell>
          <cell r="D289">
            <v>2.8070861721869685E-3</v>
          </cell>
          <cell r="E289">
            <v>59380.199999999917</v>
          </cell>
          <cell r="F289"/>
          <cell r="G289">
            <v>0</v>
          </cell>
          <cell r="H289">
            <v>58008.9</v>
          </cell>
          <cell r="I289"/>
          <cell r="J289">
            <v>0</v>
          </cell>
          <cell r="K289">
            <v>58006</v>
          </cell>
          <cell r="L289"/>
          <cell r="M289">
            <v>0</v>
          </cell>
          <cell r="N289">
            <v>58006</v>
          </cell>
          <cell r="Q289">
            <v>58006</v>
          </cell>
          <cell r="R289"/>
          <cell r="S289">
            <v>0</v>
          </cell>
          <cell r="T289">
            <v>58006</v>
          </cell>
          <cell r="U289">
            <v>61938</v>
          </cell>
        </row>
        <row r="290">
          <cell r="A290" t="str">
            <v>33070</v>
          </cell>
          <cell r="B290" t="str">
            <v>VALLEY</v>
          </cell>
          <cell r="C290">
            <v>10000</v>
          </cell>
          <cell r="D290">
            <v>5.1411610790075301E-4</v>
          </cell>
          <cell r="E290">
            <v>10875.399999999921</v>
          </cell>
          <cell r="F290"/>
          <cell r="G290">
            <v>0</v>
          </cell>
          <cell r="H290">
            <v>10624.2</v>
          </cell>
          <cell r="I290"/>
          <cell r="J290">
            <v>0</v>
          </cell>
          <cell r="K290">
            <v>10623</v>
          </cell>
          <cell r="L290"/>
          <cell r="M290">
            <v>0</v>
          </cell>
          <cell r="N290">
            <v>10623</v>
          </cell>
          <cell r="Q290">
            <v>10623</v>
          </cell>
          <cell r="R290"/>
          <cell r="S290">
            <v>0</v>
          </cell>
          <cell r="T290">
            <v>10623</v>
          </cell>
          <cell r="U290">
            <v>11785</v>
          </cell>
        </row>
        <row r="291">
          <cell r="A291" t="str">
            <v>06037</v>
          </cell>
          <cell r="B291" t="str">
            <v>VANCOUVER</v>
          </cell>
          <cell r="C291">
            <v>10000</v>
          </cell>
          <cell r="D291">
            <v>2.2848935841214977E-2</v>
          </cell>
          <cell r="E291">
            <v>483339.79999999993</v>
          </cell>
          <cell r="F291"/>
          <cell r="G291">
            <v>0</v>
          </cell>
          <cell r="H291">
            <v>472177.7</v>
          </cell>
          <cell r="I291"/>
          <cell r="J291">
            <v>0</v>
          </cell>
          <cell r="K291">
            <v>472160</v>
          </cell>
          <cell r="L291"/>
          <cell r="M291">
            <v>0</v>
          </cell>
          <cell r="N291">
            <v>472160</v>
          </cell>
          <cell r="Q291">
            <v>472160</v>
          </cell>
          <cell r="R291"/>
          <cell r="S291">
            <v>0</v>
          </cell>
          <cell r="T291">
            <v>472160</v>
          </cell>
          <cell r="U291">
            <v>525194</v>
          </cell>
        </row>
        <row r="292">
          <cell r="A292" t="str">
            <v>17402</v>
          </cell>
          <cell r="B292" t="str">
            <v>VASHON ISLAND</v>
          </cell>
          <cell r="C292">
            <v>10000</v>
          </cell>
          <cell r="D292">
            <v>7.900707131278566E-4</v>
          </cell>
          <cell r="E292">
            <v>16712.899999999921</v>
          </cell>
          <cell r="F292"/>
          <cell r="G292">
            <v>0</v>
          </cell>
          <cell r="H292">
            <v>16326.9</v>
          </cell>
          <cell r="I292"/>
          <cell r="J292">
            <v>0</v>
          </cell>
          <cell r="K292">
            <v>16326</v>
          </cell>
          <cell r="L292"/>
          <cell r="M292">
            <v>0</v>
          </cell>
          <cell r="N292">
            <v>16326</v>
          </cell>
          <cell r="Q292">
            <v>16326</v>
          </cell>
          <cell r="R292"/>
          <cell r="S292">
            <v>0</v>
          </cell>
          <cell r="T292">
            <v>16326</v>
          </cell>
          <cell r="U292">
            <v>18501</v>
          </cell>
        </row>
        <row r="293">
          <cell r="A293" t="str">
            <v>35200</v>
          </cell>
          <cell r="B293" t="str">
            <v>WAHKIAKUM</v>
          </cell>
          <cell r="C293">
            <v>10000</v>
          </cell>
          <cell r="D293">
            <v>7.4668562338280748E-4</v>
          </cell>
          <cell r="E293">
            <v>15795.099999999922</v>
          </cell>
          <cell r="F293"/>
          <cell r="G293">
            <v>0</v>
          </cell>
          <cell r="H293">
            <v>15430.3</v>
          </cell>
          <cell r="I293"/>
          <cell r="J293">
            <v>0</v>
          </cell>
          <cell r="K293">
            <v>15429</v>
          </cell>
          <cell r="L293"/>
          <cell r="M293">
            <v>0</v>
          </cell>
          <cell r="N293">
            <v>15429</v>
          </cell>
          <cell r="Q293">
            <v>15429</v>
          </cell>
          <cell r="R293"/>
          <cell r="S293">
            <v>0</v>
          </cell>
          <cell r="T293">
            <v>15429</v>
          </cell>
          <cell r="U293">
            <v>13552</v>
          </cell>
        </row>
        <row r="294">
          <cell r="A294" t="str">
            <v>13073</v>
          </cell>
          <cell r="B294" t="str">
            <v>WAHLUKE</v>
          </cell>
          <cell r="C294">
            <v>10000</v>
          </cell>
          <cell r="D294">
            <v>2.3579270496107436E-3</v>
          </cell>
          <cell r="E294">
            <v>49878.899999999921</v>
          </cell>
          <cell r="F294"/>
          <cell r="G294">
            <v>0</v>
          </cell>
          <cell r="H294">
            <v>48727</v>
          </cell>
          <cell r="I294"/>
          <cell r="J294">
            <v>0</v>
          </cell>
          <cell r="K294">
            <v>48725</v>
          </cell>
          <cell r="L294"/>
          <cell r="M294">
            <v>0</v>
          </cell>
          <cell r="N294">
            <v>48725</v>
          </cell>
          <cell r="Q294">
            <v>48725</v>
          </cell>
          <cell r="R294"/>
          <cell r="S294">
            <v>0</v>
          </cell>
          <cell r="T294">
            <v>48725</v>
          </cell>
          <cell r="U294">
            <v>49119</v>
          </cell>
        </row>
        <row r="295">
          <cell r="A295" t="str">
            <v>36401</v>
          </cell>
          <cell r="B295" t="str">
            <v>WAITSBURG</v>
          </cell>
          <cell r="C295">
            <v>10000</v>
          </cell>
          <cell r="D295">
            <v>2.1808891883337583E-4</v>
          </cell>
          <cell r="E295">
            <v>4613.2999999999211</v>
          </cell>
          <cell r="F295"/>
          <cell r="G295">
            <v>10000</v>
          </cell>
          <cell r="H295">
            <v>10000</v>
          </cell>
          <cell r="I295"/>
          <cell r="J295">
            <v>0</v>
          </cell>
          <cell r="K295">
            <v>10000</v>
          </cell>
          <cell r="L295"/>
          <cell r="M295">
            <v>0</v>
          </cell>
          <cell r="N295">
            <v>10000</v>
          </cell>
          <cell r="Q295">
            <v>10000</v>
          </cell>
          <cell r="R295"/>
          <cell r="S295">
            <v>0</v>
          </cell>
          <cell r="T295">
            <v>10000</v>
          </cell>
          <cell r="U295">
            <v>10000</v>
          </cell>
        </row>
        <row r="296">
          <cell r="A296" t="str">
            <v>36140</v>
          </cell>
          <cell r="B296" t="str">
            <v>WALLA WALLA</v>
          </cell>
          <cell r="C296">
            <v>10000</v>
          </cell>
          <cell r="D296">
            <v>5.3549269203312898E-3</v>
          </cell>
          <cell r="E296">
            <v>113276.49999999993</v>
          </cell>
          <cell r="F296"/>
          <cell r="G296">
            <v>0</v>
          </cell>
          <cell r="H296">
            <v>110660.5</v>
          </cell>
          <cell r="I296"/>
          <cell r="J296">
            <v>0</v>
          </cell>
          <cell r="K296">
            <v>110656</v>
          </cell>
          <cell r="L296"/>
          <cell r="M296">
            <v>0</v>
          </cell>
          <cell r="N296">
            <v>110656</v>
          </cell>
          <cell r="Q296">
            <v>110656</v>
          </cell>
          <cell r="R296"/>
          <cell r="S296">
            <v>0</v>
          </cell>
          <cell r="T296">
            <v>110656</v>
          </cell>
          <cell r="U296">
            <v>117667</v>
          </cell>
        </row>
        <row r="297">
          <cell r="A297" t="str">
            <v>39207</v>
          </cell>
          <cell r="B297" t="str">
            <v>WAPATO</v>
          </cell>
          <cell r="C297">
            <v>10000</v>
          </cell>
          <cell r="D297">
            <v>6.4631810938074619E-3</v>
          </cell>
          <cell r="E297">
            <v>136720.19999999992</v>
          </cell>
          <cell r="F297"/>
          <cell r="G297">
            <v>0</v>
          </cell>
          <cell r="H297">
            <v>133562.79999999999</v>
          </cell>
          <cell r="I297"/>
          <cell r="J297">
            <v>0</v>
          </cell>
          <cell r="K297">
            <v>133557</v>
          </cell>
          <cell r="L297"/>
          <cell r="M297">
            <v>0</v>
          </cell>
          <cell r="N297">
            <v>133557</v>
          </cell>
          <cell r="Q297">
            <v>133557</v>
          </cell>
          <cell r="R297"/>
          <cell r="S297">
            <v>0</v>
          </cell>
          <cell r="T297">
            <v>133557</v>
          </cell>
          <cell r="U297">
            <v>135599</v>
          </cell>
        </row>
        <row r="298">
          <cell r="A298" t="str">
            <v>13146</v>
          </cell>
          <cell r="B298" t="str">
            <v>WARDEN</v>
          </cell>
          <cell r="C298">
            <v>10000</v>
          </cell>
          <cell r="D298">
            <v>1.2703265325560034E-3</v>
          </cell>
          <cell r="E298">
            <v>26872.099999999919</v>
          </cell>
          <cell r="F298"/>
          <cell r="G298">
            <v>0</v>
          </cell>
          <cell r="H298">
            <v>26251.5</v>
          </cell>
          <cell r="I298"/>
          <cell r="J298">
            <v>0</v>
          </cell>
          <cell r="K298">
            <v>26250</v>
          </cell>
          <cell r="L298"/>
          <cell r="M298">
            <v>0</v>
          </cell>
          <cell r="N298">
            <v>26250</v>
          </cell>
          <cell r="Q298">
            <v>26250</v>
          </cell>
          <cell r="R298"/>
          <cell r="S298">
            <v>0</v>
          </cell>
          <cell r="T298">
            <v>26250</v>
          </cell>
          <cell r="U298">
            <v>28325</v>
          </cell>
        </row>
        <row r="299">
          <cell r="A299" t="str">
            <v>06112</v>
          </cell>
          <cell r="B299" t="str">
            <v>WASHOUGAL</v>
          </cell>
          <cell r="C299">
            <v>10000</v>
          </cell>
          <cell r="D299">
            <v>1.7021384748194014E-3</v>
          </cell>
          <cell r="E299">
            <v>36006.49999999992</v>
          </cell>
          <cell r="F299"/>
          <cell r="G299">
            <v>0</v>
          </cell>
          <cell r="H299">
            <v>35174.9</v>
          </cell>
          <cell r="I299"/>
          <cell r="J299">
            <v>0</v>
          </cell>
          <cell r="K299">
            <v>35173</v>
          </cell>
          <cell r="L299"/>
          <cell r="M299">
            <v>0</v>
          </cell>
          <cell r="N299">
            <v>35173</v>
          </cell>
          <cell r="Q299">
            <v>35173</v>
          </cell>
          <cell r="R299"/>
          <cell r="S299">
            <v>0</v>
          </cell>
          <cell r="T299">
            <v>35173</v>
          </cell>
          <cell r="U299">
            <v>37770</v>
          </cell>
        </row>
        <row r="300">
          <cell r="A300" t="str">
            <v>01109</v>
          </cell>
          <cell r="B300" t="str">
            <v>WASHTUCNA</v>
          </cell>
          <cell r="C300">
            <v>10000</v>
          </cell>
          <cell r="D300">
            <v>6.42496792147194E-6</v>
          </cell>
          <cell r="E300">
            <v>135.89999999992119</v>
          </cell>
          <cell r="F300"/>
          <cell r="G300">
            <v>10000</v>
          </cell>
          <cell r="H300">
            <v>10000</v>
          </cell>
          <cell r="I300"/>
          <cell r="J300">
            <v>0</v>
          </cell>
          <cell r="K300">
            <v>10000</v>
          </cell>
          <cell r="L300"/>
          <cell r="M300">
            <v>0</v>
          </cell>
          <cell r="N300">
            <v>10000</v>
          </cell>
          <cell r="Q300">
            <v>10000</v>
          </cell>
          <cell r="R300"/>
          <cell r="S300">
            <v>0</v>
          </cell>
          <cell r="T300">
            <v>10000</v>
          </cell>
          <cell r="U300">
            <v>10000</v>
          </cell>
        </row>
        <row r="301">
          <cell r="A301" t="str">
            <v>09209</v>
          </cell>
          <cell r="B301" t="str">
            <v>WATERVILLE</v>
          </cell>
          <cell r="C301">
            <v>10000</v>
          </cell>
          <cell r="D301">
            <v>3.0659527353878543E-4</v>
          </cell>
          <cell r="E301">
            <v>6485.5999999999212</v>
          </cell>
          <cell r="F301"/>
          <cell r="G301">
            <v>10000</v>
          </cell>
          <cell r="H301">
            <v>10000</v>
          </cell>
          <cell r="I301"/>
          <cell r="J301">
            <v>0</v>
          </cell>
          <cell r="K301">
            <v>10000</v>
          </cell>
          <cell r="L301"/>
          <cell r="M301">
            <v>0</v>
          </cell>
          <cell r="N301">
            <v>10000</v>
          </cell>
          <cell r="Q301">
            <v>10000</v>
          </cell>
          <cell r="R301"/>
          <cell r="S301">
            <v>0</v>
          </cell>
          <cell r="T301">
            <v>10000</v>
          </cell>
          <cell r="U301">
            <v>10000</v>
          </cell>
        </row>
        <row r="302">
          <cell r="A302" t="str">
            <v>33049</v>
          </cell>
          <cell r="B302" t="str">
            <v>WELLPINIT</v>
          </cell>
          <cell r="C302">
            <v>10000</v>
          </cell>
          <cell r="D302">
            <v>5.9846008589967104E-4</v>
          </cell>
          <cell r="E302">
            <v>12659.599999999922</v>
          </cell>
          <cell r="F302"/>
          <cell r="G302">
            <v>0</v>
          </cell>
          <cell r="H302">
            <v>12367.2</v>
          </cell>
          <cell r="I302"/>
          <cell r="J302">
            <v>0</v>
          </cell>
          <cell r="K302">
            <v>12366</v>
          </cell>
          <cell r="L302"/>
          <cell r="M302">
            <v>0</v>
          </cell>
          <cell r="N302">
            <v>12366</v>
          </cell>
          <cell r="Q302">
            <v>12366</v>
          </cell>
          <cell r="R302"/>
          <cell r="S302">
            <v>0</v>
          </cell>
          <cell r="T302">
            <v>12366</v>
          </cell>
          <cell r="U302">
            <v>14809</v>
          </cell>
        </row>
        <row r="303">
          <cell r="A303" t="str">
            <v>04246</v>
          </cell>
          <cell r="B303" t="str">
            <v>WENATCHEE</v>
          </cell>
          <cell r="C303">
            <v>10000</v>
          </cell>
          <cell r="D303">
            <v>7.0933024114644598E-3</v>
          </cell>
          <cell r="E303">
            <v>150049.59999999992</v>
          </cell>
          <cell r="F303"/>
          <cell r="G303">
            <v>0</v>
          </cell>
          <cell r="H303">
            <v>146584.4</v>
          </cell>
          <cell r="I303"/>
          <cell r="J303">
            <v>0</v>
          </cell>
          <cell r="K303">
            <v>146579</v>
          </cell>
          <cell r="L303"/>
          <cell r="M303">
            <v>0</v>
          </cell>
          <cell r="N303">
            <v>146579</v>
          </cell>
          <cell r="Q303">
            <v>146579</v>
          </cell>
          <cell r="R303"/>
          <cell r="S303">
            <v>0</v>
          </cell>
          <cell r="T303">
            <v>146579</v>
          </cell>
          <cell r="U303">
            <v>176309</v>
          </cell>
        </row>
        <row r="304">
          <cell r="A304" t="str">
            <v>32363</v>
          </cell>
          <cell r="B304" t="str">
            <v>WEST VALLEY (SPK)</v>
          </cell>
          <cell r="C304">
            <v>10000</v>
          </cell>
          <cell r="D304">
            <v>2.5357948939221681E-3</v>
          </cell>
          <cell r="E304">
            <v>53641.399999999921</v>
          </cell>
          <cell r="F304"/>
          <cell r="G304">
            <v>0</v>
          </cell>
          <cell r="H304">
            <v>52402.6</v>
          </cell>
          <cell r="I304"/>
          <cell r="J304">
            <v>0</v>
          </cell>
          <cell r="K304">
            <v>52400</v>
          </cell>
          <cell r="L304"/>
          <cell r="M304">
            <v>0</v>
          </cell>
          <cell r="N304">
            <v>52400</v>
          </cell>
          <cell r="Q304">
            <v>52400</v>
          </cell>
          <cell r="R304"/>
          <cell r="S304">
            <v>0</v>
          </cell>
          <cell r="T304">
            <v>52400</v>
          </cell>
          <cell r="U304">
            <v>54427</v>
          </cell>
        </row>
        <row r="305">
          <cell r="A305" t="str">
            <v>39208</v>
          </cell>
          <cell r="B305" t="str">
            <v>WEST VALLEY (YAK)</v>
          </cell>
          <cell r="C305">
            <v>10000</v>
          </cell>
          <cell r="D305">
            <v>4.3701584149770153E-3</v>
          </cell>
          <cell r="E305">
            <v>92444.999999999927</v>
          </cell>
          <cell r="F305"/>
          <cell r="G305">
            <v>0</v>
          </cell>
          <cell r="H305">
            <v>90310.1</v>
          </cell>
          <cell r="I305"/>
          <cell r="J305">
            <v>0</v>
          </cell>
          <cell r="K305">
            <v>90306</v>
          </cell>
          <cell r="L305"/>
          <cell r="M305">
            <v>0</v>
          </cell>
          <cell r="N305">
            <v>90306</v>
          </cell>
          <cell r="Q305">
            <v>90306</v>
          </cell>
          <cell r="R305"/>
          <cell r="S305">
            <v>0</v>
          </cell>
          <cell r="T305">
            <v>90306</v>
          </cell>
          <cell r="U305">
            <v>93140</v>
          </cell>
        </row>
        <row r="306">
          <cell r="A306" t="str">
            <v>37902</v>
          </cell>
          <cell r="B306" t="str">
            <v>WHATCOM INTERGENERATIONAL CHARTER</v>
          </cell>
          <cell r="C306">
            <v>0</v>
          </cell>
          <cell r="D306">
            <v>0</v>
          </cell>
          <cell r="E306">
            <v>0</v>
          </cell>
          <cell r="F306"/>
          <cell r="G306">
            <v>0</v>
          </cell>
          <cell r="H306">
            <v>0</v>
          </cell>
          <cell r="I306"/>
          <cell r="J306">
            <v>0</v>
          </cell>
          <cell r="K306">
            <v>0</v>
          </cell>
          <cell r="L306"/>
          <cell r="M306">
            <v>0</v>
          </cell>
          <cell r="N306">
            <v>0</v>
          </cell>
          <cell r="Q306">
            <v>0</v>
          </cell>
          <cell r="R306"/>
          <cell r="S306">
            <v>0</v>
          </cell>
          <cell r="T306">
            <v>0</v>
          </cell>
          <cell r="U306">
            <v>10000</v>
          </cell>
        </row>
        <row r="307">
          <cell r="A307" t="str">
            <v>21303</v>
          </cell>
          <cell r="B307" t="str">
            <v>WHITE PASS</v>
          </cell>
          <cell r="C307">
            <v>10000</v>
          </cell>
          <cell r="D307">
            <v>7.5737912267567352E-4</v>
          </cell>
          <cell r="E307">
            <v>16021.299999999921</v>
          </cell>
          <cell r="F307"/>
          <cell r="G307">
            <v>0</v>
          </cell>
          <cell r="H307">
            <v>15651.3</v>
          </cell>
          <cell r="I307"/>
          <cell r="J307">
            <v>0</v>
          </cell>
          <cell r="K307">
            <v>15650</v>
          </cell>
          <cell r="L307"/>
          <cell r="M307">
            <v>0</v>
          </cell>
          <cell r="N307">
            <v>15650</v>
          </cell>
          <cell r="Q307">
            <v>15650</v>
          </cell>
          <cell r="R307"/>
          <cell r="S307">
            <v>0</v>
          </cell>
          <cell r="T307">
            <v>15650</v>
          </cell>
          <cell r="U307">
            <v>19077</v>
          </cell>
        </row>
        <row r="308">
          <cell r="A308" t="str">
            <v>27416</v>
          </cell>
          <cell r="B308" t="str">
            <v>WHITE RIVER</v>
          </cell>
          <cell r="C308">
            <v>10000</v>
          </cell>
          <cell r="D308">
            <v>6.9880327842142622E-4</v>
          </cell>
          <cell r="E308">
            <v>14782.199999999923</v>
          </cell>
          <cell r="F308"/>
          <cell r="G308">
            <v>0</v>
          </cell>
          <cell r="H308">
            <v>14440.8</v>
          </cell>
          <cell r="I308"/>
          <cell r="J308">
            <v>0</v>
          </cell>
          <cell r="K308">
            <v>14440</v>
          </cell>
          <cell r="L308"/>
          <cell r="M308">
            <v>0</v>
          </cell>
          <cell r="N308">
            <v>14440</v>
          </cell>
          <cell r="Q308">
            <v>14440</v>
          </cell>
          <cell r="R308"/>
          <cell r="S308">
            <v>0</v>
          </cell>
          <cell r="T308">
            <v>14440</v>
          </cell>
          <cell r="U308">
            <v>34797</v>
          </cell>
        </row>
        <row r="309">
          <cell r="A309" t="str">
            <v>20405</v>
          </cell>
          <cell r="B309" t="str">
            <v>WHITE SALMON</v>
          </cell>
          <cell r="C309">
            <v>10000</v>
          </cell>
          <cell r="D309">
            <v>8.9185530310026157E-4</v>
          </cell>
          <cell r="E309">
            <v>18865.99999999992</v>
          </cell>
          <cell r="F309"/>
          <cell r="G309">
            <v>0</v>
          </cell>
          <cell r="H309">
            <v>18430.3</v>
          </cell>
          <cell r="I309"/>
          <cell r="J309">
            <v>0</v>
          </cell>
          <cell r="K309">
            <v>18429</v>
          </cell>
          <cell r="L309"/>
          <cell r="M309">
            <v>0</v>
          </cell>
          <cell r="N309">
            <v>18429</v>
          </cell>
          <cell r="Q309">
            <v>18429</v>
          </cell>
          <cell r="R309"/>
          <cell r="S309">
            <v>0</v>
          </cell>
          <cell r="T309">
            <v>18429</v>
          </cell>
          <cell r="U309">
            <v>20047</v>
          </cell>
        </row>
        <row r="310">
          <cell r="A310" t="str">
            <v>17917</v>
          </cell>
          <cell r="B310" t="str">
            <v>WHY NOT YOU ACADEMY CHARTER</v>
          </cell>
          <cell r="C310">
            <v>10000</v>
          </cell>
          <cell r="D310">
            <v>2.9521941230996009E-4</v>
          </cell>
          <cell r="E310">
            <v>6244.8999999999205</v>
          </cell>
          <cell r="F310"/>
          <cell r="G310">
            <v>10000</v>
          </cell>
          <cell r="H310">
            <v>10000</v>
          </cell>
          <cell r="I310"/>
          <cell r="J310">
            <v>0</v>
          </cell>
          <cell r="K310">
            <v>10000</v>
          </cell>
          <cell r="L310"/>
          <cell r="M310">
            <v>0</v>
          </cell>
          <cell r="N310">
            <v>10000</v>
          </cell>
          <cell r="Q310">
            <v>10000</v>
          </cell>
          <cell r="R310"/>
          <cell r="S310">
            <v>0</v>
          </cell>
          <cell r="T310">
            <v>10000</v>
          </cell>
          <cell r="U310">
            <v>10000</v>
          </cell>
        </row>
        <row r="311">
          <cell r="A311" t="str">
            <v>22200</v>
          </cell>
          <cell r="B311" t="str">
            <v>WILBUR</v>
          </cell>
          <cell r="C311">
            <v>10000</v>
          </cell>
          <cell r="D311">
            <v>1.856196243901732E-4</v>
          </cell>
          <cell r="E311">
            <v>3926.4999999999213</v>
          </cell>
          <cell r="F311"/>
          <cell r="G311">
            <v>10000</v>
          </cell>
          <cell r="H311">
            <v>10000</v>
          </cell>
          <cell r="I311"/>
          <cell r="J311">
            <v>0</v>
          </cell>
          <cell r="K311">
            <v>10000</v>
          </cell>
          <cell r="L311"/>
          <cell r="M311">
            <v>0</v>
          </cell>
          <cell r="N311">
            <v>10000</v>
          </cell>
          <cell r="Q311">
            <v>10000</v>
          </cell>
          <cell r="R311"/>
          <cell r="S311">
            <v>0</v>
          </cell>
          <cell r="T311">
            <v>10000</v>
          </cell>
          <cell r="U311">
            <v>10000</v>
          </cell>
        </row>
        <row r="312">
          <cell r="A312" t="str">
            <v>25160</v>
          </cell>
          <cell r="B312" t="str">
            <v>WILLAPA VALLEY</v>
          </cell>
          <cell r="C312">
            <v>10000</v>
          </cell>
          <cell r="D312">
            <v>3.7961393742191049E-4</v>
          </cell>
          <cell r="E312">
            <v>8030.1999999999207</v>
          </cell>
          <cell r="F312"/>
          <cell r="G312">
            <v>10000</v>
          </cell>
          <cell r="H312">
            <v>10000</v>
          </cell>
          <cell r="I312"/>
          <cell r="J312">
            <v>0</v>
          </cell>
          <cell r="K312">
            <v>10000</v>
          </cell>
          <cell r="L312"/>
          <cell r="M312">
            <v>0</v>
          </cell>
          <cell r="N312">
            <v>10000</v>
          </cell>
          <cell r="Q312">
            <v>10000</v>
          </cell>
          <cell r="R312"/>
          <cell r="S312">
            <v>0</v>
          </cell>
          <cell r="T312">
            <v>10000</v>
          </cell>
          <cell r="U312">
            <v>10233</v>
          </cell>
        </row>
        <row r="313">
          <cell r="A313" t="str">
            <v>13167</v>
          </cell>
          <cell r="B313" t="str">
            <v>WILSON CREEK</v>
          </cell>
          <cell r="C313">
            <v>10000</v>
          </cell>
          <cell r="D313">
            <v>9.5896974952119503E-5</v>
          </cell>
          <cell r="E313">
            <v>2028.4999999999211</v>
          </cell>
          <cell r="F313"/>
          <cell r="G313">
            <v>10000</v>
          </cell>
          <cell r="H313">
            <v>10000</v>
          </cell>
          <cell r="I313"/>
          <cell r="J313">
            <v>0</v>
          </cell>
          <cell r="K313">
            <v>10000</v>
          </cell>
          <cell r="L313"/>
          <cell r="M313">
            <v>0</v>
          </cell>
          <cell r="N313">
            <v>10000</v>
          </cell>
          <cell r="Q313">
            <v>10000</v>
          </cell>
          <cell r="R313"/>
          <cell r="S313">
            <v>0</v>
          </cell>
          <cell r="T313">
            <v>10000</v>
          </cell>
          <cell r="U313">
            <v>10000</v>
          </cell>
        </row>
        <row r="314">
          <cell r="A314" t="str">
            <v>21232</v>
          </cell>
          <cell r="B314" t="str">
            <v>WINLOCK</v>
          </cell>
          <cell r="C314">
            <v>10000</v>
          </cell>
          <cell r="D314">
            <v>7.4653150574997764E-4</v>
          </cell>
          <cell r="E314">
            <v>15791.899999999921</v>
          </cell>
          <cell r="F314"/>
          <cell r="G314">
            <v>0</v>
          </cell>
          <cell r="H314">
            <v>15427.2</v>
          </cell>
          <cell r="I314"/>
          <cell r="J314">
            <v>0</v>
          </cell>
          <cell r="K314">
            <v>15426</v>
          </cell>
          <cell r="L314"/>
          <cell r="M314">
            <v>0</v>
          </cell>
          <cell r="N314">
            <v>15426</v>
          </cell>
          <cell r="Q314">
            <v>15426</v>
          </cell>
          <cell r="R314"/>
          <cell r="S314">
            <v>0</v>
          </cell>
          <cell r="T314">
            <v>15426</v>
          </cell>
          <cell r="U314">
            <v>18710</v>
          </cell>
        </row>
        <row r="315">
          <cell r="A315" t="str">
            <v>14117</v>
          </cell>
          <cell r="B315" t="str">
            <v>WISHKAH VALLEY</v>
          </cell>
          <cell r="C315">
            <v>10000</v>
          </cell>
          <cell r="D315">
            <v>1.2764515635942767E-4</v>
          </cell>
          <cell r="E315">
            <v>2700.0999999999212</v>
          </cell>
          <cell r="F315"/>
          <cell r="G315">
            <v>10000</v>
          </cell>
          <cell r="H315">
            <v>10000</v>
          </cell>
          <cell r="I315"/>
          <cell r="J315">
            <v>0</v>
          </cell>
          <cell r="K315">
            <v>10000</v>
          </cell>
          <cell r="L315"/>
          <cell r="M315">
            <v>0</v>
          </cell>
          <cell r="N315">
            <v>10000</v>
          </cell>
          <cell r="Q315">
            <v>10000</v>
          </cell>
          <cell r="R315"/>
          <cell r="S315">
            <v>0</v>
          </cell>
          <cell r="T315">
            <v>10000</v>
          </cell>
          <cell r="U315">
            <v>10000</v>
          </cell>
        </row>
        <row r="316">
          <cell r="A316" t="str">
            <v>20094</v>
          </cell>
          <cell r="B316" t="str">
            <v>WISHRAM</v>
          </cell>
          <cell r="C316">
            <v>10000</v>
          </cell>
          <cell r="D316">
            <v>1.4292409983438834E-4</v>
          </cell>
          <cell r="E316">
            <v>3023.2999999999215</v>
          </cell>
          <cell r="F316"/>
          <cell r="G316">
            <v>10000</v>
          </cell>
          <cell r="H316">
            <v>10000</v>
          </cell>
          <cell r="I316"/>
          <cell r="J316">
            <v>0</v>
          </cell>
          <cell r="K316">
            <v>10000</v>
          </cell>
          <cell r="L316"/>
          <cell r="M316">
            <v>0</v>
          </cell>
          <cell r="N316">
            <v>10000</v>
          </cell>
          <cell r="Q316">
            <v>10000</v>
          </cell>
          <cell r="R316"/>
          <cell r="S316">
            <v>0</v>
          </cell>
          <cell r="T316">
            <v>10000</v>
          </cell>
          <cell r="U316">
            <v>10000</v>
          </cell>
        </row>
        <row r="317">
          <cell r="A317" t="str">
            <v>08404</v>
          </cell>
          <cell r="B317" t="str">
            <v>WOODLAND</v>
          </cell>
          <cell r="C317">
            <v>10000</v>
          </cell>
          <cell r="D317">
            <v>1.4534065532424004E-3</v>
          </cell>
          <cell r="E317">
            <v>30744.899999999921</v>
          </cell>
          <cell r="F317"/>
          <cell r="G317">
            <v>0</v>
          </cell>
          <cell r="H317">
            <v>30034.799999999999</v>
          </cell>
          <cell r="I317"/>
          <cell r="J317">
            <v>0</v>
          </cell>
          <cell r="K317">
            <v>30033</v>
          </cell>
          <cell r="L317"/>
          <cell r="M317">
            <v>0</v>
          </cell>
          <cell r="N317">
            <v>30033</v>
          </cell>
          <cell r="Q317">
            <v>30033</v>
          </cell>
          <cell r="R317"/>
          <cell r="S317">
            <v>0</v>
          </cell>
          <cell r="T317">
            <v>30033</v>
          </cell>
          <cell r="U317">
            <v>32180</v>
          </cell>
        </row>
        <row r="318">
          <cell r="A318" t="str">
            <v>39007</v>
          </cell>
          <cell r="B318" t="str">
            <v>YAKIMA</v>
          </cell>
          <cell r="C318">
            <v>10000</v>
          </cell>
          <cell r="D318">
            <v>3.6013953664632725E-2</v>
          </cell>
          <cell r="E318">
            <v>761828.79999999993</v>
          </cell>
          <cell r="F318"/>
          <cell r="G318">
            <v>0</v>
          </cell>
          <cell r="H318">
            <v>744235.5</v>
          </cell>
          <cell r="I318"/>
          <cell r="J318">
            <v>0</v>
          </cell>
          <cell r="K318">
            <v>744208</v>
          </cell>
          <cell r="L318"/>
          <cell r="M318">
            <v>0</v>
          </cell>
          <cell r="N318">
            <v>744208</v>
          </cell>
          <cell r="Q318">
            <v>744208</v>
          </cell>
          <cell r="R318"/>
          <cell r="S318">
            <v>0</v>
          </cell>
          <cell r="T318">
            <v>744208</v>
          </cell>
          <cell r="U318">
            <v>723135</v>
          </cell>
        </row>
        <row r="319">
          <cell r="A319" t="str">
            <v>34002</v>
          </cell>
          <cell r="B319" t="str">
            <v>YELM</v>
          </cell>
          <cell r="C319">
            <v>10000</v>
          </cell>
          <cell r="D319">
            <v>4.0328750216030414E-3</v>
          </cell>
          <cell r="E319">
            <v>85310.199999999924</v>
          </cell>
          <cell r="F319"/>
          <cell r="G319">
            <v>0</v>
          </cell>
          <cell r="H319">
            <v>83340</v>
          </cell>
          <cell r="I319"/>
          <cell r="J319">
            <v>0</v>
          </cell>
          <cell r="K319">
            <v>83337</v>
          </cell>
          <cell r="L319"/>
          <cell r="M319">
            <v>0</v>
          </cell>
          <cell r="N319">
            <v>83337</v>
          </cell>
          <cell r="Q319">
            <v>83337</v>
          </cell>
          <cell r="R319"/>
          <cell r="S319">
            <v>0</v>
          </cell>
          <cell r="T319">
            <v>83337</v>
          </cell>
          <cell r="U319">
            <v>90576</v>
          </cell>
        </row>
        <row r="320">
          <cell r="A320" t="str">
            <v>39205</v>
          </cell>
          <cell r="B320" t="str">
            <v>ZILLAH</v>
          </cell>
          <cell r="C320">
            <v>10000</v>
          </cell>
          <cell r="D320">
            <v>1.0033029017503239E-3</v>
          </cell>
          <cell r="E320">
            <v>21223.49999999992</v>
          </cell>
          <cell r="F320"/>
          <cell r="G320">
            <v>0</v>
          </cell>
          <cell r="H320">
            <v>20733.3</v>
          </cell>
          <cell r="I320"/>
          <cell r="J320">
            <v>0</v>
          </cell>
          <cell r="K320">
            <v>20732</v>
          </cell>
          <cell r="L320"/>
          <cell r="M320">
            <v>0</v>
          </cell>
          <cell r="N320">
            <v>20732</v>
          </cell>
          <cell r="Q320">
            <v>20732</v>
          </cell>
          <cell r="R320"/>
          <cell r="S320">
            <v>0</v>
          </cell>
          <cell r="T320">
            <v>20732</v>
          </cell>
          <cell r="U320">
            <v>26098</v>
          </cell>
        </row>
        <row r="321">
          <cell r="A321" t="str">
            <v>06901</v>
          </cell>
          <cell r="B321" t="str">
            <v>Rooted School Washington</v>
          </cell>
          <cell r="C321">
            <v>10000</v>
          </cell>
          <cell r="D321">
            <v>9.2749904640157952E-5</v>
          </cell>
          <cell r="E321">
            <v>1961.9999999999211</v>
          </cell>
          <cell r="F321"/>
          <cell r="G321">
            <v>10000</v>
          </cell>
          <cell r="H321">
            <v>10000</v>
          </cell>
          <cell r="I321"/>
          <cell r="J321">
            <v>0</v>
          </cell>
          <cell r="K321">
            <v>10000</v>
          </cell>
          <cell r="L321"/>
          <cell r="M321">
            <v>0</v>
          </cell>
          <cell r="N321">
            <v>10000</v>
          </cell>
          <cell r="Q321">
            <v>10000</v>
          </cell>
          <cell r="R321"/>
          <cell r="S321">
            <v>0</v>
          </cell>
          <cell r="T321">
            <v>10000</v>
          </cell>
          <cell r="U321">
            <v>0</v>
          </cell>
        </row>
        <row r="322">
          <cell r="A322" t="str">
            <v>17919</v>
          </cell>
          <cell r="B322" t="str">
            <v>Impact | Black River Elementary</v>
          </cell>
          <cell r="C322">
            <v>10000</v>
          </cell>
          <cell r="D322">
            <v>2.1808503981170468E-4</v>
          </cell>
          <cell r="E322">
            <v>4613.2999999999211</v>
          </cell>
          <cell r="F322"/>
          <cell r="G322">
            <v>10000</v>
          </cell>
          <cell r="H322">
            <v>10000</v>
          </cell>
          <cell r="I322"/>
          <cell r="J322">
            <v>0</v>
          </cell>
          <cell r="K322">
            <v>10000</v>
          </cell>
          <cell r="L322"/>
          <cell r="M322">
            <v>0</v>
          </cell>
          <cell r="N322">
            <v>10000</v>
          </cell>
          <cell r="Q322">
            <v>10000</v>
          </cell>
          <cell r="R322"/>
          <cell r="S322">
            <v>0</v>
          </cell>
          <cell r="T322">
            <v>10000</v>
          </cell>
          <cell r="U322">
            <v>10000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D65E-A4B1-42AE-BD32-8AC064FF54DC}">
  <dimension ref="B3:D18"/>
  <sheetViews>
    <sheetView tabSelected="1" workbookViewId="0">
      <selection activeCell="C16" sqref="C16"/>
    </sheetView>
    <sheetView tabSelected="1" workbookViewId="1">
      <selection activeCell="C10" sqref="C10"/>
    </sheetView>
  </sheetViews>
  <sheetFormatPr defaultColWidth="9.140625" defaultRowHeight="12.75" x14ac:dyDescent="0.2"/>
  <cols>
    <col min="1" max="1" width="9.140625" style="2"/>
    <col min="2" max="2" width="34.85546875" style="2" customWidth="1"/>
    <col min="3" max="3" width="22.28515625" style="2" customWidth="1"/>
    <col min="4" max="4" width="20" style="2" customWidth="1"/>
    <col min="5" max="16384" width="9.140625" style="2"/>
  </cols>
  <sheetData>
    <row r="3" spans="2:4" ht="15.75" x14ac:dyDescent="0.25">
      <c r="B3" s="1" t="s">
        <v>0</v>
      </c>
    </row>
    <row r="4" spans="2:4" ht="15.75" x14ac:dyDescent="0.25">
      <c r="B4" s="3"/>
      <c r="C4" s="4"/>
    </row>
    <row r="6" spans="2:4" ht="15.75" x14ac:dyDescent="0.25">
      <c r="B6" s="5" t="s">
        <v>1</v>
      </c>
      <c r="C6" s="6" t="s">
        <v>2</v>
      </c>
    </row>
    <row r="7" spans="2:4" x14ac:dyDescent="0.2">
      <c r="B7" s="7" t="s">
        <v>3</v>
      </c>
      <c r="C7" s="8" t="str">
        <f>VLOOKUP(C6,CCDDD!B4:C319,2,0)</f>
        <v>14005</v>
      </c>
    </row>
    <row r="9" spans="2:4" ht="13.5" thickBot="1" x14ac:dyDescent="0.25"/>
    <row r="10" spans="2:4" ht="15.75" customHeight="1" x14ac:dyDescent="0.25">
      <c r="B10" s="98" t="s">
        <v>7</v>
      </c>
      <c r="C10" s="102" t="str">
        <f>VLOOKUP($C$7,'Title IA allocations 25-26'!$A$2:$C$314,2,FALSE)</f>
        <v>ABERDEEN</v>
      </c>
      <c r="D10" s="99"/>
    </row>
    <row r="11" spans="2:4" ht="30.75" customHeight="1" thickBot="1" x14ac:dyDescent="0.3">
      <c r="B11" s="100" t="s">
        <v>686</v>
      </c>
      <c r="C11" s="121">
        <f>VLOOKUP($C$7,'Title IA allocations 25-26'!$A$2:$C$314,3,FALSE)/SUM('Title IA allocations 25-26'!C2:$C$314)</f>
        <v>5.6914342537118722E-3</v>
      </c>
      <c r="D11" s="101"/>
    </row>
    <row r="12" spans="2:4" ht="30.75" customHeight="1" thickBot="1" x14ac:dyDescent="0.3">
      <c r="B12" s="96"/>
      <c r="C12" s="97"/>
      <c r="D12" s="97"/>
    </row>
    <row r="13" spans="2:4" ht="15" x14ac:dyDescent="0.2">
      <c r="C13" s="108" t="s">
        <v>683</v>
      </c>
      <c r="D13" s="111" t="s">
        <v>683</v>
      </c>
    </row>
    <row r="14" spans="2:4" ht="17.850000000000001" customHeight="1" x14ac:dyDescent="0.25">
      <c r="C14" s="109" t="s">
        <v>4</v>
      </c>
      <c r="D14" s="112" t="s">
        <v>5</v>
      </c>
    </row>
    <row r="15" spans="2:4" ht="17.850000000000001" customHeight="1" thickBot="1" x14ac:dyDescent="0.3">
      <c r="C15" s="110" t="s">
        <v>700</v>
      </c>
      <c r="D15" s="113" t="s">
        <v>699</v>
      </c>
    </row>
    <row r="16" spans="2:4" ht="15" x14ac:dyDescent="0.25">
      <c r="B16" s="107" t="s">
        <v>8</v>
      </c>
      <c r="C16" s="102">
        <f>VLOOKUP($C$7,'SY 2026-2027 preliminary'!$A$9:$U$327,20,FALSE)</f>
        <v>120596</v>
      </c>
      <c r="D16" s="114">
        <f>VLOOKUP($C$7,'SY 2026-2027 preliminary'!$A$9:$U$327,21,FALSE)</f>
        <v>122334</v>
      </c>
    </row>
    <row r="17" spans="2:4" x14ac:dyDescent="0.2">
      <c r="B17" s="104"/>
      <c r="C17" s="106"/>
      <c r="D17" s="115"/>
    </row>
    <row r="18" spans="2:4" ht="15.75" thickBot="1" x14ac:dyDescent="0.3">
      <c r="B18" s="105" t="s">
        <v>9</v>
      </c>
      <c r="C18" s="103">
        <f>C16/D16-1</f>
        <v>-1.4207007046283082E-2</v>
      </c>
      <c r="D18" s="116"/>
    </row>
  </sheetData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C06EC4-BB51-4339-BFD7-F26A7C91F952}">
          <x14:formula1>
            <xm:f>CCDDD!$B$4:$B$319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AC28-96BB-4F3B-AFD9-0312C393A830}">
  <sheetPr>
    <tabColor rgb="FF0070C0"/>
  </sheetPr>
  <dimension ref="A1:W322"/>
  <sheetViews>
    <sheetView workbookViewId="0">
      <selection activeCell="Q10" sqref="Q10"/>
    </sheetView>
    <sheetView workbookViewId="1"/>
  </sheetViews>
  <sheetFormatPr defaultColWidth="9" defaultRowHeight="15" x14ac:dyDescent="0.25"/>
  <cols>
    <col min="1" max="1" width="14.28515625" style="2" customWidth="1"/>
    <col min="2" max="2" width="34.140625" style="2" bestFit="1" customWidth="1"/>
    <col min="3" max="3" width="14.28515625" style="2" customWidth="1"/>
    <col min="4" max="4" width="17.42578125" style="2" customWidth="1"/>
    <col min="5" max="5" width="14.28515625" style="2" customWidth="1"/>
    <col min="6" max="6" width="14.28515625" style="11" customWidth="1"/>
    <col min="7" max="8" width="14.28515625" style="2" customWidth="1"/>
    <col min="9" max="9" width="14.28515625" style="11" customWidth="1"/>
    <col min="10" max="11" width="14.28515625" style="2" customWidth="1"/>
    <col min="12" max="12" width="14.28515625" style="11" customWidth="1"/>
    <col min="13" max="14" width="14.28515625" style="2" customWidth="1"/>
    <col min="15" max="15" width="14.28515625" style="11" customWidth="1"/>
    <col min="16" max="16" width="14.28515625" style="2" customWidth="1"/>
    <col min="17" max="17" width="18.5703125" style="2" customWidth="1"/>
    <col min="18" max="18" width="11.42578125" style="2" hidden="1" customWidth="1"/>
    <col min="19" max="19" width="10.5703125" style="2" hidden="1" customWidth="1"/>
    <col min="20" max="20" width="14.28515625" style="2" customWidth="1"/>
    <col min="21" max="22" width="14.28515625" style="12" customWidth="1"/>
    <col min="23" max="23" width="14.28515625" style="2" customWidth="1"/>
    <col min="24" max="16384" width="9" style="2"/>
  </cols>
  <sheetData>
    <row r="1" spans="1:23" x14ac:dyDescent="0.25">
      <c r="A1" s="9"/>
      <c r="C1" s="10">
        <f>Assumption!C12</f>
        <v>21706202</v>
      </c>
    </row>
    <row r="2" spans="1:23" x14ac:dyDescent="0.25">
      <c r="A2" s="13"/>
      <c r="C2" s="14"/>
      <c r="G2" s="9" t="s">
        <v>10</v>
      </c>
      <c r="J2" s="9" t="s">
        <v>11</v>
      </c>
      <c r="M2" s="9" t="s">
        <v>12</v>
      </c>
      <c r="P2" s="15" t="s">
        <v>13</v>
      </c>
    </row>
    <row r="3" spans="1:23" x14ac:dyDescent="0.25">
      <c r="A3" s="13"/>
      <c r="C3" s="16"/>
      <c r="E3" s="16"/>
      <c r="F3" s="17"/>
      <c r="G3" s="16"/>
      <c r="H3" s="16"/>
      <c r="I3" s="17"/>
      <c r="J3" s="16"/>
      <c r="K3" s="16"/>
      <c r="L3" s="17"/>
      <c r="M3" s="16"/>
      <c r="N3" s="16"/>
    </row>
    <row r="4" spans="1:23" s="21" customFormat="1" ht="41.1" customHeight="1" x14ac:dyDescent="0.25">
      <c r="A4" s="18"/>
      <c r="B4" s="19" t="s">
        <v>14</v>
      </c>
      <c r="C4" s="20" t="s">
        <v>15</v>
      </c>
      <c r="D4" s="21" t="s">
        <v>16</v>
      </c>
      <c r="E4" s="22"/>
      <c r="F4" s="23"/>
      <c r="G4" s="24" t="s">
        <v>17</v>
      </c>
      <c r="H4" s="24" t="s">
        <v>18</v>
      </c>
      <c r="I4" s="25"/>
      <c r="J4" s="24" t="s">
        <v>17</v>
      </c>
      <c r="K4" s="24" t="s">
        <v>18</v>
      </c>
      <c r="L4" s="25"/>
      <c r="M4" s="24" t="s">
        <v>17</v>
      </c>
      <c r="N4" s="26" t="s">
        <v>18</v>
      </c>
      <c r="O4" s="27"/>
      <c r="Q4" s="28">
        <f>Q7-C1</f>
        <v>0</v>
      </c>
      <c r="U4" s="29"/>
      <c r="V4" s="29"/>
    </row>
    <row r="5" spans="1:23" x14ac:dyDescent="0.25">
      <c r="B5" s="30">
        <v>10000</v>
      </c>
      <c r="C5" s="31" t="str">
        <f>IF(C7&lt;C1,"Yes","No")</f>
        <v>Yes</v>
      </c>
      <c r="D5" s="132">
        <f>(1-D7)/COUNTIF(C9:C326,"&gt;0")</f>
        <v>1.1102230246251566E-18</v>
      </c>
      <c r="E5" s="33"/>
      <c r="F5" s="34"/>
      <c r="G5" s="35">
        <f>(G7-SUMIF(G9:G344,"=10000",E9:E344))/SUMIF(G9:G344,"=0",E9:E344)</f>
        <v>2.3791692798126197E-2</v>
      </c>
      <c r="H5" s="36">
        <f>$C$1-H7</f>
        <v>24.599999994039536</v>
      </c>
      <c r="I5" s="37"/>
      <c r="J5" s="35">
        <f>(J7-SUMIF(J9:J344,"=10000",H9:H344))/SUMIF(J9:J344,"=0",H9:H344)</f>
        <v>2.7021582625650471E-5</v>
      </c>
      <c r="K5" s="36">
        <f>$C$1-K7</f>
        <v>99</v>
      </c>
      <c r="L5" s="37"/>
      <c r="M5" s="35">
        <f>M7/SUMIF(M9:M344,"=0",K9:K344)</f>
        <v>0</v>
      </c>
      <c r="N5" s="36">
        <f>$C$1-N7</f>
        <v>99</v>
      </c>
      <c r="Q5" s="38" t="str">
        <f>IF(C1=Q7,"rounding ok","adjust rounding")</f>
        <v>rounding ok</v>
      </c>
      <c r="R5" s="93" t="s">
        <v>685</v>
      </c>
      <c r="S5" s="93" t="s">
        <v>685</v>
      </c>
      <c r="T5" s="16"/>
    </row>
    <row r="6" spans="1:23" s="43" customFormat="1" ht="52.35" customHeight="1" x14ac:dyDescent="0.2">
      <c r="A6" s="39" t="s">
        <v>19</v>
      </c>
      <c r="B6" s="39" t="s">
        <v>20</v>
      </c>
      <c r="C6" s="40" t="s">
        <v>21</v>
      </c>
      <c r="D6" s="40" t="s">
        <v>22</v>
      </c>
      <c r="E6" s="40" t="s">
        <v>23</v>
      </c>
      <c r="F6" s="41"/>
      <c r="G6" s="40" t="s">
        <v>24</v>
      </c>
      <c r="H6" s="40" t="s">
        <v>25</v>
      </c>
      <c r="I6" s="41"/>
      <c r="J6" s="40" t="s">
        <v>24</v>
      </c>
      <c r="K6" s="40" t="s">
        <v>25</v>
      </c>
      <c r="L6" s="41"/>
      <c r="M6" s="40" t="s">
        <v>24</v>
      </c>
      <c r="N6" s="40" t="s">
        <v>25</v>
      </c>
      <c r="O6" s="42"/>
      <c r="Q6" s="40" t="s">
        <v>26</v>
      </c>
      <c r="R6" s="40" t="s">
        <v>27</v>
      </c>
      <c r="S6" s="40" t="s">
        <v>28</v>
      </c>
      <c r="T6" s="40" t="s">
        <v>29</v>
      </c>
      <c r="U6" s="118" t="s">
        <v>30</v>
      </c>
      <c r="V6" s="44" t="s">
        <v>31</v>
      </c>
      <c r="W6" s="40" t="s">
        <v>32</v>
      </c>
    </row>
    <row r="7" spans="1:23" x14ac:dyDescent="0.25">
      <c r="A7" s="45"/>
      <c r="B7" s="46" t="s">
        <v>33</v>
      </c>
      <c r="C7" s="47">
        <f>SUM(C9:C344)</f>
        <v>3000000</v>
      </c>
      <c r="D7" s="32">
        <f>SUM(D9:D344)</f>
        <v>0.99999999999999967</v>
      </c>
      <c r="E7" s="47">
        <f>SUM(E9:E344)</f>
        <v>21706187.299999993</v>
      </c>
      <c r="F7" s="48"/>
      <c r="G7" s="47">
        <f>SUM(G9:G344)</f>
        <v>950000</v>
      </c>
      <c r="H7" s="47">
        <f>SUM(H9:H344)</f>
        <v>21706177.400000006</v>
      </c>
      <c r="I7" s="48"/>
      <c r="J7" s="47">
        <f>SUM(J9:J344)</f>
        <v>50000</v>
      </c>
      <c r="K7" s="47">
        <f>SUM(K9:K344)</f>
        <v>21706103</v>
      </c>
      <c r="L7" s="48"/>
      <c r="M7" s="47">
        <f>SUM(M9:M344)</f>
        <v>0</v>
      </c>
      <c r="N7" s="47">
        <f>SUM(N9:N344)</f>
        <v>21706103</v>
      </c>
      <c r="Q7" s="47">
        <f t="shared" ref="Q7:V7" si="0">SUM(Q9:Q344)</f>
        <v>21706202</v>
      </c>
      <c r="R7" s="92">
        <f t="shared" si="0"/>
        <v>0</v>
      </c>
      <c r="S7" s="12">
        <f t="shared" si="0"/>
        <v>0</v>
      </c>
      <c r="T7" s="50">
        <f t="shared" si="0"/>
        <v>21706202</v>
      </c>
      <c r="U7" s="50">
        <f t="shared" si="0"/>
        <v>21143712</v>
      </c>
      <c r="V7" s="50">
        <f t="shared" si="0"/>
        <v>562490</v>
      </c>
      <c r="W7" s="32">
        <f>AVERAGE(W9:W344)</f>
        <v>3.3010803266732969E-4</v>
      </c>
    </row>
    <row r="8" spans="1:23" x14ac:dyDescent="0.25">
      <c r="A8" s="45"/>
      <c r="B8" s="45"/>
      <c r="C8" s="51"/>
      <c r="D8" s="9"/>
      <c r="E8" s="51"/>
      <c r="F8" s="52"/>
      <c r="G8" s="51"/>
      <c r="H8" s="51"/>
      <c r="I8" s="52"/>
      <c r="J8" s="51"/>
      <c r="K8" s="51"/>
      <c r="L8" s="52"/>
      <c r="M8" s="51"/>
      <c r="N8" s="51"/>
    </row>
    <row r="9" spans="1:23" x14ac:dyDescent="0.25">
      <c r="A9" s="43" t="s">
        <v>34</v>
      </c>
      <c r="B9" s="2" t="s">
        <v>2</v>
      </c>
      <c r="C9" s="47">
        <f>_xlfn.IFNA(IF(VLOOKUP(A9,'Title IA allocations 25-26'!$A$2:$C$314,3,FALSE)=0,0,$B$5),0)</f>
        <v>10000</v>
      </c>
      <c r="D9" s="134">
        <f>IFERROR(VLOOKUP(A9,'Title IA allocations 25-26'!$A$2:$C$314,3,FALSE)/SUM('Title IA allocations 25-26'!$C$2:$C$314),0)</f>
        <v>5.6914342537118722E-3</v>
      </c>
      <c r="E9" s="47">
        <f t="shared" ref="E9:E72" si="1">IF(D9=0,0,ROUNDDOWN(D9*$C$1,1)+$C$1*$D$5)</f>
        <v>123539.40000000002</v>
      </c>
      <c r="F9" s="48"/>
      <c r="G9" s="47">
        <f t="shared" ref="G9:G72" si="2">IF(AND($C9&lt;&gt;0,E9&lt;$B$5),$B$5,0)</f>
        <v>0</v>
      </c>
      <c r="H9" s="47">
        <f t="shared" ref="H9:H72" si="3">ROUNDDOWN(IF(G9=0,IF(E9=$B$5,$B$5,E9*(1-$G$5)),G9),1)</f>
        <v>120600.1</v>
      </c>
      <c r="I9" s="48"/>
      <c r="J9" s="47">
        <f t="shared" ref="J9:J72" si="4">IF(AND($C9&lt;&gt;0,H9&lt;10000),10000,0)</f>
        <v>0</v>
      </c>
      <c r="K9" s="47">
        <f t="shared" ref="K9:K72" si="5">ROUNDDOWN(IF(J9=0,IF(H9=$B$5,$B$5,H9*(1-$J$5)),J9),0)</f>
        <v>120596</v>
      </c>
      <c r="L9" s="48"/>
      <c r="M9" s="47">
        <f t="shared" ref="M9:M72" si="6">IF(AND(C9&lt;&gt;0,K9&lt;10000),10000,0)</f>
        <v>0</v>
      </c>
      <c r="N9" s="47">
        <f t="shared" ref="N9:N72" si="7">IF(M9=0,IF(K9=$B$5,$B$5,K9*(1-$M$5)),M9)</f>
        <v>120596</v>
      </c>
      <c r="Q9" s="47">
        <f t="shared" ref="Q9:Q72" si="8">N9</f>
        <v>120596</v>
      </c>
      <c r="R9" s="49"/>
      <c r="S9" s="12">
        <f t="shared" ref="S9:S72" si="9">ROUND(IF(R9&gt;0,-1*R9*Q9,0),0)</f>
        <v>0</v>
      </c>
      <c r="T9" s="47">
        <f t="shared" ref="T9:T72" si="10">Q9+S9</f>
        <v>120596</v>
      </c>
      <c r="U9" s="12">
        <f>IFERROR(VLOOKUP(A9,'[1]SY 2025-2026 Final'!$A$9:$U$322,20,0),0)</f>
        <v>122334</v>
      </c>
      <c r="V9" s="12">
        <f t="shared" ref="V9:V72" si="11">T9-U9</f>
        <v>-1738</v>
      </c>
      <c r="W9" s="32">
        <f t="shared" ref="W9:W72" si="12">IFERROR(V9/U9,0)</f>
        <v>-1.4207007046283127E-2</v>
      </c>
    </row>
    <row r="10" spans="1:23" x14ac:dyDescent="0.25">
      <c r="A10" s="43" t="s">
        <v>35</v>
      </c>
      <c r="B10" s="2" t="s">
        <v>36</v>
      </c>
      <c r="C10" s="47">
        <f>_xlfn.IFNA(IF(VLOOKUP(A10,'Title IA allocations 25-26'!$A$2:$C$314,3,FALSE)=0,0,$B$5),0)</f>
        <v>10000</v>
      </c>
      <c r="D10" s="134">
        <f>IFERROR(VLOOKUP(A10,'Title IA allocations 25-26'!$A$2:$C$314,3,FALSE)/SUM('Title IA allocations 25-26'!$C$2:$C$314),0)</f>
        <v>3.7516791299769126E-4</v>
      </c>
      <c r="E10" s="47">
        <f t="shared" si="1"/>
        <v>8143.4000000000233</v>
      </c>
      <c r="F10" s="48"/>
      <c r="G10" s="47">
        <f t="shared" si="2"/>
        <v>10000</v>
      </c>
      <c r="H10" s="47">
        <f t="shared" si="3"/>
        <v>10000</v>
      </c>
      <c r="I10" s="48"/>
      <c r="J10" s="47">
        <f t="shared" si="4"/>
        <v>0</v>
      </c>
      <c r="K10" s="47">
        <f t="shared" si="5"/>
        <v>10000</v>
      </c>
      <c r="L10" s="48"/>
      <c r="M10" s="47">
        <f t="shared" si="6"/>
        <v>0</v>
      </c>
      <c r="N10" s="47">
        <f t="shared" si="7"/>
        <v>10000</v>
      </c>
      <c r="Q10" s="47">
        <f t="shared" si="8"/>
        <v>10000</v>
      </c>
      <c r="R10" s="49"/>
      <c r="S10" s="12">
        <f t="shared" si="9"/>
        <v>0</v>
      </c>
      <c r="T10" s="47">
        <f t="shared" si="10"/>
        <v>10000</v>
      </c>
      <c r="U10" s="12">
        <f>IFERROR(VLOOKUP(A10,'[1]SY 2025-2026 Final'!$A$9:$U$322,20,0),0)</f>
        <v>10000</v>
      </c>
      <c r="V10" s="12">
        <f t="shared" si="11"/>
        <v>0</v>
      </c>
      <c r="W10" s="32">
        <f t="shared" si="12"/>
        <v>0</v>
      </c>
    </row>
    <row r="11" spans="1:23" x14ac:dyDescent="0.25">
      <c r="A11" s="43" t="s">
        <v>37</v>
      </c>
      <c r="B11" s="2" t="s">
        <v>38</v>
      </c>
      <c r="C11" s="47">
        <f>_xlfn.IFNA(IF(VLOOKUP(A11,'Title IA allocations 25-26'!$A$2:$C$314,3,FALSE)=0,0,$B$5),0)</f>
        <v>10000</v>
      </c>
      <c r="D11" s="134">
        <f>IFERROR(VLOOKUP(A11,'Title IA allocations 25-26'!$A$2:$C$314,3,FALSE)/SUM('Title IA allocations 25-26'!$C$2:$C$314),0)</f>
        <v>1.0550145591596162E-4</v>
      </c>
      <c r="E11" s="47">
        <f t="shared" si="1"/>
        <v>2290.0000000000241</v>
      </c>
      <c r="F11" s="48"/>
      <c r="G11" s="47">
        <f t="shared" si="2"/>
        <v>10000</v>
      </c>
      <c r="H11" s="47">
        <f t="shared" si="3"/>
        <v>10000</v>
      </c>
      <c r="I11" s="48"/>
      <c r="J11" s="47">
        <f t="shared" si="4"/>
        <v>0</v>
      </c>
      <c r="K11" s="47">
        <f t="shared" si="5"/>
        <v>10000</v>
      </c>
      <c r="L11" s="48"/>
      <c r="M11" s="47">
        <f t="shared" si="6"/>
        <v>0</v>
      </c>
      <c r="N11" s="47">
        <f t="shared" si="7"/>
        <v>10000</v>
      </c>
      <c r="Q11" s="47">
        <f t="shared" si="8"/>
        <v>10000</v>
      </c>
      <c r="R11" s="49"/>
      <c r="S11" s="12">
        <f t="shared" si="9"/>
        <v>0</v>
      </c>
      <c r="T11" s="47">
        <f t="shared" si="10"/>
        <v>10000</v>
      </c>
      <c r="U11" s="12">
        <f>IFERROR(VLOOKUP(A11,'[1]SY 2025-2026 Final'!$A$9:$U$322,20,0),0)</f>
        <v>0</v>
      </c>
      <c r="V11" s="12">
        <f t="shared" si="11"/>
        <v>10000</v>
      </c>
      <c r="W11" s="32">
        <f t="shared" si="12"/>
        <v>0</v>
      </c>
    </row>
    <row r="12" spans="1:23" x14ac:dyDescent="0.25">
      <c r="A12" s="43" t="s">
        <v>39</v>
      </c>
      <c r="B12" s="2" t="s">
        <v>40</v>
      </c>
      <c r="C12" s="47">
        <f>_xlfn.IFNA(IF(VLOOKUP(A12,'Title IA allocations 25-26'!$A$2:$C$314,3,FALSE)=0,0,$B$5),0)</f>
        <v>10000</v>
      </c>
      <c r="D12" s="134">
        <f>IFERROR(VLOOKUP(A12,'Title IA allocations 25-26'!$A$2:$C$314,3,FALSE)/SUM('Title IA allocations 25-26'!$C$2:$C$314),0)</f>
        <v>1.4828574830137631E-3</v>
      </c>
      <c r="E12" s="47">
        <f t="shared" si="1"/>
        <v>32187.200000000026</v>
      </c>
      <c r="F12" s="48"/>
      <c r="G12" s="47">
        <f t="shared" si="2"/>
        <v>0</v>
      </c>
      <c r="H12" s="47">
        <f t="shared" si="3"/>
        <v>31421.4</v>
      </c>
      <c r="I12" s="48"/>
      <c r="J12" s="47">
        <f t="shared" si="4"/>
        <v>0</v>
      </c>
      <c r="K12" s="47">
        <f t="shared" si="5"/>
        <v>31420</v>
      </c>
      <c r="L12" s="48"/>
      <c r="M12" s="47">
        <f t="shared" si="6"/>
        <v>0</v>
      </c>
      <c r="N12" s="47">
        <f t="shared" si="7"/>
        <v>31420</v>
      </c>
      <c r="Q12" s="47">
        <f t="shared" si="8"/>
        <v>31420</v>
      </c>
      <c r="R12" s="49"/>
      <c r="S12" s="12">
        <f t="shared" si="9"/>
        <v>0</v>
      </c>
      <c r="T12" s="47">
        <f t="shared" si="10"/>
        <v>31420</v>
      </c>
      <c r="U12" s="12">
        <f>IFERROR(VLOOKUP(A12,'[1]SY 2025-2026 Final'!$A$9:$U$322,20,0),0)</f>
        <v>32480</v>
      </c>
      <c r="V12" s="12">
        <f t="shared" si="11"/>
        <v>-1060</v>
      </c>
      <c r="W12" s="32">
        <f t="shared" si="12"/>
        <v>-3.2635467980295568E-2</v>
      </c>
    </row>
    <row r="13" spans="1:23" x14ac:dyDescent="0.25">
      <c r="A13" s="43" t="s">
        <v>41</v>
      </c>
      <c r="B13" s="2" t="s">
        <v>42</v>
      </c>
      <c r="C13" s="47">
        <f>_xlfn.IFNA(IF(VLOOKUP(A13,'Title IA allocations 25-26'!$A$2:$C$314,3,FALSE)=0,0,$B$5),0)</f>
        <v>10000</v>
      </c>
      <c r="D13" s="134">
        <f>IFERROR(VLOOKUP(A13,'Title IA allocations 25-26'!$A$2:$C$314,3,FALSE)/SUM('Title IA allocations 25-26'!$C$2:$C$314),0)</f>
        <v>3.1194034736913632E-3</v>
      </c>
      <c r="E13" s="47">
        <f t="shared" si="1"/>
        <v>67710.400000000023</v>
      </c>
      <c r="F13" s="48"/>
      <c r="G13" s="47">
        <f t="shared" si="2"/>
        <v>0</v>
      </c>
      <c r="H13" s="47">
        <f t="shared" si="3"/>
        <v>66099.399999999994</v>
      </c>
      <c r="I13" s="48"/>
      <c r="J13" s="47">
        <f t="shared" si="4"/>
        <v>0</v>
      </c>
      <c r="K13" s="47">
        <f t="shared" si="5"/>
        <v>66097</v>
      </c>
      <c r="L13" s="48"/>
      <c r="M13" s="47">
        <f t="shared" si="6"/>
        <v>0</v>
      </c>
      <c r="N13" s="47">
        <f t="shared" si="7"/>
        <v>66097</v>
      </c>
      <c r="Q13" s="47">
        <f t="shared" si="8"/>
        <v>66097</v>
      </c>
      <c r="R13" s="49"/>
      <c r="S13" s="12">
        <f t="shared" si="9"/>
        <v>0</v>
      </c>
      <c r="T13" s="47">
        <f t="shared" si="10"/>
        <v>66097</v>
      </c>
      <c r="U13" s="12">
        <f>IFERROR(VLOOKUP(A13,'[1]SY 2025-2026 Final'!$A$9:$U$322,20,0),0)</f>
        <v>64615</v>
      </c>
      <c r="V13" s="12">
        <f t="shared" si="11"/>
        <v>1482</v>
      </c>
      <c r="W13" s="32">
        <f t="shared" si="12"/>
        <v>2.2935850808635767E-2</v>
      </c>
    </row>
    <row r="14" spans="1:23" x14ac:dyDescent="0.25">
      <c r="A14" s="43" t="s">
        <v>43</v>
      </c>
      <c r="B14" s="2" t="s">
        <v>44</v>
      </c>
      <c r="C14" s="47">
        <f>_xlfn.IFNA(IF(VLOOKUP(A14,'Title IA allocations 25-26'!$A$2:$C$314,3,FALSE)=0,0,$B$5),0)</f>
        <v>10000</v>
      </c>
      <c r="D14" s="134">
        <f>IFERROR(VLOOKUP(A14,'Title IA allocations 25-26'!$A$2:$C$314,3,FALSE)/SUM('Title IA allocations 25-26'!$C$2:$C$314),0)</f>
        <v>2.7570317508514183E-4</v>
      </c>
      <c r="E14" s="47">
        <f t="shared" si="1"/>
        <v>5984.4000000000233</v>
      </c>
      <c r="F14" s="48"/>
      <c r="G14" s="47">
        <f t="shared" si="2"/>
        <v>10000</v>
      </c>
      <c r="H14" s="47">
        <f t="shared" si="3"/>
        <v>10000</v>
      </c>
      <c r="I14" s="48"/>
      <c r="J14" s="47">
        <f t="shared" si="4"/>
        <v>0</v>
      </c>
      <c r="K14" s="47">
        <f t="shared" si="5"/>
        <v>10000</v>
      </c>
      <c r="L14" s="48"/>
      <c r="M14" s="47">
        <f t="shared" si="6"/>
        <v>0</v>
      </c>
      <c r="N14" s="47">
        <f t="shared" si="7"/>
        <v>10000</v>
      </c>
      <c r="Q14" s="47">
        <f t="shared" si="8"/>
        <v>10000</v>
      </c>
      <c r="R14" s="49"/>
      <c r="S14" s="12">
        <f t="shared" si="9"/>
        <v>0</v>
      </c>
      <c r="T14" s="47">
        <f t="shared" si="10"/>
        <v>10000</v>
      </c>
      <c r="U14" s="12">
        <f>IFERROR(VLOOKUP(A14,'[1]SY 2025-2026 Final'!$A$9:$U$322,20,0),0)</f>
        <v>10000</v>
      </c>
      <c r="V14" s="12">
        <f t="shared" si="11"/>
        <v>0</v>
      </c>
      <c r="W14" s="32">
        <f t="shared" si="12"/>
        <v>0</v>
      </c>
    </row>
    <row r="15" spans="1:23" x14ac:dyDescent="0.25">
      <c r="A15" s="43" t="s">
        <v>45</v>
      </c>
      <c r="B15" s="2" t="s">
        <v>46</v>
      </c>
      <c r="C15" s="47">
        <f>_xlfn.IFNA(IF(VLOOKUP(A15,'Title IA allocations 25-26'!$A$2:$C$314,3,FALSE)=0,0,$B$5),0)</f>
        <v>10000</v>
      </c>
      <c r="D15" s="134">
        <f>IFERROR(VLOOKUP(A15,'Title IA allocations 25-26'!$A$2:$C$314,3,FALSE)/SUM('Title IA allocations 25-26'!$C$2:$C$314),0)</f>
        <v>2.295178770004045E-2</v>
      </c>
      <c r="E15" s="47">
        <f t="shared" si="1"/>
        <v>498196.1</v>
      </c>
      <c r="F15" s="48"/>
      <c r="G15" s="47">
        <f t="shared" si="2"/>
        <v>0</v>
      </c>
      <c r="H15" s="47">
        <f t="shared" si="3"/>
        <v>486343.1</v>
      </c>
      <c r="I15" s="48"/>
      <c r="J15" s="47">
        <f t="shared" si="4"/>
        <v>0</v>
      </c>
      <c r="K15" s="47">
        <f t="shared" si="5"/>
        <v>486329</v>
      </c>
      <c r="L15" s="48"/>
      <c r="M15" s="47">
        <f t="shared" si="6"/>
        <v>0</v>
      </c>
      <c r="N15" s="47">
        <f t="shared" si="7"/>
        <v>486329</v>
      </c>
      <c r="Q15" s="47">
        <f t="shared" si="8"/>
        <v>486329</v>
      </c>
      <c r="R15" s="49"/>
      <c r="S15" s="12">
        <f t="shared" si="9"/>
        <v>0</v>
      </c>
      <c r="T15" s="47">
        <f t="shared" si="10"/>
        <v>486329</v>
      </c>
      <c r="U15" s="12">
        <f>IFERROR(VLOOKUP(A15,'[1]SY 2025-2026 Final'!$A$9:$U$322,20,0),0)</f>
        <v>492249</v>
      </c>
      <c r="V15" s="12">
        <f t="shared" si="11"/>
        <v>-5920</v>
      </c>
      <c r="W15" s="32">
        <f t="shared" si="12"/>
        <v>-1.2026433776401781E-2</v>
      </c>
    </row>
    <row r="16" spans="1:23" x14ac:dyDescent="0.25">
      <c r="A16" s="43" t="s">
        <v>47</v>
      </c>
      <c r="B16" s="2" t="s">
        <v>48</v>
      </c>
      <c r="C16" s="47">
        <f>_xlfn.IFNA(IF(VLOOKUP(A16,'Title IA allocations 25-26'!$A$2:$C$314,3,FALSE)=0,0,$B$5),0)</f>
        <v>10000</v>
      </c>
      <c r="D16" s="134">
        <f>IFERROR(VLOOKUP(A16,'Title IA allocations 25-26'!$A$2:$C$314,3,FALSE)/SUM('Title IA allocations 25-26'!$C$2:$C$314),0)</f>
        <v>4.0426393010193669E-4</v>
      </c>
      <c r="E16" s="47">
        <f t="shared" si="1"/>
        <v>8775.0000000000236</v>
      </c>
      <c r="F16" s="48"/>
      <c r="G16" s="47">
        <f t="shared" si="2"/>
        <v>10000</v>
      </c>
      <c r="H16" s="47">
        <f t="shared" si="3"/>
        <v>10000</v>
      </c>
      <c r="I16" s="48"/>
      <c r="J16" s="47">
        <f t="shared" si="4"/>
        <v>0</v>
      </c>
      <c r="K16" s="47">
        <f t="shared" si="5"/>
        <v>10000</v>
      </c>
      <c r="L16" s="48"/>
      <c r="M16" s="47">
        <f t="shared" si="6"/>
        <v>0</v>
      </c>
      <c r="N16" s="47">
        <f t="shared" si="7"/>
        <v>10000</v>
      </c>
      <c r="Q16" s="47">
        <f t="shared" si="8"/>
        <v>10000</v>
      </c>
      <c r="R16" s="49"/>
      <c r="S16" s="12">
        <f t="shared" si="9"/>
        <v>0</v>
      </c>
      <c r="T16" s="47">
        <f t="shared" si="10"/>
        <v>10000</v>
      </c>
      <c r="U16" s="12">
        <f>IFERROR(VLOOKUP(A16,'[1]SY 2025-2026 Final'!$A$9:$U$322,20,0),0)</f>
        <v>10000</v>
      </c>
      <c r="V16" s="12">
        <f t="shared" si="11"/>
        <v>0</v>
      </c>
      <c r="W16" s="32">
        <f t="shared" si="12"/>
        <v>0</v>
      </c>
    </row>
    <row r="17" spans="1:23" x14ac:dyDescent="0.25">
      <c r="A17" s="43" t="s">
        <v>49</v>
      </c>
      <c r="B17" s="2" t="s">
        <v>50</v>
      </c>
      <c r="C17" s="47">
        <f>_xlfn.IFNA(IF(VLOOKUP(A17,'Title IA allocations 25-26'!$A$2:$C$314,3,FALSE)=0,0,$B$5),0)</f>
        <v>10000</v>
      </c>
      <c r="D17" s="134">
        <f>IFERROR(VLOOKUP(A17,'Title IA allocations 25-26'!$A$2:$C$314,3,FALSE)/SUM('Title IA allocations 25-26'!$C$2:$C$314),0)</f>
        <v>6.0722809493239478E-3</v>
      </c>
      <c r="E17" s="47">
        <f t="shared" si="1"/>
        <v>131806.10000000003</v>
      </c>
      <c r="F17" s="48"/>
      <c r="G17" s="47">
        <f t="shared" si="2"/>
        <v>0</v>
      </c>
      <c r="H17" s="47">
        <f t="shared" si="3"/>
        <v>128670.2</v>
      </c>
      <c r="I17" s="48"/>
      <c r="J17" s="47">
        <f t="shared" si="4"/>
        <v>0</v>
      </c>
      <c r="K17" s="47">
        <f t="shared" si="5"/>
        <v>128666</v>
      </c>
      <c r="L17" s="48"/>
      <c r="M17" s="47">
        <f t="shared" si="6"/>
        <v>0</v>
      </c>
      <c r="N17" s="47">
        <f t="shared" si="7"/>
        <v>128666</v>
      </c>
      <c r="Q17" s="47">
        <f t="shared" si="8"/>
        <v>128666</v>
      </c>
      <c r="R17" s="49"/>
      <c r="S17" s="12">
        <f t="shared" si="9"/>
        <v>0</v>
      </c>
      <c r="T17" s="47">
        <f t="shared" si="10"/>
        <v>128666</v>
      </c>
      <c r="U17" s="12">
        <f>IFERROR(VLOOKUP(A17,'[1]SY 2025-2026 Final'!$A$9:$U$322,20,0),0)</f>
        <v>134630</v>
      </c>
      <c r="V17" s="12">
        <f t="shared" si="11"/>
        <v>-5964</v>
      </c>
      <c r="W17" s="32">
        <f t="shared" si="12"/>
        <v>-4.4299190373616577E-2</v>
      </c>
    </row>
    <row r="18" spans="1:23" x14ac:dyDescent="0.25">
      <c r="A18" s="43" t="s">
        <v>51</v>
      </c>
      <c r="B18" s="2" t="s">
        <v>52</v>
      </c>
      <c r="C18" s="47">
        <f>_xlfn.IFNA(IF(VLOOKUP(A18,'Title IA allocations 25-26'!$A$2:$C$314,3,FALSE)=0,0,$B$5),0)</f>
        <v>10000</v>
      </c>
      <c r="D18" s="134">
        <f>IFERROR(VLOOKUP(A18,'Title IA allocations 25-26'!$A$2:$C$314,3,FALSE)/SUM('Title IA allocations 25-26'!$C$2:$C$314),0)</f>
        <v>1.0424672029309733E-2</v>
      </c>
      <c r="E18" s="47">
        <f t="shared" si="1"/>
        <v>226280.00000000003</v>
      </c>
      <c r="F18" s="48"/>
      <c r="G18" s="47">
        <f t="shared" si="2"/>
        <v>0</v>
      </c>
      <c r="H18" s="47">
        <f t="shared" si="3"/>
        <v>220896.4</v>
      </c>
      <c r="I18" s="48"/>
      <c r="J18" s="47">
        <f t="shared" si="4"/>
        <v>0</v>
      </c>
      <c r="K18" s="47">
        <f t="shared" si="5"/>
        <v>220890</v>
      </c>
      <c r="L18" s="48"/>
      <c r="M18" s="47">
        <f t="shared" si="6"/>
        <v>0</v>
      </c>
      <c r="N18" s="47">
        <f t="shared" si="7"/>
        <v>220890</v>
      </c>
      <c r="Q18" s="47">
        <f t="shared" si="8"/>
        <v>220890</v>
      </c>
      <c r="R18" s="49"/>
      <c r="S18" s="12">
        <f t="shared" si="9"/>
        <v>0</v>
      </c>
      <c r="T18" s="47">
        <f t="shared" si="10"/>
        <v>220890</v>
      </c>
      <c r="U18" s="12">
        <f>IFERROR(VLOOKUP(A18,'[1]SY 2025-2026 Final'!$A$9:$U$322,20,0),0)</f>
        <v>204563</v>
      </c>
      <c r="V18" s="12">
        <f t="shared" si="11"/>
        <v>16327</v>
      </c>
      <c r="W18" s="32">
        <f t="shared" si="12"/>
        <v>7.9814042617677688E-2</v>
      </c>
    </row>
    <row r="19" spans="1:23" x14ac:dyDescent="0.25">
      <c r="A19" s="53" t="s">
        <v>53</v>
      </c>
      <c r="B19" s="2" t="s">
        <v>54</v>
      </c>
      <c r="C19" s="47">
        <f>_xlfn.IFNA(IF(VLOOKUP(A19,'Title IA allocations 25-26'!$A$2:$C$314,3,FALSE)=0,0,$B$5),0)</f>
        <v>10000</v>
      </c>
      <c r="D19" s="134">
        <f>IFERROR(VLOOKUP(A19,'Title IA allocations 25-26'!$A$2:$C$314,3,FALSE)/SUM('Title IA allocations 25-26'!$C$2:$C$314),0)</f>
        <v>9.589646625258498E-3</v>
      </c>
      <c r="E19" s="47">
        <f t="shared" si="1"/>
        <v>208154.80000000002</v>
      </c>
      <c r="F19" s="48"/>
      <c r="G19" s="47">
        <f t="shared" si="2"/>
        <v>0</v>
      </c>
      <c r="H19" s="47">
        <f t="shared" si="3"/>
        <v>203202.4</v>
      </c>
      <c r="I19" s="48"/>
      <c r="J19" s="47">
        <f t="shared" si="4"/>
        <v>0</v>
      </c>
      <c r="K19" s="47">
        <f t="shared" si="5"/>
        <v>203196</v>
      </c>
      <c r="L19" s="48"/>
      <c r="M19" s="47">
        <f t="shared" si="6"/>
        <v>0</v>
      </c>
      <c r="N19" s="47">
        <f t="shared" si="7"/>
        <v>203196</v>
      </c>
      <c r="Q19" s="47">
        <f t="shared" si="8"/>
        <v>203196</v>
      </c>
      <c r="R19" s="49"/>
      <c r="S19" s="12">
        <f t="shared" si="9"/>
        <v>0</v>
      </c>
      <c r="T19" s="47">
        <f t="shared" si="10"/>
        <v>203196</v>
      </c>
      <c r="U19" s="12">
        <f>IFERROR(VLOOKUP(A19,'[1]SY 2025-2026 Final'!$A$9:$U$322,20,0),0)</f>
        <v>226744</v>
      </c>
      <c r="V19" s="12">
        <f t="shared" si="11"/>
        <v>-23548</v>
      </c>
      <c r="W19" s="32">
        <f t="shared" si="12"/>
        <v>-0.10385280316127439</v>
      </c>
    </row>
    <row r="20" spans="1:23" x14ac:dyDescent="0.25">
      <c r="A20" s="43" t="s">
        <v>55</v>
      </c>
      <c r="B20" s="2" t="s">
        <v>56</v>
      </c>
      <c r="C20" s="47">
        <f>_xlfn.IFNA(IF(VLOOKUP(A20,'Title IA allocations 25-26'!$A$2:$C$314,3,FALSE)=0,0,$B$5),0)</f>
        <v>0</v>
      </c>
      <c r="D20" s="134">
        <f>IFERROR(VLOOKUP(A20,'Title IA allocations 25-26'!$A$2:$C$314,3,FALSE)/SUM('Title IA allocations 25-26'!$C$2:$C$314),0)</f>
        <v>0</v>
      </c>
      <c r="E20" s="47">
        <f t="shared" si="1"/>
        <v>0</v>
      </c>
      <c r="F20" s="48"/>
      <c r="G20" s="47">
        <f t="shared" si="2"/>
        <v>0</v>
      </c>
      <c r="H20" s="47">
        <f t="shared" si="3"/>
        <v>0</v>
      </c>
      <c r="I20" s="48"/>
      <c r="J20" s="47">
        <f t="shared" si="4"/>
        <v>0</v>
      </c>
      <c r="K20" s="47">
        <f t="shared" si="5"/>
        <v>0</v>
      </c>
      <c r="L20" s="48"/>
      <c r="M20" s="47">
        <f t="shared" si="6"/>
        <v>0</v>
      </c>
      <c r="N20" s="47">
        <f t="shared" si="7"/>
        <v>0</v>
      </c>
      <c r="Q20" s="47">
        <f t="shared" si="8"/>
        <v>0</v>
      </c>
      <c r="R20" s="49"/>
      <c r="S20" s="12">
        <f t="shared" si="9"/>
        <v>0</v>
      </c>
      <c r="T20" s="47">
        <f t="shared" si="10"/>
        <v>0</v>
      </c>
      <c r="U20" s="12">
        <f>IFERROR(VLOOKUP(A20,'[1]SY 2025-2026 Final'!$A$9:$U$322,20,0),0)</f>
        <v>0</v>
      </c>
      <c r="V20" s="12">
        <f t="shared" si="11"/>
        <v>0</v>
      </c>
      <c r="W20" s="32">
        <f t="shared" si="12"/>
        <v>0</v>
      </c>
    </row>
    <row r="21" spans="1:23" x14ac:dyDescent="0.25">
      <c r="A21" s="43" t="s">
        <v>57</v>
      </c>
      <c r="B21" s="2" t="s">
        <v>58</v>
      </c>
      <c r="C21" s="47">
        <f>_xlfn.IFNA(IF(VLOOKUP(A21,'Title IA allocations 25-26'!$A$2:$C$314,3,FALSE)=0,0,$B$5),0)</f>
        <v>10000</v>
      </c>
      <c r="D21" s="134">
        <f>IFERROR(VLOOKUP(A21,'Title IA allocations 25-26'!$A$2:$C$314,3,FALSE)/SUM('Title IA allocations 25-26'!$C$2:$C$314),0)</f>
        <v>1.7331930199074853E-2</v>
      </c>
      <c r="E21" s="47">
        <f t="shared" si="1"/>
        <v>376210.3</v>
      </c>
      <c r="F21" s="48"/>
      <c r="G21" s="47">
        <f t="shared" si="2"/>
        <v>0</v>
      </c>
      <c r="H21" s="47">
        <f t="shared" si="3"/>
        <v>367259.6</v>
      </c>
      <c r="I21" s="48"/>
      <c r="J21" s="47">
        <f t="shared" si="4"/>
        <v>0</v>
      </c>
      <c r="K21" s="47">
        <f t="shared" si="5"/>
        <v>367249</v>
      </c>
      <c r="L21" s="48"/>
      <c r="M21" s="47">
        <f t="shared" si="6"/>
        <v>0</v>
      </c>
      <c r="N21" s="47">
        <f t="shared" si="7"/>
        <v>367249</v>
      </c>
      <c r="Q21" s="47">
        <f t="shared" si="8"/>
        <v>367249</v>
      </c>
      <c r="R21" s="49"/>
      <c r="S21" s="12">
        <f t="shared" si="9"/>
        <v>0</v>
      </c>
      <c r="T21" s="47">
        <f t="shared" si="10"/>
        <v>367249</v>
      </c>
      <c r="U21" s="12">
        <f>IFERROR(VLOOKUP(A21,'[1]SY 2025-2026 Final'!$A$9:$U$322,20,0),0)</f>
        <v>328102</v>
      </c>
      <c r="V21" s="12">
        <f t="shared" si="11"/>
        <v>39147</v>
      </c>
      <c r="W21" s="32">
        <f t="shared" si="12"/>
        <v>0.11931350616576553</v>
      </c>
    </row>
    <row r="22" spans="1:23" x14ac:dyDescent="0.25">
      <c r="A22" s="43" t="s">
        <v>59</v>
      </c>
      <c r="B22" s="2" t="s">
        <v>60</v>
      </c>
      <c r="C22" s="47">
        <f>_xlfn.IFNA(IF(VLOOKUP(A22,'Title IA allocations 25-26'!$A$2:$C$314,3,FALSE)=0,0,$B$5),0)</f>
        <v>0</v>
      </c>
      <c r="D22" s="134">
        <f>IFERROR(VLOOKUP(A22,'Title IA allocations 25-26'!$A$2:$C$314,3,FALSE)/SUM('Title IA allocations 25-26'!$C$2:$C$314),0)</f>
        <v>0</v>
      </c>
      <c r="E22" s="47">
        <f t="shared" si="1"/>
        <v>0</v>
      </c>
      <c r="F22" s="48"/>
      <c r="G22" s="47">
        <f t="shared" si="2"/>
        <v>0</v>
      </c>
      <c r="H22" s="47">
        <f t="shared" si="3"/>
        <v>0</v>
      </c>
      <c r="I22" s="48"/>
      <c r="J22" s="47">
        <f t="shared" si="4"/>
        <v>0</v>
      </c>
      <c r="K22" s="47">
        <f t="shared" si="5"/>
        <v>0</v>
      </c>
      <c r="L22" s="48"/>
      <c r="M22" s="47">
        <f t="shared" si="6"/>
        <v>0</v>
      </c>
      <c r="N22" s="47">
        <f t="shared" si="7"/>
        <v>0</v>
      </c>
      <c r="Q22" s="47">
        <f t="shared" si="8"/>
        <v>0</v>
      </c>
      <c r="R22" s="49"/>
      <c r="S22" s="12">
        <f t="shared" si="9"/>
        <v>0</v>
      </c>
      <c r="T22" s="47">
        <f t="shared" si="10"/>
        <v>0</v>
      </c>
      <c r="U22" s="12">
        <f>IFERROR(VLOOKUP(A22,'[1]SY 2025-2026 Final'!$A$9:$U$322,20,0),0)</f>
        <v>0</v>
      </c>
      <c r="V22" s="12">
        <f t="shared" si="11"/>
        <v>0</v>
      </c>
      <c r="W22" s="32">
        <f t="shared" si="12"/>
        <v>0</v>
      </c>
    </row>
    <row r="23" spans="1:23" x14ac:dyDescent="0.25">
      <c r="A23" s="43" t="s">
        <v>61</v>
      </c>
      <c r="B23" s="2" t="s">
        <v>62</v>
      </c>
      <c r="C23" s="47">
        <f>_xlfn.IFNA(IF(VLOOKUP(A23,'Title IA allocations 25-26'!$A$2:$C$314,3,FALSE)=0,0,$B$5),0)</f>
        <v>10000</v>
      </c>
      <c r="D23" s="134">
        <f>IFERROR(VLOOKUP(A23,'Title IA allocations 25-26'!$A$2:$C$314,3,FALSE)/SUM('Title IA allocations 25-26'!$C$2:$C$314),0)</f>
        <v>2.1594689439287055E-3</v>
      </c>
      <c r="E23" s="47">
        <f t="shared" si="1"/>
        <v>46873.800000000025</v>
      </c>
      <c r="F23" s="48"/>
      <c r="G23" s="47">
        <f t="shared" si="2"/>
        <v>0</v>
      </c>
      <c r="H23" s="47">
        <f t="shared" si="3"/>
        <v>45758.5</v>
      </c>
      <c r="I23" s="48"/>
      <c r="J23" s="47">
        <f t="shared" si="4"/>
        <v>0</v>
      </c>
      <c r="K23" s="47">
        <f t="shared" si="5"/>
        <v>45757</v>
      </c>
      <c r="L23" s="48"/>
      <c r="M23" s="47">
        <f t="shared" si="6"/>
        <v>0</v>
      </c>
      <c r="N23" s="47">
        <f t="shared" si="7"/>
        <v>45757</v>
      </c>
      <c r="Q23" s="47">
        <f t="shared" si="8"/>
        <v>45757</v>
      </c>
      <c r="R23" s="49"/>
      <c r="S23" s="12">
        <f t="shared" si="9"/>
        <v>0</v>
      </c>
      <c r="T23" s="47">
        <f t="shared" si="10"/>
        <v>45757</v>
      </c>
      <c r="U23" s="12">
        <f>IFERROR(VLOOKUP(A23,'[1]SY 2025-2026 Final'!$A$9:$U$322,20,0),0)</f>
        <v>47167</v>
      </c>
      <c r="V23" s="12">
        <f t="shared" si="11"/>
        <v>-1410</v>
      </c>
      <c r="W23" s="32">
        <f t="shared" si="12"/>
        <v>-2.9893781669387495E-2</v>
      </c>
    </row>
    <row r="24" spans="1:23" x14ac:dyDescent="0.25">
      <c r="A24" s="43" t="s">
        <v>63</v>
      </c>
      <c r="B24" s="2" t="s">
        <v>64</v>
      </c>
      <c r="C24" s="47">
        <f>_xlfn.IFNA(IF(VLOOKUP(A24,'Title IA allocations 25-26'!$A$2:$C$314,3,FALSE)=0,0,$B$5),0)</f>
        <v>10000</v>
      </c>
      <c r="D24" s="134">
        <f>IFERROR(VLOOKUP(A24,'Title IA allocations 25-26'!$A$2:$C$314,3,FALSE)/SUM('Title IA allocations 25-26'!$C$2:$C$314),0)</f>
        <v>1.6338373834548606E-4</v>
      </c>
      <c r="E24" s="47">
        <f t="shared" si="1"/>
        <v>3546.4000000000242</v>
      </c>
      <c r="F24" s="48"/>
      <c r="G24" s="47">
        <f t="shared" si="2"/>
        <v>10000</v>
      </c>
      <c r="H24" s="47">
        <f t="shared" si="3"/>
        <v>10000</v>
      </c>
      <c r="I24" s="48"/>
      <c r="J24" s="47">
        <f t="shared" si="4"/>
        <v>0</v>
      </c>
      <c r="K24" s="47">
        <f t="shared" si="5"/>
        <v>10000</v>
      </c>
      <c r="L24" s="48"/>
      <c r="M24" s="47">
        <f t="shared" si="6"/>
        <v>0</v>
      </c>
      <c r="N24" s="47">
        <f t="shared" si="7"/>
        <v>10000</v>
      </c>
      <c r="Q24" s="47">
        <f t="shared" si="8"/>
        <v>10000</v>
      </c>
      <c r="R24" s="49"/>
      <c r="S24" s="12">
        <f t="shared" si="9"/>
        <v>0</v>
      </c>
      <c r="T24" s="47">
        <f t="shared" si="10"/>
        <v>10000</v>
      </c>
      <c r="U24" s="12">
        <f>IFERROR(VLOOKUP(A24,'[1]SY 2025-2026 Final'!$A$9:$U$322,20,0),0)</f>
        <v>10000</v>
      </c>
      <c r="V24" s="12">
        <f t="shared" si="11"/>
        <v>0</v>
      </c>
      <c r="W24" s="32">
        <f t="shared" si="12"/>
        <v>0</v>
      </c>
    </row>
    <row r="25" spans="1:23" x14ac:dyDescent="0.25">
      <c r="A25" s="43" t="s">
        <v>65</v>
      </c>
      <c r="B25" s="2" t="s">
        <v>66</v>
      </c>
      <c r="C25" s="47">
        <f>_xlfn.IFNA(IF(VLOOKUP(A25,'Title IA allocations 25-26'!$A$2:$C$314,3,FALSE)=0,0,$B$5),0)</f>
        <v>10000</v>
      </c>
      <c r="D25" s="134">
        <f>IFERROR(VLOOKUP(A25,'Title IA allocations 25-26'!$A$2:$C$314,3,FALSE)/SUM('Title IA allocations 25-26'!$C$2:$C$314),0)</f>
        <v>6.2475075306852503E-3</v>
      </c>
      <c r="E25" s="47">
        <f t="shared" si="1"/>
        <v>135609.60000000003</v>
      </c>
      <c r="F25" s="48"/>
      <c r="G25" s="47">
        <f t="shared" si="2"/>
        <v>0</v>
      </c>
      <c r="H25" s="47">
        <f t="shared" si="3"/>
        <v>132383.20000000001</v>
      </c>
      <c r="I25" s="48"/>
      <c r="J25" s="47">
        <f t="shared" si="4"/>
        <v>0</v>
      </c>
      <c r="K25" s="47">
        <f t="shared" si="5"/>
        <v>132379</v>
      </c>
      <c r="L25" s="48"/>
      <c r="M25" s="47">
        <f t="shared" si="6"/>
        <v>0</v>
      </c>
      <c r="N25" s="47">
        <f t="shared" si="7"/>
        <v>132379</v>
      </c>
      <c r="Q25" s="47">
        <f t="shared" si="8"/>
        <v>132379</v>
      </c>
      <c r="R25" s="49"/>
      <c r="S25" s="12">
        <f t="shared" si="9"/>
        <v>0</v>
      </c>
      <c r="T25" s="47">
        <f t="shared" si="10"/>
        <v>132379</v>
      </c>
      <c r="U25" s="12">
        <f>IFERROR(VLOOKUP(A25,'[1]SY 2025-2026 Final'!$A$9:$U$322,20,0),0)</f>
        <v>133797</v>
      </c>
      <c r="V25" s="12">
        <f t="shared" si="11"/>
        <v>-1418</v>
      </c>
      <c r="W25" s="32">
        <f t="shared" si="12"/>
        <v>-1.0598144950933129E-2</v>
      </c>
    </row>
    <row r="26" spans="1:23" x14ac:dyDescent="0.25">
      <c r="A26" s="43" t="s">
        <v>67</v>
      </c>
      <c r="B26" s="2" t="s">
        <v>68</v>
      </c>
      <c r="C26" s="47">
        <f>_xlfn.IFNA(IF(VLOOKUP(A26,'Title IA allocations 25-26'!$A$2:$C$314,3,FALSE)=0,0,$B$5),0)</f>
        <v>10000</v>
      </c>
      <c r="D26" s="134">
        <f>IFERROR(VLOOKUP(A26,'Title IA allocations 25-26'!$A$2:$C$314,3,FALSE)/SUM('Title IA allocations 25-26'!$C$2:$C$314),0)</f>
        <v>1.9803291650931278E-3</v>
      </c>
      <c r="E26" s="47">
        <f t="shared" si="1"/>
        <v>42985.400000000023</v>
      </c>
      <c r="F26" s="48"/>
      <c r="G26" s="47">
        <f t="shared" si="2"/>
        <v>0</v>
      </c>
      <c r="H26" s="47">
        <f t="shared" si="3"/>
        <v>41962.7</v>
      </c>
      <c r="I26" s="48"/>
      <c r="J26" s="47">
        <f t="shared" si="4"/>
        <v>0</v>
      </c>
      <c r="K26" s="47">
        <f t="shared" si="5"/>
        <v>41961</v>
      </c>
      <c r="L26" s="48"/>
      <c r="M26" s="47">
        <f t="shared" si="6"/>
        <v>0</v>
      </c>
      <c r="N26" s="47">
        <f t="shared" si="7"/>
        <v>41961</v>
      </c>
      <c r="Q26" s="47">
        <f t="shared" si="8"/>
        <v>41961</v>
      </c>
      <c r="R26" s="49"/>
      <c r="S26" s="12">
        <f t="shared" si="9"/>
        <v>0</v>
      </c>
      <c r="T26" s="47">
        <f t="shared" si="10"/>
        <v>41961</v>
      </c>
      <c r="U26" s="12">
        <f>IFERROR(VLOOKUP(A26,'[1]SY 2025-2026 Final'!$A$9:$U$322,20,0),0)</f>
        <v>42664</v>
      </c>
      <c r="V26" s="12">
        <f t="shared" si="11"/>
        <v>-703</v>
      </c>
      <c r="W26" s="32">
        <f t="shared" si="12"/>
        <v>-1.6477592349521845E-2</v>
      </c>
    </row>
    <row r="27" spans="1:23" x14ac:dyDescent="0.25">
      <c r="A27" s="43" t="s">
        <v>69</v>
      </c>
      <c r="B27" s="2" t="s">
        <v>70</v>
      </c>
      <c r="C27" s="47">
        <f>_xlfn.IFNA(IF(VLOOKUP(A27,'Title IA allocations 25-26'!$A$2:$C$314,3,FALSE)=0,0,$B$5),0)</f>
        <v>10000</v>
      </c>
      <c r="D27" s="134">
        <f>IFERROR(VLOOKUP(A27,'Title IA allocations 25-26'!$A$2:$C$314,3,FALSE)/SUM('Title IA allocations 25-26'!$C$2:$C$314),0)</f>
        <v>1.3983640810845905E-3</v>
      </c>
      <c r="E27" s="47">
        <f t="shared" si="1"/>
        <v>30353.100000000024</v>
      </c>
      <c r="F27" s="48"/>
      <c r="G27" s="47">
        <f t="shared" si="2"/>
        <v>0</v>
      </c>
      <c r="H27" s="47">
        <f t="shared" si="3"/>
        <v>29630.9</v>
      </c>
      <c r="I27" s="48"/>
      <c r="J27" s="47">
        <f t="shared" si="4"/>
        <v>0</v>
      </c>
      <c r="K27" s="47">
        <f t="shared" si="5"/>
        <v>29630</v>
      </c>
      <c r="L27" s="48"/>
      <c r="M27" s="47">
        <f t="shared" si="6"/>
        <v>0</v>
      </c>
      <c r="N27" s="47">
        <f t="shared" si="7"/>
        <v>29630</v>
      </c>
      <c r="Q27" s="47">
        <f t="shared" si="8"/>
        <v>29630</v>
      </c>
      <c r="R27" s="49"/>
      <c r="S27" s="12">
        <f t="shared" si="9"/>
        <v>0</v>
      </c>
      <c r="T27" s="47">
        <f t="shared" si="10"/>
        <v>29630</v>
      </c>
      <c r="U27" s="12">
        <f>IFERROR(VLOOKUP(A27,'[1]SY 2025-2026 Final'!$A$9:$U$322,20,0),0)</f>
        <v>32561</v>
      </c>
      <c r="V27" s="12">
        <f t="shared" si="11"/>
        <v>-2931</v>
      </c>
      <c r="W27" s="32">
        <f t="shared" si="12"/>
        <v>-9.0015662909615796E-2</v>
      </c>
    </row>
    <row r="28" spans="1:23" x14ac:dyDescent="0.25">
      <c r="A28" s="43" t="s">
        <v>71</v>
      </c>
      <c r="B28" s="2" t="s">
        <v>72</v>
      </c>
      <c r="C28" s="47">
        <f>_xlfn.IFNA(IF(VLOOKUP(A28,'Title IA allocations 25-26'!$A$2:$C$314,3,FALSE)=0,0,$B$5),0)</f>
        <v>10000</v>
      </c>
      <c r="D28" s="134">
        <f>IFERROR(VLOOKUP(A28,'Title IA allocations 25-26'!$A$2:$C$314,3,FALSE)/SUM('Title IA allocations 25-26'!$C$2:$C$314),0)</f>
        <v>2.1847825476431276E-4</v>
      </c>
      <c r="E28" s="47">
        <f t="shared" si="1"/>
        <v>4742.3000000000238</v>
      </c>
      <c r="F28" s="48"/>
      <c r="G28" s="47">
        <f t="shared" si="2"/>
        <v>10000</v>
      </c>
      <c r="H28" s="47">
        <f t="shared" si="3"/>
        <v>10000</v>
      </c>
      <c r="I28" s="48"/>
      <c r="J28" s="47">
        <f t="shared" si="4"/>
        <v>0</v>
      </c>
      <c r="K28" s="47">
        <f t="shared" si="5"/>
        <v>10000</v>
      </c>
      <c r="L28" s="48"/>
      <c r="M28" s="47">
        <f t="shared" si="6"/>
        <v>0</v>
      </c>
      <c r="N28" s="47">
        <f t="shared" si="7"/>
        <v>10000</v>
      </c>
      <c r="Q28" s="47">
        <f t="shared" si="8"/>
        <v>10000</v>
      </c>
      <c r="R28" s="49"/>
      <c r="S28" s="12">
        <f t="shared" si="9"/>
        <v>0</v>
      </c>
      <c r="T28" s="47">
        <f t="shared" si="10"/>
        <v>10000</v>
      </c>
      <c r="U28" s="12">
        <f>IFERROR(VLOOKUP(A28,'[1]SY 2025-2026 Final'!$A$9:$U$322,20,0),0)</f>
        <v>10000</v>
      </c>
      <c r="V28" s="12">
        <f t="shared" si="11"/>
        <v>0</v>
      </c>
      <c r="W28" s="32">
        <f t="shared" si="12"/>
        <v>0</v>
      </c>
    </row>
    <row r="29" spans="1:23" x14ac:dyDescent="0.25">
      <c r="A29" s="43" t="s">
        <v>73</v>
      </c>
      <c r="B29" s="2" t="s">
        <v>74</v>
      </c>
      <c r="C29" s="47">
        <f>_xlfn.IFNA(IF(VLOOKUP(A29,'Title IA allocations 25-26'!$A$2:$C$314,3,FALSE)=0,0,$B$5),0)</f>
        <v>10000</v>
      </c>
      <c r="D29" s="134">
        <f>IFERROR(VLOOKUP(A29,'Title IA allocations 25-26'!$A$2:$C$314,3,FALSE)/SUM('Title IA allocations 25-26'!$C$2:$C$314),0)</f>
        <v>2.831895314141168E-3</v>
      </c>
      <c r="E29" s="47">
        <f t="shared" si="1"/>
        <v>61469.60000000002</v>
      </c>
      <c r="F29" s="48"/>
      <c r="G29" s="47">
        <f t="shared" si="2"/>
        <v>0</v>
      </c>
      <c r="H29" s="47">
        <f t="shared" si="3"/>
        <v>60007.1</v>
      </c>
      <c r="I29" s="48"/>
      <c r="J29" s="47">
        <f t="shared" si="4"/>
        <v>0</v>
      </c>
      <c r="K29" s="47">
        <f t="shared" si="5"/>
        <v>60005</v>
      </c>
      <c r="L29" s="48"/>
      <c r="M29" s="47">
        <f t="shared" si="6"/>
        <v>0</v>
      </c>
      <c r="N29" s="47">
        <f t="shared" si="7"/>
        <v>60005</v>
      </c>
      <c r="Q29" s="47">
        <f t="shared" si="8"/>
        <v>60005</v>
      </c>
      <c r="R29" s="49"/>
      <c r="S29" s="12">
        <f t="shared" si="9"/>
        <v>0</v>
      </c>
      <c r="T29" s="47">
        <f t="shared" si="10"/>
        <v>60005</v>
      </c>
      <c r="U29" s="12">
        <f>IFERROR(VLOOKUP(A29,'[1]SY 2025-2026 Final'!$A$9:$U$322,20,0),0)</f>
        <v>64775</v>
      </c>
      <c r="V29" s="12">
        <f t="shared" si="11"/>
        <v>-4770</v>
      </c>
      <c r="W29" s="32">
        <f t="shared" si="12"/>
        <v>-7.3639521420301043E-2</v>
      </c>
    </row>
    <row r="30" spans="1:23" x14ac:dyDescent="0.25">
      <c r="A30" s="43" t="s">
        <v>75</v>
      </c>
      <c r="B30" s="2" t="s">
        <v>76</v>
      </c>
      <c r="C30" s="47">
        <f>_xlfn.IFNA(IF(VLOOKUP(A30,'Title IA allocations 25-26'!$A$2:$C$314,3,FALSE)=0,0,$B$5),0)</f>
        <v>10000</v>
      </c>
      <c r="D30" s="134">
        <f>IFERROR(VLOOKUP(A30,'Title IA allocations 25-26'!$A$2:$C$314,3,FALSE)/SUM('Title IA allocations 25-26'!$C$2:$C$314),0)</f>
        <v>7.6801232751506606E-4</v>
      </c>
      <c r="E30" s="47">
        <f t="shared" si="1"/>
        <v>16670.600000000024</v>
      </c>
      <c r="F30" s="48"/>
      <c r="G30" s="47">
        <f t="shared" si="2"/>
        <v>0</v>
      </c>
      <c r="H30" s="47">
        <f t="shared" si="3"/>
        <v>16273.9</v>
      </c>
      <c r="I30" s="48"/>
      <c r="J30" s="47">
        <f t="shared" si="4"/>
        <v>0</v>
      </c>
      <c r="K30" s="47">
        <f t="shared" si="5"/>
        <v>16273</v>
      </c>
      <c r="L30" s="48"/>
      <c r="M30" s="47">
        <f t="shared" si="6"/>
        <v>0</v>
      </c>
      <c r="N30" s="47">
        <f t="shared" si="7"/>
        <v>16273</v>
      </c>
      <c r="Q30" s="47">
        <f t="shared" si="8"/>
        <v>16273</v>
      </c>
      <c r="R30" s="49"/>
      <c r="S30" s="12">
        <f t="shared" si="9"/>
        <v>0</v>
      </c>
      <c r="T30" s="47">
        <f t="shared" si="10"/>
        <v>16273</v>
      </c>
      <c r="U30" s="12">
        <f>IFERROR(VLOOKUP(A30,'[1]SY 2025-2026 Final'!$A$9:$U$322,20,0),0)</f>
        <v>16546</v>
      </c>
      <c r="V30" s="12">
        <f t="shared" si="11"/>
        <v>-273</v>
      </c>
      <c r="W30" s="32">
        <f t="shared" si="12"/>
        <v>-1.649945606188807E-2</v>
      </c>
    </row>
    <row r="31" spans="1:23" x14ac:dyDescent="0.25">
      <c r="A31" s="43" t="s">
        <v>77</v>
      </c>
      <c r="B31" s="2" t="s">
        <v>78</v>
      </c>
      <c r="C31" s="47">
        <f>_xlfn.IFNA(IF(VLOOKUP(A31,'Title IA allocations 25-26'!$A$2:$C$314,3,FALSE)=0,0,$B$5),0)</f>
        <v>10000</v>
      </c>
      <c r="D31" s="134">
        <f>IFERROR(VLOOKUP(A31,'Title IA allocations 25-26'!$A$2:$C$314,3,FALSE)/SUM('Title IA allocations 25-26'!$C$2:$C$314),0)</f>
        <v>8.1142920186685885E-4</v>
      </c>
      <c r="E31" s="47">
        <f t="shared" si="1"/>
        <v>17613.000000000025</v>
      </c>
      <c r="F31" s="48"/>
      <c r="G31" s="47">
        <f t="shared" si="2"/>
        <v>0</v>
      </c>
      <c r="H31" s="47">
        <f t="shared" si="3"/>
        <v>17193.900000000001</v>
      </c>
      <c r="I31" s="48"/>
      <c r="J31" s="47">
        <f t="shared" si="4"/>
        <v>0</v>
      </c>
      <c r="K31" s="47">
        <f t="shared" si="5"/>
        <v>17193</v>
      </c>
      <c r="L31" s="48"/>
      <c r="M31" s="47">
        <f t="shared" si="6"/>
        <v>0</v>
      </c>
      <c r="N31" s="47">
        <f t="shared" si="7"/>
        <v>17193</v>
      </c>
      <c r="Q31" s="47">
        <f t="shared" si="8"/>
        <v>17193</v>
      </c>
      <c r="R31" s="49"/>
      <c r="S31" s="12">
        <f t="shared" si="9"/>
        <v>0</v>
      </c>
      <c r="T31" s="47">
        <f t="shared" si="10"/>
        <v>17193</v>
      </c>
      <c r="U31" s="12">
        <f>IFERROR(VLOOKUP(A31,'[1]SY 2025-2026 Final'!$A$9:$U$322,20,0),0)</f>
        <v>18872</v>
      </c>
      <c r="V31" s="12">
        <f t="shared" si="11"/>
        <v>-1679</v>
      </c>
      <c r="W31" s="32">
        <f t="shared" si="12"/>
        <v>-8.8967782958880887E-2</v>
      </c>
    </row>
    <row r="32" spans="1:23" x14ac:dyDescent="0.25">
      <c r="A32" s="43" t="s">
        <v>79</v>
      </c>
      <c r="B32" s="2" t="s">
        <v>80</v>
      </c>
      <c r="C32" s="47">
        <f>_xlfn.IFNA(IF(VLOOKUP(A32,'Title IA allocations 25-26'!$A$2:$C$314,3,FALSE)=0,0,$B$5),0)</f>
        <v>10000</v>
      </c>
      <c r="D32" s="134">
        <f>IFERROR(VLOOKUP(A32,'Title IA allocations 25-26'!$A$2:$C$314,3,FALSE)/SUM('Title IA allocations 25-26'!$C$2:$C$314),0)</f>
        <v>1.4110914375136774E-7</v>
      </c>
      <c r="E32" s="47">
        <f t="shared" si="1"/>
        <v>3.0000000000240989</v>
      </c>
      <c r="F32" s="48"/>
      <c r="G32" s="47">
        <f t="shared" si="2"/>
        <v>10000</v>
      </c>
      <c r="H32" s="47">
        <f t="shared" si="3"/>
        <v>10000</v>
      </c>
      <c r="I32" s="48"/>
      <c r="J32" s="47">
        <f t="shared" si="4"/>
        <v>0</v>
      </c>
      <c r="K32" s="47">
        <f t="shared" si="5"/>
        <v>10000</v>
      </c>
      <c r="L32" s="48"/>
      <c r="M32" s="47">
        <f t="shared" si="6"/>
        <v>0</v>
      </c>
      <c r="N32" s="47">
        <f t="shared" si="7"/>
        <v>10000</v>
      </c>
      <c r="Q32" s="47">
        <f t="shared" si="8"/>
        <v>10000</v>
      </c>
      <c r="R32" s="49"/>
      <c r="S32" s="12">
        <f t="shared" si="9"/>
        <v>0</v>
      </c>
      <c r="T32" s="47">
        <f t="shared" si="10"/>
        <v>10000</v>
      </c>
      <c r="U32" s="12">
        <f>IFERROR(VLOOKUP(A32,'[1]SY 2025-2026 Final'!$A$9:$U$322,20,0),0)</f>
        <v>0</v>
      </c>
      <c r="V32" s="12">
        <f t="shared" si="11"/>
        <v>10000</v>
      </c>
      <c r="W32" s="32">
        <f t="shared" si="12"/>
        <v>0</v>
      </c>
    </row>
    <row r="33" spans="1:23" x14ac:dyDescent="0.25">
      <c r="A33" s="43" t="s">
        <v>81</v>
      </c>
      <c r="B33" s="2" t="s">
        <v>82</v>
      </c>
      <c r="C33" s="47">
        <f>_xlfn.IFNA(IF(VLOOKUP(A33,'Title IA allocations 25-26'!$A$2:$C$314,3,FALSE)=0,0,$B$5),0)</f>
        <v>10000</v>
      </c>
      <c r="D33" s="134">
        <f>IFERROR(VLOOKUP(A33,'Title IA allocations 25-26'!$A$2:$C$314,3,FALSE)/SUM('Title IA allocations 25-26'!$C$2:$C$314),0)</f>
        <v>9.766163839032161E-4</v>
      </c>
      <c r="E33" s="47">
        <f t="shared" si="1"/>
        <v>21198.600000000024</v>
      </c>
      <c r="F33" s="48"/>
      <c r="G33" s="47">
        <f t="shared" si="2"/>
        <v>0</v>
      </c>
      <c r="H33" s="47">
        <f t="shared" si="3"/>
        <v>20694.2</v>
      </c>
      <c r="I33" s="48"/>
      <c r="J33" s="47">
        <f t="shared" si="4"/>
        <v>0</v>
      </c>
      <c r="K33" s="47">
        <f t="shared" si="5"/>
        <v>20693</v>
      </c>
      <c r="L33" s="48"/>
      <c r="M33" s="47">
        <f t="shared" si="6"/>
        <v>0</v>
      </c>
      <c r="N33" s="47">
        <f t="shared" si="7"/>
        <v>20693</v>
      </c>
      <c r="Q33" s="47">
        <f t="shared" si="8"/>
        <v>20693</v>
      </c>
      <c r="R33" s="49"/>
      <c r="S33" s="12">
        <f t="shared" si="9"/>
        <v>0</v>
      </c>
      <c r="T33" s="47">
        <f t="shared" si="10"/>
        <v>20693</v>
      </c>
      <c r="U33" s="12">
        <f>IFERROR(VLOOKUP(A33,'[1]SY 2025-2026 Final'!$A$9:$U$322,20,0),0)</f>
        <v>23607</v>
      </c>
      <c r="V33" s="12">
        <f t="shared" si="11"/>
        <v>-2914</v>
      </c>
      <c r="W33" s="32">
        <f t="shared" si="12"/>
        <v>-0.1234379633159656</v>
      </c>
    </row>
    <row r="34" spans="1:23" x14ac:dyDescent="0.25">
      <c r="A34" s="43" t="s">
        <v>83</v>
      </c>
      <c r="B34" s="2" t="s">
        <v>84</v>
      </c>
      <c r="C34" s="47">
        <f>_xlfn.IFNA(IF(VLOOKUP(A34,'Title IA allocations 25-26'!$A$2:$C$314,3,FALSE)=0,0,$B$5),0)</f>
        <v>10000</v>
      </c>
      <c r="D34" s="134">
        <f>IFERROR(VLOOKUP(A34,'Title IA allocations 25-26'!$A$2:$C$314,3,FALSE)/SUM('Title IA allocations 25-26'!$C$2:$C$314),0)</f>
        <v>1.14131140477966E-3</v>
      </c>
      <c r="E34" s="47">
        <f t="shared" si="1"/>
        <v>24773.500000000025</v>
      </c>
      <c r="F34" s="48"/>
      <c r="G34" s="47">
        <f t="shared" si="2"/>
        <v>0</v>
      </c>
      <c r="H34" s="47">
        <f t="shared" si="3"/>
        <v>24184</v>
      </c>
      <c r="I34" s="48"/>
      <c r="J34" s="47">
        <f t="shared" si="4"/>
        <v>0</v>
      </c>
      <c r="K34" s="47">
        <f t="shared" si="5"/>
        <v>24183</v>
      </c>
      <c r="L34" s="48"/>
      <c r="M34" s="47">
        <f t="shared" si="6"/>
        <v>0</v>
      </c>
      <c r="N34" s="47">
        <f t="shared" si="7"/>
        <v>24183</v>
      </c>
      <c r="Q34" s="47">
        <f t="shared" si="8"/>
        <v>24183</v>
      </c>
      <c r="R34" s="49"/>
      <c r="S34" s="12">
        <f t="shared" si="9"/>
        <v>0</v>
      </c>
      <c r="T34" s="47">
        <f t="shared" si="10"/>
        <v>24183</v>
      </c>
      <c r="U34" s="12">
        <f>IFERROR(VLOOKUP(A34,'[1]SY 2025-2026 Final'!$A$9:$U$322,20,0),0)</f>
        <v>24542</v>
      </c>
      <c r="V34" s="12">
        <f t="shared" si="11"/>
        <v>-359</v>
      </c>
      <c r="W34" s="32">
        <f t="shared" si="12"/>
        <v>-1.4627984679325239E-2</v>
      </c>
    </row>
    <row r="35" spans="1:23" x14ac:dyDescent="0.25">
      <c r="A35" s="43" t="s">
        <v>85</v>
      </c>
      <c r="B35" s="2" t="s">
        <v>86</v>
      </c>
      <c r="C35" s="47">
        <f>_xlfn.IFNA(IF(VLOOKUP(A35,'Title IA allocations 25-26'!$A$2:$C$314,3,FALSE)=0,0,$B$5),0)</f>
        <v>10000</v>
      </c>
      <c r="D35" s="134">
        <f>IFERROR(VLOOKUP(A35,'Title IA allocations 25-26'!$A$2:$C$314,3,FALSE)/SUM('Title IA allocations 25-26'!$C$2:$C$314),0)</f>
        <v>1.1580207924116817E-3</v>
      </c>
      <c r="E35" s="47">
        <f t="shared" si="1"/>
        <v>25136.200000000026</v>
      </c>
      <c r="F35" s="48"/>
      <c r="G35" s="47">
        <f t="shared" si="2"/>
        <v>0</v>
      </c>
      <c r="H35" s="47">
        <f t="shared" si="3"/>
        <v>24538.1</v>
      </c>
      <c r="I35" s="48"/>
      <c r="J35" s="47">
        <f t="shared" si="4"/>
        <v>0</v>
      </c>
      <c r="K35" s="47">
        <f t="shared" si="5"/>
        <v>24537</v>
      </c>
      <c r="L35" s="48"/>
      <c r="M35" s="47">
        <f t="shared" si="6"/>
        <v>0</v>
      </c>
      <c r="N35" s="47">
        <f t="shared" si="7"/>
        <v>24537</v>
      </c>
      <c r="Q35" s="47">
        <f t="shared" si="8"/>
        <v>24537</v>
      </c>
      <c r="R35" s="49"/>
      <c r="S35" s="12">
        <f t="shared" si="9"/>
        <v>0</v>
      </c>
      <c r="T35" s="47">
        <f t="shared" si="10"/>
        <v>24537</v>
      </c>
      <c r="U35" s="12">
        <f>IFERROR(VLOOKUP(A35,'[1]SY 2025-2026 Final'!$A$9:$U$322,20,0),0)</f>
        <v>24948</v>
      </c>
      <c r="V35" s="12">
        <f t="shared" si="11"/>
        <v>-411</v>
      </c>
      <c r="W35" s="32">
        <f t="shared" si="12"/>
        <v>-1.6474266474266475E-2</v>
      </c>
    </row>
    <row r="36" spans="1:23" x14ac:dyDescent="0.25">
      <c r="A36" s="43" t="s">
        <v>87</v>
      </c>
      <c r="B36" s="2" t="s">
        <v>88</v>
      </c>
      <c r="C36" s="47">
        <f>_xlfn.IFNA(IF(VLOOKUP(A36,'Title IA allocations 25-26'!$A$2:$C$314,3,FALSE)=0,0,$B$5),0)</f>
        <v>10000</v>
      </c>
      <c r="D36" s="134">
        <f>IFERROR(VLOOKUP(A36,'Title IA allocations 25-26'!$A$2:$C$314,3,FALSE)/SUM('Title IA allocations 25-26'!$C$2:$C$314),0)</f>
        <v>4.6186743593039137E-4</v>
      </c>
      <c r="E36" s="47">
        <f t="shared" si="1"/>
        <v>10025.300000000023</v>
      </c>
      <c r="F36" s="48"/>
      <c r="G36" s="47">
        <f t="shared" si="2"/>
        <v>0</v>
      </c>
      <c r="H36" s="47">
        <f t="shared" si="3"/>
        <v>9786.7000000000007</v>
      </c>
      <c r="I36" s="48"/>
      <c r="J36" s="47">
        <f t="shared" si="4"/>
        <v>10000</v>
      </c>
      <c r="K36" s="47">
        <f t="shared" si="5"/>
        <v>10000</v>
      </c>
      <c r="L36" s="48"/>
      <c r="M36" s="47">
        <f t="shared" si="6"/>
        <v>0</v>
      </c>
      <c r="N36" s="47">
        <f t="shared" si="7"/>
        <v>10000</v>
      </c>
      <c r="Q36" s="47">
        <f t="shared" si="8"/>
        <v>10000</v>
      </c>
      <c r="R36" s="49"/>
      <c r="S36" s="12">
        <f t="shared" si="9"/>
        <v>0</v>
      </c>
      <c r="T36" s="47">
        <f t="shared" si="10"/>
        <v>10000</v>
      </c>
      <c r="U36" s="12">
        <f>IFERROR(VLOOKUP(A36,'[1]SY 2025-2026 Final'!$A$9:$U$322,20,0),0)</f>
        <v>10000</v>
      </c>
      <c r="V36" s="12">
        <f t="shared" si="11"/>
        <v>0</v>
      </c>
      <c r="W36" s="32">
        <f t="shared" si="12"/>
        <v>0</v>
      </c>
    </row>
    <row r="37" spans="1:23" x14ac:dyDescent="0.25">
      <c r="A37" s="43" t="s">
        <v>89</v>
      </c>
      <c r="B37" s="2" t="s">
        <v>90</v>
      </c>
      <c r="C37" s="47">
        <f>_xlfn.IFNA(IF(VLOOKUP(A37,'Title IA allocations 25-26'!$A$2:$C$314,3,FALSE)=0,0,$B$5),0)</f>
        <v>10000</v>
      </c>
      <c r="D37" s="134">
        <f>IFERROR(VLOOKUP(A37,'Title IA allocations 25-26'!$A$2:$C$314,3,FALSE)/SUM('Title IA allocations 25-26'!$C$2:$C$314),0)</f>
        <v>1.9249696388189629E-4</v>
      </c>
      <c r="E37" s="47">
        <f t="shared" si="1"/>
        <v>4178.3000000000238</v>
      </c>
      <c r="F37" s="48"/>
      <c r="G37" s="47">
        <f t="shared" si="2"/>
        <v>10000</v>
      </c>
      <c r="H37" s="47">
        <f t="shared" si="3"/>
        <v>10000</v>
      </c>
      <c r="I37" s="48"/>
      <c r="J37" s="47">
        <f t="shared" si="4"/>
        <v>0</v>
      </c>
      <c r="K37" s="47">
        <f t="shared" si="5"/>
        <v>10000</v>
      </c>
      <c r="L37" s="48"/>
      <c r="M37" s="47">
        <f t="shared" si="6"/>
        <v>0</v>
      </c>
      <c r="N37" s="47">
        <f t="shared" si="7"/>
        <v>10000</v>
      </c>
      <c r="Q37" s="47">
        <f t="shared" si="8"/>
        <v>10000</v>
      </c>
      <c r="R37" s="49"/>
      <c r="S37" s="12">
        <f t="shared" si="9"/>
        <v>0</v>
      </c>
      <c r="T37" s="47">
        <f t="shared" si="10"/>
        <v>10000</v>
      </c>
      <c r="U37" s="12">
        <f>IFERROR(VLOOKUP(A37,'[1]SY 2025-2026 Final'!$A$9:$U$322,20,0),0)</f>
        <v>10000</v>
      </c>
      <c r="V37" s="12">
        <f t="shared" si="11"/>
        <v>0</v>
      </c>
      <c r="W37" s="32">
        <f t="shared" si="12"/>
        <v>0</v>
      </c>
    </row>
    <row r="38" spans="1:23" x14ac:dyDescent="0.25">
      <c r="A38" s="43" t="s">
        <v>91</v>
      </c>
      <c r="B38" s="2" t="s">
        <v>92</v>
      </c>
      <c r="C38" s="47">
        <f>_xlfn.IFNA(IF(VLOOKUP(A38,'Title IA allocations 25-26'!$A$2:$C$314,3,FALSE)=0,0,$B$5),0)</f>
        <v>10000</v>
      </c>
      <c r="D38" s="134">
        <f>IFERROR(VLOOKUP(A38,'Title IA allocations 25-26'!$A$2:$C$314,3,FALSE)/SUM('Title IA allocations 25-26'!$C$2:$C$314),0)</f>
        <v>5.1528447438179328E-3</v>
      </c>
      <c r="E38" s="47">
        <f t="shared" si="1"/>
        <v>111848.60000000003</v>
      </c>
      <c r="F38" s="48"/>
      <c r="G38" s="47">
        <f t="shared" si="2"/>
        <v>0</v>
      </c>
      <c r="H38" s="47">
        <f t="shared" si="3"/>
        <v>109187.5</v>
      </c>
      <c r="I38" s="48"/>
      <c r="J38" s="47">
        <f t="shared" si="4"/>
        <v>0</v>
      </c>
      <c r="K38" s="47">
        <f t="shared" si="5"/>
        <v>109184</v>
      </c>
      <c r="L38" s="48"/>
      <c r="M38" s="47">
        <f t="shared" si="6"/>
        <v>0</v>
      </c>
      <c r="N38" s="47">
        <f t="shared" si="7"/>
        <v>109184</v>
      </c>
      <c r="Q38" s="47">
        <f t="shared" si="8"/>
        <v>109184</v>
      </c>
      <c r="R38" s="49"/>
      <c r="S38" s="12">
        <f t="shared" si="9"/>
        <v>0</v>
      </c>
      <c r="T38" s="47">
        <f t="shared" si="10"/>
        <v>109184</v>
      </c>
      <c r="U38" s="12">
        <f>IFERROR(VLOOKUP(A38,'[1]SY 2025-2026 Final'!$A$9:$U$322,20,0),0)</f>
        <v>113991</v>
      </c>
      <c r="V38" s="12">
        <f t="shared" si="11"/>
        <v>-4807</v>
      </c>
      <c r="W38" s="32">
        <f t="shared" si="12"/>
        <v>-4.2169995876867469E-2</v>
      </c>
    </row>
    <row r="39" spans="1:23" x14ac:dyDescent="0.25">
      <c r="A39" s="43" t="s">
        <v>93</v>
      </c>
      <c r="B39" s="2" t="s">
        <v>94</v>
      </c>
      <c r="C39" s="47">
        <f>_xlfn.IFNA(IF(VLOOKUP(A39,'Title IA allocations 25-26'!$A$2:$C$314,3,FALSE)=0,0,$B$5),0)</f>
        <v>10000</v>
      </c>
      <c r="D39" s="134">
        <f>IFERROR(VLOOKUP(A39,'Title IA allocations 25-26'!$A$2:$C$314,3,FALSE)/SUM('Title IA allocations 25-26'!$C$2:$C$314),0)</f>
        <v>1.1596087865318495E-2</v>
      </c>
      <c r="E39" s="47">
        <f t="shared" si="1"/>
        <v>251707.00000000003</v>
      </c>
      <c r="F39" s="48"/>
      <c r="G39" s="47">
        <f t="shared" si="2"/>
        <v>0</v>
      </c>
      <c r="H39" s="47">
        <f t="shared" si="3"/>
        <v>245718.39999999999</v>
      </c>
      <c r="I39" s="48"/>
      <c r="J39" s="47">
        <f t="shared" si="4"/>
        <v>0</v>
      </c>
      <c r="K39" s="47">
        <f t="shared" si="5"/>
        <v>245711</v>
      </c>
      <c r="L39" s="48"/>
      <c r="M39" s="47">
        <f t="shared" si="6"/>
        <v>0</v>
      </c>
      <c r="N39" s="47">
        <f t="shared" si="7"/>
        <v>245711</v>
      </c>
      <c r="Q39" s="47">
        <f t="shared" si="8"/>
        <v>245711</v>
      </c>
      <c r="R39" s="49"/>
      <c r="S39" s="12">
        <f t="shared" si="9"/>
        <v>0</v>
      </c>
      <c r="T39" s="47">
        <f t="shared" si="10"/>
        <v>245711</v>
      </c>
      <c r="U39" s="12">
        <f>IFERROR(VLOOKUP(A39,'[1]SY 2025-2026 Final'!$A$9:$U$322,20,0),0)</f>
        <v>249392</v>
      </c>
      <c r="V39" s="12">
        <f t="shared" si="11"/>
        <v>-3681</v>
      </c>
      <c r="W39" s="32">
        <f t="shared" si="12"/>
        <v>-1.4759896067235517E-2</v>
      </c>
    </row>
    <row r="40" spans="1:23" x14ac:dyDescent="0.25">
      <c r="A40" s="43" t="s">
        <v>95</v>
      </c>
      <c r="B40" s="2" t="s">
        <v>96</v>
      </c>
      <c r="C40" s="47">
        <f>_xlfn.IFNA(IF(VLOOKUP(A40,'Title IA allocations 25-26'!$A$2:$C$314,3,FALSE)=0,0,$B$5),0)</f>
        <v>10000</v>
      </c>
      <c r="D40" s="134">
        <f>IFERROR(VLOOKUP(A40,'Title IA allocations 25-26'!$A$2:$C$314,3,FALSE)/SUM('Title IA allocations 25-26'!$C$2:$C$314),0)</f>
        <v>5.8911897342808816E-3</v>
      </c>
      <c r="E40" s="47">
        <f t="shared" si="1"/>
        <v>127875.30000000003</v>
      </c>
      <c r="F40" s="48"/>
      <c r="G40" s="47">
        <f t="shared" si="2"/>
        <v>0</v>
      </c>
      <c r="H40" s="47">
        <f t="shared" si="3"/>
        <v>124832.9</v>
      </c>
      <c r="I40" s="48"/>
      <c r="J40" s="47">
        <f t="shared" si="4"/>
        <v>0</v>
      </c>
      <c r="K40" s="47">
        <f t="shared" si="5"/>
        <v>124829</v>
      </c>
      <c r="L40" s="48"/>
      <c r="M40" s="47">
        <f t="shared" si="6"/>
        <v>0</v>
      </c>
      <c r="N40" s="47">
        <f t="shared" si="7"/>
        <v>124829</v>
      </c>
      <c r="Q40" s="47">
        <f t="shared" si="8"/>
        <v>124829</v>
      </c>
      <c r="R40" s="49"/>
      <c r="S40" s="12">
        <f t="shared" si="9"/>
        <v>0</v>
      </c>
      <c r="T40" s="47">
        <f t="shared" si="10"/>
        <v>124829</v>
      </c>
      <c r="U40" s="12">
        <f>IFERROR(VLOOKUP(A40,'[1]SY 2025-2026 Final'!$A$9:$U$322,20,0),0)</f>
        <v>112189</v>
      </c>
      <c r="V40" s="12">
        <f t="shared" si="11"/>
        <v>12640</v>
      </c>
      <c r="W40" s="32">
        <f t="shared" si="12"/>
        <v>0.11266701726550732</v>
      </c>
    </row>
    <row r="41" spans="1:23" x14ac:dyDescent="0.25">
      <c r="A41" s="43" t="s">
        <v>97</v>
      </c>
      <c r="B41" s="2" t="s">
        <v>98</v>
      </c>
      <c r="C41" s="47">
        <f>_xlfn.IFNA(IF(VLOOKUP(A41,'Title IA allocations 25-26'!$A$2:$C$314,3,FALSE)=0,0,$B$5),0)</f>
        <v>10000</v>
      </c>
      <c r="D41" s="134">
        <f>IFERROR(VLOOKUP(A41,'Title IA allocations 25-26'!$A$2:$C$314,3,FALSE)/SUM('Title IA allocations 25-26'!$C$2:$C$314),0)</f>
        <v>2.2494690441506142E-3</v>
      </c>
      <c r="E41" s="47">
        <f t="shared" si="1"/>
        <v>48827.400000000023</v>
      </c>
      <c r="F41" s="48"/>
      <c r="G41" s="47">
        <f t="shared" si="2"/>
        <v>0</v>
      </c>
      <c r="H41" s="47">
        <f t="shared" si="3"/>
        <v>47665.7</v>
      </c>
      <c r="I41" s="48"/>
      <c r="J41" s="47">
        <f t="shared" si="4"/>
        <v>0</v>
      </c>
      <c r="K41" s="47">
        <f t="shared" si="5"/>
        <v>47664</v>
      </c>
      <c r="L41" s="48"/>
      <c r="M41" s="47">
        <f t="shared" si="6"/>
        <v>0</v>
      </c>
      <c r="N41" s="47">
        <f t="shared" si="7"/>
        <v>47664</v>
      </c>
      <c r="Q41" s="47">
        <f t="shared" si="8"/>
        <v>47664</v>
      </c>
      <c r="R41" s="49"/>
      <c r="S41" s="12">
        <f t="shared" si="9"/>
        <v>0</v>
      </c>
      <c r="T41" s="47">
        <f t="shared" si="10"/>
        <v>47664</v>
      </c>
      <c r="U41" s="12">
        <f>IFERROR(VLOOKUP(A41,'[1]SY 2025-2026 Final'!$A$9:$U$322,20,0),0)</f>
        <v>38923</v>
      </c>
      <c r="V41" s="12">
        <f t="shared" si="11"/>
        <v>8741</v>
      </c>
      <c r="W41" s="32">
        <f t="shared" si="12"/>
        <v>0.22457159006243096</v>
      </c>
    </row>
    <row r="42" spans="1:23" x14ac:dyDescent="0.25">
      <c r="A42" s="43" t="s">
        <v>99</v>
      </c>
      <c r="B42" s="2" t="s">
        <v>100</v>
      </c>
      <c r="C42" s="47">
        <f>_xlfn.IFNA(IF(VLOOKUP(A42,'Title IA allocations 25-26'!$A$2:$C$314,3,FALSE)=0,0,$B$5),0)</f>
        <v>10000</v>
      </c>
      <c r="D42" s="134">
        <f>IFERROR(VLOOKUP(A42,'Title IA allocations 25-26'!$A$2:$C$314,3,FALSE)/SUM('Title IA allocations 25-26'!$C$2:$C$314),0)</f>
        <v>4.9518192809551607E-3</v>
      </c>
      <c r="E42" s="47">
        <f t="shared" si="1"/>
        <v>107485.10000000003</v>
      </c>
      <c r="F42" s="48"/>
      <c r="G42" s="47">
        <f t="shared" si="2"/>
        <v>0</v>
      </c>
      <c r="H42" s="47">
        <f t="shared" si="3"/>
        <v>104927.8</v>
      </c>
      <c r="I42" s="48"/>
      <c r="J42" s="47">
        <f t="shared" si="4"/>
        <v>0</v>
      </c>
      <c r="K42" s="47">
        <f t="shared" si="5"/>
        <v>104924</v>
      </c>
      <c r="L42" s="48"/>
      <c r="M42" s="47">
        <f t="shared" si="6"/>
        <v>0</v>
      </c>
      <c r="N42" s="47">
        <f t="shared" si="7"/>
        <v>104924</v>
      </c>
      <c r="Q42" s="47">
        <f>N42</f>
        <v>104924</v>
      </c>
      <c r="R42" s="49"/>
      <c r="S42" s="12">
        <f t="shared" si="9"/>
        <v>0</v>
      </c>
      <c r="T42" s="47">
        <f t="shared" si="10"/>
        <v>104924</v>
      </c>
      <c r="U42" s="12">
        <f>IFERROR(VLOOKUP(A42,'[1]SY 2025-2026 Final'!$A$9:$U$322,20,0),0)</f>
        <v>107443</v>
      </c>
      <c r="V42" s="12">
        <f t="shared" si="11"/>
        <v>-2519</v>
      </c>
      <c r="W42" s="32">
        <f t="shared" si="12"/>
        <v>-2.3444989436259226E-2</v>
      </c>
    </row>
    <row r="43" spans="1:23" x14ac:dyDescent="0.25">
      <c r="A43" s="43" t="s">
        <v>101</v>
      </c>
      <c r="B43" s="2" t="s">
        <v>102</v>
      </c>
      <c r="C43" s="47">
        <f>_xlfn.IFNA(IF(VLOOKUP(A43,'Title IA allocations 25-26'!$A$2:$C$314,3,FALSE)=0,0,$B$5),0)</f>
        <v>10000</v>
      </c>
      <c r="D43" s="134">
        <f>IFERROR(VLOOKUP(A43,'Title IA allocations 25-26'!$A$2:$C$314,3,FALSE)/SUM('Title IA allocations 25-26'!$C$2:$C$314),0)</f>
        <v>1.2252919954303214E-3</v>
      </c>
      <c r="E43" s="47">
        <f t="shared" si="1"/>
        <v>26596.400000000027</v>
      </c>
      <c r="F43" s="48"/>
      <c r="G43" s="47">
        <f t="shared" si="2"/>
        <v>0</v>
      </c>
      <c r="H43" s="47">
        <f t="shared" si="3"/>
        <v>25963.599999999999</v>
      </c>
      <c r="I43" s="48"/>
      <c r="J43" s="47">
        <f t="shared" si="4"/>
        <v>0</v>
      </c>
      <c r="K43" s="47">
        <f t="shared" si="5"/>
        <v>25962</v>
      </c>
      <c r="L43" s="48"/>
      <c r="M43" s="47">
        <f t="shared" si="6"/>
        <v>0</v>
      </c>
      <c r="N43" s="47">
        <f t="shared" si="7"/>
        <v>25962</v>
      </c>
      <c r="Q43" s="47">
        <f t="shared" si="8"/>
        <v>25962</v>
      </c>
      <c r="R43" s="49"/>
      <c r="S43" s="12">
        <f t="shared" si="9"/>
        <v>0</v>
      </c>
      <c r="T43" s="47">
        <f t="shared" si="10"/>
        <v>25962</v>
      </c>
      <c r="U43" s="12">
        <f>IFERROR(VLOOKUP(A43,'[1]SY 2025-2026 Final'!$A$9:$U$322,20,0),0)</f>
        <v>29043</v>
      </c>
      <c r="V43" s="12">
        <f t="shared" si="11"/>
        <v>-3081</v>
      </c>
      <c r="W43" s="32">
        <f t="shared" si="12"/>
        <v>-0.10608408222291085</v>
      </c>
    </row>
    <row r="44" spans="1:23" x14ac:dyDescent="0.25">
      <c r="A44" s="43" t="s">
        <v>103</v>
      </c>
      <c r="B44" s="2" t="s">
        <v>104</v>
      </c>
      <c r="C44" s="47">
        <f>_xlfn.IFNA(IF(VLOOKUP(A44,'Title IA allocations 25-26'!$A$2:$C$314,3,FALSE)=0,0,$B$5),0)</f>
        <v>10000</v>
      </c>
      <c r="D44" s="134">
        <f>IFERROR(VLOOKUP(A44,'Title IA allocations 25-26'!$A$2:$C$314,3,FALSE)/SUM('Title IA allocations 25-26'!$C$2:$C$314),0)</f>
        <v>1.1289282169938692E-3</v>
      </c>
      <c r="E44" s="47">
        <f t="shared" si="1"/>
        <v>24504.700000000026</v>
      </c>
      <c r="F44" s="48"/>
      <c r="G44" s="47">
        <f t="shared" si="2"/>
        <v>0</v>
      </c>
      <c r="H44" s="47">
        <f t="shared" si="3"/>
        <v>23921.599999999999</v>
      </c>
      <c r="I44" s="48"/>
      <c r="J44" s="47">
        <f t="shared" si="4"/>
        <v>0</v>
      </c>
      <c r="K44" s="47">
        <f t="shared" si="5"/>
        <v>23920</v>
      </c>
      <c r="L44" s="48"/>
      <c r="M44" s="47">
        <f t="shared" si="6"/>
        <v>0</v>
      </c>
      <c r="N44" s="47">
        <f t="shared" si="7"/>
        <v>23920</v>
      </c>
      <c r="Q44" s="47">
        <f t="shared" si="8"/>
        <v>23920</v>
      </c>
      <c r="R44" s="49"/>
      <c r="S44" s="12">
        <f t="shared" si="9"/>
        <v>0</v>
      </c>
      <c r="T44" s="47">
        <f t="shared" si="10"/>
        <v>23920</v>
      </c>
      <c r="U44" s="12">
        <f>IFERROR(VLOOKUP(A44,'[1]SY 2025-2026 Final'!$A$9:$U$322,20,0),0)</f>
        <v>27472</v>
      </c>
      <c r="V44" s="12">
        <f t="shared" si="11"/>
        <v>-3552</v>
      </c>
      <c r="W44" s="32">
        <f t="shared" si="12"/>
        <v>-0.1292952824694234</v>
      </c>
    </row>
    <row r="45" spans="1:23" x14ac:dyDescent="0.25">
      <c r="A45" s="43" t="s">
        <v>105</v>
      </c>
      <c r="B45" s="2" t="s">
        <v>106</v>
      </c>
      <c r="C45" s="47">
        <f>_xlfn.IFNA(IF(VLOOKUP(A45,'Title IA allocations 25-26'!$A$2:$C$314,3,FALSE)=0,0,$B$5),0)</f>
        <v>10000</v>
      </c>
      <c r="D45" s="134">
        <f>IFERROR(VLOOKUP(A45,'Title IA allocations 25-26'!$A$2:$C$314,3,FALSE)/SUM('Title IA allocations 25-26'!$C$2:$C$314),0)</f>
        <v>4.1254497182828219E-3</v>
      </c>
      <c r="E45" s="47">
        <f t="shared" si="1"/>
        <v>89547.800000000032</v>
      </c>
      <c r="F45" s="48"/>
      <c r="G45" s="47">
        <f t="shared" si="2"/>
        <v>0</v>
      </c>
      <c r="H45" s="47">
        <f t="shared" si="3"/>
        <v>87417.3</v>
      </c>
      <c r="I45" s="48"/>
      <c r="J45" s="47">
        <f t="shared" si="4"/>
        <v>0</v>
      </c>
      <c r="K45" s="47">
        <f t="shared" si="5"/>
        <v>87414</v>
      </c>
      <c r="L45" s="48"/>
      <c r="M45" s="47">
        <f t="shared" si="6"/>
        <v>0</v>
      </c>
      <c r="N45" s="47">
        <f t="shared" si="7"/>
        <v>87414</v>
      </c>
      <c r="Q45" s="47">
        <f t="shared" si="8"/>
        <v>87414</v>
      </c>
      <c r="R45" s="49"/>
      <c r="S45" s="12">
        <f t="shared" si="9"/>
        <v>0</v>
      </c>
      <c r="T45" s="47">
        <f t="shared" si="10"/>
        <v>87414</v>
      </c>
      <c r="U45" s="12">
        <f>IFERROR(VLOOKUP(A45,'[1]SY 2025-2026 Final'!$A$9:$U$322,20,0),0)</f>
        <v>88229</v>
      </c>
      <c r="V45" s="12">
        <f t="shared" si="11"/>
        <v>-815</v>
      </c>
      <c r="W45" s="32">
        <f t="shared" si="12"/>
        <v>-9.2373255958925066E-3</v>
      </c>
    </row>
    <row r="46" spans="1:23" x14ac:dyDescent="0.25">
      <c r="A46" s="43" t="s">
        <v>107</v>
      </c>
      <c r="B46" s="2" t="s">
        <v>108</v>
      </c>
      <c r="C46" s="47">
        <f>_xlfn.IFNA(IF(VLOOKUP(A46,'Title IA allocations 25-26'!$A$2:$C$314,3,FALSE)=0,0,$B$5),0)</f>
        <v>10000</v>
      </c>
      <c r="D46" s="134">
        <f>IFERROR(VLOOKUP(A46,'Title IA allocations 25-26'!$A$2:$C$314,3,FALSE)/SUM('Title IA allocations 25-26'!$C$2:$C$314),0)</f>
        <v>9.8546840140878965E-4</v>
      </c>
      <c r="E46" s="47">
        <f t="shared" si="1"/>
        <v>21390.700000000026</v>
      </c>
      <c r="F46" s="48"/>
      <c r="G46" s="47">
        <f t="shared" si="2"/>
        <v>0</v>
      </c>
      <c r="H46" s="47">
        <f t="shared" si="3"/>
        <v>20881.7</v>
      </c>
      <c r="I46" s="48"/>
      <c r="J46" s="47">
        <f t="shared" si="4"/>
        <v>0</v>
      </c>
      <c r="K46" s="47">
        <f t="shared" si="5"/>
        <v>20881</v>
      </c>
      <c r="L46" s="48"/>
      <c r="M46" s="47">
        <f t="shared" si="6"/>
        <v>0</v>
      </c>
      <c r="N46" s="47">
        <f t="shared" si="7"/>
        <v>20881</v>
      </c>
      <c r="Q46" s="47">
        <f t="shared" si="8"/>
        <v>20881</v>
      </c>
      <c r="R46" s="49"/>
      <c r="S46" s="12">
        <f t="shared" si="9"/>
        <v>0</v>
      </c>
      <c r="T46" s="47">
        <f t="shared" si="10"/>
        <v>20881</v>
      </c>
      <c r="U46" s="12">
        <f>IFERROR(VLOOKUP(A46,'[1]SY 2025-2026 Final'!$A$9:$U$322,20,0),0)</f>
        <v>21205</v>
      </c>
      <c r="V46" s="12">
        <f t="shared" si="11"/>
        <v>-324</v>
      </c>
      <c r="W46" s="32">
        <f t="shared" si="12"/>
        <v>-1.5279415232256543E-2</v>
      </c>
    </row>
    <row r="47" spans="1:23" x14ac:dyDescent="0.25">
      <c r="A47" s="43" t="s">
        <v>109</v>
      </c>
      <c r="B47" s="2" t="s">
        <v>110</v>
      </c>
      <c r="C47" s="47">
        <f>_xlfn.IFNA(IF(VLOOKUP(A47,'Title IA allocations 25-26'!$A$2:$C$314,3,FALSE)=0,0,$B$5),0)</f>
        <v>10000</v>
      </c>
      <c r="D47" s="134">
        <f>IFERROR(VLOOKUP(A47,'Title IA allocations 25-26'!$A$2:$C$314,3,FALSE)/SUM('Title IA allocations 25-26'!$C$2:$C$314),0)</f>
        <v>1.5669089724049436E-2</v>
      </c>
      <c r="E47" s="47">
        <f t="shared" si="1"/>
        <v>340116.4</v>
      </c>
      <c r="F47" s="48"/>
      <c r="G47" s="47">
        <f t="shared" si="2"/>
        <v>0</v>
      </c>
      <c r="H47" s="47">
        <f t="shared" si="3"/>
        <v>332024.40000000002</v>
      </c>
      <c r="I47" s="48"/>
      <c r="J47" s="47">
        <f t="shared" si="4"/>
        <v>0</v>
      </c>
      <c r="K47" s="47">
        <f t="shared" si="5"/>
        <v>332015</v>
      </c>
      <c r="L47" s="48"/>
      <c r="M47" s="47">
        <f t="shared" si="6"/>
        <v>0</v>
      </c>
      <c r="N47" s="47">
        <f t="shared" si="7"/>
        <v>332015</v>
      </c>
      <c r="Q47" s="47">
        <f t="shared" si="8"/>
        <v>332015</v>
      </c>
      <c r="R47" s="49"/>
      <c r="S47" s="12">
        <f t="shared" si="9"/>
        <v>0</v>
      </c>
      <c r="T47" s="47">
        <f t="shared" si="10"/>
        <v>332015</v>
      </c>
      <c r="U47" s="12">
        <f>IFERROR(VLOOKUP(A47,'[1]SY 2025-2026 Final'!$A$9:$U$322,20,0),0)</f>
        <v>311756</v>
      </c>
      <c r="V47" s="12">
        <f t="shared" si="11"/>
        <v>20259</v>
      </c>
      <c r="W47" s="32">
        <f t="shared" si="12"/>
        <v>6.4983512747148406E-2</v>
      </c>
    </row>
    <row r="48" spans="1:23" x14ac:dyDescent="0.25">
      <c r="A48" s="43" t="s">
        <v>111</v>
      </c>
      <c r="B48" s="2" t="s">
        <v>112</v>
      </c>
      <c r="C48" s="47">
        <f>_xlfn.IFNA(IF(VLOOKUP(A48,'Title IA allocations 25-26'!$A$2:$C$314,3,FALSE)=0,0,$B$5),0)</f>
        <v>10000</v>
      </c>
      <c r="D48" s="134">
        <f>IFERROR(VLOOKUP(A48,'Title IA allocations 25-26'!$A$2:$C$314,3,FALSE)/SUM('Title IA allocations 25-26'!$C$2:$C$314),0)</f>
        <v>3.4166309557282382E-4</v>
      </c>
      <c r="E48" s="47">
        <f t="shared" si="1"/>
        <v>7416.2000000000235</v>
      </c>
      <c r="F48" s="48"/>
      <c r="G48" s="47">
        <f t="shared" si="2"/>
        <v>10000</v>
      </c>
      <c r="H48" s="47">
        <f t="shared" si="3"/>
        <v>10000</v>
      </c>
      <c r="I48" s="48"/>
      <c r="J48" s="47">
        <f t="shared" si="4"/>
        <v>0</v>
      </c>
      <c r="K48" s="47">
        <f t="shared" si="5"/>
        <v>10000</v>
      </c>
      <c r="L48" s="48"/>
      <c r="M48" s="47">
        <f t="shared" si="6"/>
        <v>0</v>
      </c>
      <c r="N48" s="47">
        <f t="shared" si="7"/>
        <v>10000</v>
      </c>
      <c r="Q48" s="47">
        <f t="shared" si="8"/>
        <v>10000</v>
      </c>
      <c r="R48" s="49"/>
      <c r="S48" s="12">
        <f t="shared" si="9"/>
        <v>0</v>
      </c>
      <c r="T48" s="47">
        <f t="shared" si="10"/>
        <v>10000</v>
      </c>
      <c r="U48" s="12">
        <f>IFERROR(VLOOKUP(A48,'[1]SY 2025-2026 Final'!$A$9:$U$322,20,0),0)</f>
        <v>10000</v>
      </c>
      <c r="V48" s="12">
        <f t="shared" si="11"/>
        <v>0</v>
      </c>
      <c r="W48" s="32">
        <f t="shared" si="12"/>
        <v>0</v>
      </c>
    </row>
    <row r="49" spans="1:23" x14ac:dyDescent="0.25">
      <c r="A49" s="43" t="s">
        <v>113</v>
      </c>
      <c r="B49" s="2" t="s">
        <v>114</v>
      </c>
      <c r="C49" s="47">
        <f>_xlfn.IFNA(IF(VLOOKUP(A49,'Title IA allocations 25-26'!$A$2:$C$314,3,FALSE)=0,0,$B$5),0)</f>
        <v>10000</v>
      </c>
      <c r="D49" s="134">
        <f>IFERROR(VLOOKUP(A49,'Title IA allocations 25-26'!$A$2:$C$314,3,FALSE)/SUM('Title IA allocations 25-26'!$C$2:$C$314),0)</f>
        <v>1.6394576573998847E-3</v>
      </c>
      <c r="E49" s="47">
        <f t="shared" si="1"/>
        <v>35586.300000000025</v>
      </c>
      <c r="F49" s="48"/>
      <c r="G49" s="47">
        <f t="shared" si="2"/>
        <v>0</v>
      </c>
      <c r="H49" s="47">
        <f t="shared" si="3"/>
        <v>34739.599999999999</v>
      </c>
      <c r="I49" s="48"/>
      <c r="J49" s="47">
        <f t="shared" si="4"/>
        <v>0</v>
      </c>
      <c r="K49" s="47">
        <f t="shared" si="5"/>
        <v>34738</v>
      </c>
      <c r="L49" s="48"/>
      <c r="M49" s="47">
        <f t="shared" si="6"/>
        <v>0</v>
      </c>
      <c r="N49" s="47">
        <f t="shared" si="7"/>
        <v>34738</v>
      </c>
      <c r="Q49" s="47">
        <f t="shared" si="8"/>
        <v>34738</v>
      </c>
      <c r="R49" s="49"/>
      <c r="S49" s="12">
        <f t="shared" si="9"/>
        <v>0</v>
      </c>
      <c r="T49" s="47">
        <f t="shared" si="10"/>
        <v>34738</v>
      </c>
      <c r="U49" s="12">
        <f>IFERROR(VLOOKUP(A49,'[1]SY 2025-2026 Final'!$A$9:$U$322,20,0),0)</f>
        <v>29106</v>
      </c>
      <c r="V49" s="12">
        <f t="shared" si="11"/>
        <v>5632</v>
      </c>
      <c r="W49" s="32">
        <f t="shared" si="12"/>
        <v>0.19349962207105065</v>
      </c>
    </row>
    <row r="50" spans="1:23" x14ac:dyDescent="0.25">
      <c r="A50" s="43" t="s">
        <v>115</v>
      </c>
      <c r="B50" s="2" t="s">
        <v>116</v>
      </c>
      <c r="C50" s="47">
        <f>_xlfn.IFNA(IF(VLOOKUP(A50,'Title IA allocations 25-26'!$A$2:$C$314,3,FALSE)=0,0,$B$5),0)</f>
        <v>0</v>
      </c>
      <c r="D50" s="134">
        <f>IFERROR(VLOOKUP(A50,'Title IA allocations 25-26'!$A$2:$C$314,3,FALSE)/SUM('Title IA allocations 25-26'!$C$2:$C$314),0)</f>
        <v>0</v>
      </c>
      <c r="E50" s="47">
        <f t="shared" si="1"/>
        <v>0</v>
      </c>
      <c r="F50" s="48"/>
      <c r="G50" s="47">
        <f t="shared" si="2"/>
        <v>0</v>
      </c>
      <c r="H50" s="47">
        <f t="shared" si="3"/>
        <v>0</v>
      </c>
      <c r="I50" s="48"/>
      <c r="J50" s="47">
        <f t="shared" si="4"/>
        <v>0</v>
      </c>
      <c r="K50" s="47">
        <f t="shared" si="5"/>
        <v>0</v>
      </c>
      <c r="L50" s="48"/>
      <c r="M50" s="47">
        <f t="shared" si="6"/>
        <v>0</v>
      </c>
      <c r="N50" s="47">
        <f t="shared" si="7"/>
        <v>0</v>
      </c>
      <c r="Q50" s="47">
        <f t="shared" si="8"/>
        <v>0</v>
      </c>
      <c r="R50" s="49"/>
      <c r="S50" s="12">
        <f t="shared" si="9"/>
        <v>0</v>
      </c>
      <c r="T50" s="47">
        <f t="shared" si="10"/>
        <v>0</v>
      </c>
      <c r="U50" s="12">
        <f>IFERROR(VLOOKUP(A50,'[1]SY 2025-2026 Final'!$A$9:$U$322,20,0),0)</f>
        <v>10000</v>
      </c>
      <c r="V50" s="12">
        <f t="shared" si="11"/>
        <v>-10000</v>
      </c>
      <c r="W50" s="32">
        <f t="shared" si="12"/>
        <v>-1</v>
      </c>
    </row>
    <row r="51" spans="1:23" x14ac:dyDescent="0.25">
      <c r="A51" s="43" t="s">
        <v>117</v>
      </c>
      <c r="B51" s="2" t="s">
        <v>118</v>
      </c>
      <c r="C51" s="47">
        <f>_xlfn.IFNA(IF(VLOOKUP(A51,'Title IA allocations 25-26'!$A$2:$C$314,3,FALSE)=0,0,$B$5),0)</f>
        <v>10000</v>
      </c>
      <c r="D51" s="134">
        <f>IFERROR(VLOOKUP(A51,'Title IA allocations 25-26'!$A$2:$C$314,3,FALSE)/SUM('Title IA allocations 25-26'!$C$2:$C$314),0)</f>
        <v>2.9184812614215807E-4</v>
      </c>
      <c r="E51" s="47">
        <f t="shared" si="1"/>
        <v>6334.9000000000233</v>
      </c>
      <c r="F51" s="48"/>
      <c r="G51" s="47">
        <f t="shared" si="2"/>
        <v>10000</v>
      </c>
      <c r="H51" s="47">
        <f t="shared" si="3"/>
        <v>10000</v>
      </c>
      <c r="I51" s="48"/>
      <c r="J51" s="47">
        <f t="shared" si="4"/>
        <v>0</v>
      </c>
      <c r="K51" s="47">
        <f t="shared" si="5"/>
        <v>10000</v>
      </c>
      <c r="L51" s="48"/>
      <c r="M51" s="47">
        <f t="shared" si="6"/>
        <v>0</v>
      </c>
      <c r="N51" s="47">
        <f t="shared" si="7"/>
        <v>10000</v>
      </c>
      <c r="Q51" s="47">
        <f t="shared" si="8"/>
        <v>10000</v>
      </c>
      <c r="R51" s="49"/>
      <c r="S51" s="12">
        <f t="shared" si="9"/>
        <v>0</v>
      </c>
      <c r="T51" s="47">
        <f t="shared" si="10"/>
        <v>10000</v>
      </c>
      <c r="U51" s="12">
        <f>IFERROR(VLOOKUP(A51,'[1]SY 2025-2026 Final'!$A$9:$U$322,20,0),0)</f>
        <v>10000</v>
      </c>
      <c r="V51" s="12">
        <f t="shared" si="11"/>
        <v>0</v>
      </c>
      <c r="W51" s="32">
        <f t="shared" si="12"/>
        <v>0</v>
      </c>
    </row>
    <row r="52" spans="1:23" x14ac:dyDescent="0.25">
      <c r="A52" s="43" t="s">
        <v>119</v>
      </c>
      <c r="B52" s="2" t="s">
        <v>120</v>
      </c>
      <c r="C52" s="47">
        <f>_xlfn.IFNA(IF(VLOOKUP(A52,'Title IA allocations 25-26'!$A$2:$C$314,3,FALSE)=0,0,$B$5),0)</f>
        <v>10000</v>
      </c>
      <c r="D52" s="134">
        <f>IFERROR(VLOOKUP(A52,'Title IA allocations 25-26'!$A$2:$C$314,3,FALSE)/SUM('Title IA allocations 25-26'!$C$2:$C$314),0)</f>
        <v>7.1172698759043509E-4</v>
      </c>
      <c r="E52" s="47">
        <f t="shared" si="1"/>
        <v>15448.800000000023</v>
      </c>
      <c r="F52" s="48"/>
      <c r="G52" s="47">
        <f t="shared" si="2"/>
        <v>0</v>
      </c>
      <c r="H52" s="47">
        <f t="shared" si="3"/>
        <v>15081.2</v>
      </c>
      <c r="I52" s="48"/>
      <c r="J52" s="47">
        <f t="shared" si="4"/>
        <v>0</v>
      </c>
      <c r="K52" s="47">
        <f t="shared" si="5"/>
        <v>15080</v>
      </c>
      <c r="L52" s="48"/>
      <c r="M52" s="47">
        <f t="shared" si="6"/>
        <v>0</v>
      </c>
      <c r="N52" s="47">
        <f t="shared" si="7"/>
        <v>15080</v>
      </c>
      <c r="Q52" s="47">
        <f t="shared" si="8"/>
        <v>15080</v>
      </c>
      <c r="R52" s="49"/>
      <c r="S52" s="12">
        <f t="shared" si="9"/>
        <v>0</v>
      </c>
      <c r="T52" s="47">
        <f t="shared" si="10"/>
        <v>15080</v>
      </c>
      <c r="U52" s="12">
        <f>IFERROR(VLOOKUP(A52,'[1]SY 2025-2026 Final'!$A$9:$U$322,20,0),0)</f>
        <v>15309</v>
      </c>
      <c r="V52" s="12">
        <f t="shared" si="11"/>
        <v>-229</v>
      </c>
      <c r="W52" s="32">
        <f t="shared" si="12"/>
        <v>-1.4958521131360638E-2</v>
      </c>
    </row>
    <row r="53" spans="1:23" x14ac:dyDescent="0.25">
      <c r="A53" s="43" t="s">
        <v>121</v>
      </c>
      <c r="B53" s="2" t="s">
        <v>122</v>
      </c>
      <c r="C53" s="47">
        <f>_xlfn.IFNA(IF(VLOOKUP(A53,'Title IA allocations 25-26'!$A$2:$C$314,3,FALSE)=0,0,$B$5),0)</f>
        <v>10000</v>
      </c>
      <c r="D53" s="134">
        <f>IFERROR(VLOOKUP(A53,'Title IA allocations 25-26'!$A$2:$C$314,3,FALSE)/SUM('Title IA allocations 25-26'!$C$2:$C$314),0)</f>
        <v>2.3642527283762697E-3</v>
      </c>
      <c r="E53" s="47">
        <f t="shared" si="1"/>
        <v>51318.900000000023</v>
      </c>
      <c r="F53" s="48"/>
      <c r="G53" s="47">
        <f t="shared" si="2"/>
        <v>0</v>
      </c>
      <c r="H53" s="47">
        <f t="shared" si="3"/>
        <v>50097.9</v>
      </c>
      <c r="I53" s="48"/>
      <c r="J53" s="47">
        <f t="shared" si="4"/>
        <v>0</v>
      </c>
      <c r="K53" s="47">
        <f t="shared" si="5"/>
        <v>50096</v>
      </c>
      <c r="L53" s="48"/>
      <c r="M53" s="47">
        <f t="shared" si="6"/>
        <v>0</v>
      </c>
      <c r="N53" s="47">
        <f t="shared" si="7"/>
        <v>50096</v>
      </c>
      <c r="Q53" s="47">
        <f t="shared" si="8"/>
        <v>50096</v>
      </c>
      <c r="R53" s="49"/>
      <c r="S53" s="12">
        <f t="shared" si="9"/>
        <v>0</v>
      </c>
      <c r="T53" s="47">
        <f t="shared" si="10"/>
        <v>50096</v>
      </c>
      <c r="U53" s="12">
        <f>IFERROR(VLOOKUP(A53,'[1]SY 2025-2026 Final'!$A$9:$U$322,20,0),0)</f>
        <v>49597</v>
      </c>
      <c r="V53" s="12">
        <f t="shared" si="11"/>
        <v>499</v>
      </c>
      <c r="W53" s="32">
        <f t="shared" si="12"/>
        <v>1.0061092404782547E-2</v>
      </c>
    </row>
    <row r="54" spans="1:23" x14ac:dyDescent="0.25">
      <c r="A54" s="43" t="s">
        <v>123</v>
      </c>
      <c r="B54" s="2" t="s">
        <v>124</v>
      </c>
      <c r="C54" s="47">
        <f>_xlfn.IFNA(IF(VLOOKUP(A54,'Title IA allocations 25-26'!$A$2:$C$314,3,FALSE)=0,0,$B$5),0)</f>
        <v>10000</v>
      </c>
      <c r="D54" s="134">
        <f>IFERROR(VLOOKUP(A54,'Title IA allocations 25-26'!$A$2:$C$314,3,FALSE)/SUM('Title IA allocations 25-26'!$C$2:$C$314),0)</f>
        <v>9.087704192502718E-4</v>
      </c>
      <c r="E54" s="47">
        <f t="shared" si="1"/>
        <v>19725.900000000027</v>
      </c>
      <c r="F54" s="48"/>
      <c r="G54" s="47">
        <f t="shared" si="2"/>
        <v>0</v>
      </c>
      <c r="H54" s="47">
        <f t="shared" si="3"/>
        <v>19256.5</v>
      </c>
      <c r="I54" s="48"/>
      <c r="J54" s="47">
        <f t="shared" si="4"/>
        <v>0</v>
      </c>
      <c r="K54" s="47">
        <f t="shared" si="5"/>
        <v>19255</v>
      </c>
      <c r="L54" s="48"/>
      <c r="M54" s="47">
        <f t="shared" si="6"/>
        <v>0</v>
      </c>
      <c r="N54" s="47">
        <f t="shared" si="7"/>
        <v>19255</v>
      </c>
      <c r="Q54" s="47">
        <f t="shared" si="8"/>
        <v>19255</v>
      </c>
      <c r="R54" s="49"/>
      <c r="S54" s="12">
        <f t="shared" si="9"/>
        <v>0</v>
      </c>
      <c r="T54" s="47">
        <f t="shared" si="10"/>
        <v>19255</v>
      </c>
      <c r="U54" s="12">
        <f>IFERROR(VLOOKUP(A54,'[1]SY 2025-2026 Final'!$A$9:$U$322,20,0),0)</f>
        <v>20533</v>
      </c>
      <c r="V54" s="12">
        <f t="shared" si="11"/>
        <v>-1278</v>
      </c>
      <c r="W54" s="32">
        <f t="shared" si="12"/>
        <v>-6.2241270150489456E-2</v>
      </c>
    </row>
    <row r="55" spans="1:23" x14ac:dyDescent="0.25">
      <c r="A55" s="43" t="s">
        <v>125</v>
      </c>
      <c r="B55" s="2" t="s">
        <v>126</v>
      </c>
      <c r="C55" s="47">
        <f>_xlfn.IFNA(IF(VLOOKUP(A55,'Title IA allocations 25-26'!$A$2:$C$314,3,FALSE)=0,0,$B$5),0)</f>
        <v>10000</v>
      </c>
      <c r="D55" s="134">
        <f>IFERROR(VLOOKUP(A55,'Title IA allocations 25-26'!$A$2:$C$314,3,FALSE)/SUM('Title IA allocations 25-26'!$C$2:$C$314),0)</f>
        <v>3.1057778371032741E-4</v>
      </c>
      <c r="E55" s="47">
        <f t="shared" si="1"/>
        <v>6741.4000000000233</v>
      </c>
      <c r="F55" s="48"/>
      <c r="G55" s="47">
        <f t="shared" si="2"/>
        <v>10000</v>
      </c>
      <c r="H55" s="47">
        <f t="shared" si="3"/>
        <v>10000</v>
      </c>
      <c r="I55" s="48"/>
      <c r="J55" s="47">
        <f t="shared" si="4"/>
        <v>0</v>
      </c>
      <c r="K55" s="47">
        <f t="shared" si="5"/>
        <v>10000</v>
      </c>
      <c r="L55" s="48"/>
      <c r="M55" s="47">
        <f t="shared" si="6"/>
        <v>0</v>
      </c>
      <c r="N55" s="47">
        <f t="shared" si="7"/>
        <v>10000</v>
      </c>
      <c r="Q55" s="47">
        <f t="shared" si="8"/>
        <v>10000</v>
      </c>
      <c r="R55" s="49"/>
      <c r="S55" s="12">
        <f t="shared" si="9"/>
        <v>0</v>
      </c>
      <c r="T55" s="47">
        <f t="shared" si="10"/>
        <v>10000</v>
      </c>
      <c r="U55" s="12">
        <f>IFERROR(VLOOKUP(A55,'[1]SY 2025-2026 Final'!$A$9:$U$322,20,0),0)</f>
        <v>10000</v>
      </c>
      <c r="V55" s="12">
        <f t="shared" si="11"/>
        <v>0</v>
      </c>
      <c r="W55" s="32">
        <f t="shared" si="12"/>
        <v>0</v>
      </c>
    </row>
    <row r="56" spans="1:23" x14ac:dyDescent="0.25">
      <c r="A56" s="43" t="s">
        <v>127</v>
      </c>
      <c r="B56" s="2" t="s">
        <v>128</v>
      </c>
      <c r="C56" s="47">
        <f>_xlfn.IFNA(IF(VLOOKUP(A56,'Title IA allocations 25-26'!$A$2:$C$314,3,FALSE)=0,0,$B$5),0)</f>
        <v>10000</v>
      </c>
      <c r="D56" s="134">
        <f>IFERROR(VLOOKUP(A56,'Title IA allocations 25-26'!$A$2:$C$314,3,FALSE)/SUM('Title IA allocations 25-26'!$C$2:$C$314),0)</f>
        <v>2.6307562756261091E-4</v>
      </c>
      <c r="E56" s="47">
        <f t="shared" si="1"/>
        <v>5710.3000000000238</v>
      </c>
      <c r="F56" s="48"/>
      <c r="G56" s="47">
        <f t="shared" si="2"/>
        <v>10000</v>
      </c>
      <c r="H56" s="47">
        <f t="shared" si="3"/>
        <v>10000</v>
      </c>
      <c r="I56" s="48"/>
      <c r="J56" s="47">
        <f t="shared" si="4"/>
        <v>0</v>
      </c>
      <c r="K56" s="47">
        <f t="shared" si="5"/>
        <v>10000</v>
      </c>
      <c r="L56" s="48"/>
      <c r="M56" s="47">
        <f t="shared" si="6"/>
        <v>0</v>
      </c>
      <c r="N56" s="47">
        <f t="shared" si="7"/>
        <v>10000</v>
      </c>
      <c r="Q56" s="47">
        <f t="shared" si="8"/>
        <v>10000</v>
      </c>
      <c r="R56" s="49"/>
      <c r="S56" s="12">
        <f t="shared" si="9"/>
        <v>0</v>
      </c>
      <c r="T56" s="47">
        <f t="shared" si="10"/>
        <v>10000</v>
      </c>
      <c r="U56" s="12">
        <f>IFERROR(VLOOKUP(A56,'[1]SY 2025-2026 Final'!$A$9:$U$322,20,0),0)</f>
        <v>10000</v>
      </c>
      <c r="V56" s="12">
        <f t="shared" si="11"/>
        <v>0</v>
      </c>
      <c r="W56" s="32">
        <f t="shared" si="12"/>
        <v>0</v>
      </c>
    </row>
    <row r="57" spans="1:23" x14ac:dyDescent="0.25">
      <c r="A57" s="43" t="s">
        <v>129</v>
      </c>
      <c r="B57" s="2" t="s">
        <v>130</v>
      </c>
      <c r="C57" s="47">
        <f>_xlfn.IFNA(IF(VLOOKUP(A57,'Title IA allocations 25-26'!$A$2:$C$314,3,FALSE)=0,0,$B$5),0)</f>
        <v>10000</v>
      </c>
      <c r="D57" s="134">
        <f>IFERROR(VLOOKUP(A57,'Title IA allocations 25-26'!$A$2:$C$314,3,FALSE)/SUM('Title IA allocations 25-26'!$C$2:$C$314),0)</f>
        <v>3.3098354257134834E-4</v>
      </c>
      <c r="E57" s="47">
        <f t="shared" si="1"/>
        <v>7184.3000000000238</v>
      </c>
      <c r="F57" s="48"/>
      <c r="G57" s="47">
        <f t="shared" si="2"/>
        <v>10000</v>
      </c>
      <c r="H57" s="47">
        <f t="shared" si="3"/>
        <v>10000</v>
      </c>
      <c r="I57" s="48"/>
      <c r="J57" s="47">
        <f t="shared" si="4"/>
        <v>0</v>
      </c>
      <c r="K57" s="47">
        <f t="shared" si="5"/>
        <v>10000</v>
      </c>
      <c r="L57" s="48"/>
      <c r="M57" s="47">
        <f t="shared" si="6"/>
        <v>0</v>
      </c>
      <c r="N57" s="47">
        <f t="shared" si="7"/>
        <v>10000</v>
      </c>
      <c r="Q57" s="47">
        <f t="shared" si="8"/>
        <v>10000</v>
      </c>
      <c r="R57" s="49"/>
      <c r="S57" s="12">
        <f t="shared" si="9"/>
        <v>0</v>
      </c>
      <c r="T57" s="47">
        <f t="shared" si="10"/>
        <v>10000</v>
      </c>
      <c r="U57" s="12">
        <f>IFERROR(VLOOKUP(A57,'[1]SY 2025-2026 Final'!$A$9:$U$322,20,0),0)</f>
        <v>10000</v>
      </c>
      <c r="V57" s="12">
        <f t="shared" si="11"/>
        <v>0</v>
      </c>
      <c r="W57" s="32">
        <f t="shared" si="12"/>
        <v>0</v>
      </c>
    </row>
    <row r="58" spans="1:23" x14ac:dyDescent="0.25">
      <c r="A58" s="43" t="s">
        <v>131</v>
      </c>
      <c r="B58" s="2" t="s">
        <v>132</v>
      </c>
      <c r="C58" s="47">
        <f>_xlfn.IFNA(IF(VLOOKUP(A58,'Title IA allocations 25-26'!$A$2:$C$314,3,FALSE)=0,0,$B$5),0)</f>
        <v>10000</v>
      </c>
      <c r="D58" s="134">
        <f>IFERROR(VLOOKUP(A58,'Title IA allocations 25-26'!$A$2:$C$314,3,FALSE)/SUM('Title IA allocations 25-26'!$C$2:$C$314),0)</f>
        <v>6.3287450972488422E-4</v>
      </c>
      <c r="E58" s="47">
        <f t="shared" si="1"/>
        <v>13737.300000000023</v>
      </c>
      <c r="F58" s="48"/>
      <c r="G58" s="47">
        <f t="shared" si="2"/>
        <v>0</v>
      </c>
      <c r="H58" s="47">
        <f t="shared" si="3"/>
        <v>13410.4</v>
      </c>
      <c r="I58" s="48"/>
      <c r="J58" s="47">
        <f t="shared" si="4"/>
        <v>0</v>
      </c>
      <c r="K58" s="47">
        <f t="shared" si="5"/>
        <v>13410</v>
      </c>
      <c r="L58" s="48"/>
      <c r="M58" s="47">
        <f t="shared" si="6"/>
        <v>0</v>
      </c>
      <c r="N58" s="47">
        <f t="shared" si="7"/>
        <v>13410</v>
      </c>
      <c r="Q58" s="47">
        <f t="shared" si="8"/>
        <v>13410</v>
      </c>
      <c r="R58" s="49"/>
      <c r="S58" s="12">
        <f t="shared" si="9"/>
        <v>0</v>
      </c>
      <c r="T58" s="47">
        <f t="shared" si="10"/>
        <v>13410</v>
      </c>
      <c r="U58" s="12">
        <f>IFERROR(VLOOKUP(A58,'[1]SY 2025-2026 Final'!$A$9:$U$322,20,0),0)</f>
        <v>13298</v>
      </c>
      <c r="V58" s="12">
        <f t="shared" si="11"/>
        <v>112</v>
      </c>
      <c r="W58" s="32">
        <f t="shared" si="12"/>
        <v>8.4223191457362002E-3</v>
      </c>
    </row>
    <row r="59" spans="1:23" x14ac:dyDescent="0.25">
      <c r="A59" s="43" t="s">
        <v>133</v>
      </c>
      <c r="B59" s="2" t="s">
        <v>134</v>
      </c>
      <c r="C59" s="47">
        <f>_xlfn.IFNA(IF(VLOOKUP(A59,'Title IA allocations 25-26'!$A$2:$C$314,3,FALSE)=0,0,$B$5),0)</f>
        <v>10000</v>
      </c>
      <c r="D59" s="134">
        <f>IFERROR(VLOOKUP(A59,'Title IA allocations 25-26'!$A$2:$C$314,3,FALSE)/SUM('Title IA allocations 25-26'!$C$2:$C$314),0)</f>
        <v>4.3567276048913137E-4</v>
      </c>
      <c r="E59" s="47">
        <f t="shared" si="1"/>
        <v>9456.8000000000229</v>
      </c>
      <c r="F59" s="48"/>
      <c r="G59" s="47">
        <f t="shared" si="2"/>
        <v>10000</v>
      </c>
      <c r="H59" s="47">
        <f t="shared" si="3"/>
        <v>10000</v>
      </c>
      <c r="I59" s="48"/>
      <c r="J59" s="47">
        <f t="shared" si="4"/>
        <v>0</v>
      </c>
      <c r="K59" s="47">
        <f t="shared" si="5"/>
        <v>10000</v>
      </c>
      <c r="L59" s="48"/>
      <c r="M59" s="47">
        <f t="shared" si="6"/>
        <v>0</v>
      </c>
      <c r="N59" s="47">
        <f t="shared" si="7"/>
        <v>10000</v>
      </c>
      <c r="Q59" s="47">
        <f t="shared" si="8"/>
        <v>10000</v>
      </c>
      <c r="R59" s="49"/>
      <c r="S59" s="12">
        <f t="shared" si="9"/>
        <v>0</v>
      </c>
      <c r="T59" s="47">
        <f t="shared" si="10"/>
        <v>10000</v>
      </c>
      <c r="U59" s="12">
        <f>IFERROR(VLOOKUP(A59,'[1]SY 2025-2026 Final'!$A$9:$U$322,20,0),0)</f>
        <v>10000</v>
      </c>
      <c r="V59" s="12">
        <f t="shared" si="11"/>
        <v>0</v>
      </c>
      <c r="W59" s="32">
        <f t="shared" si="12"/>
        <v>0</v>
      </c>
    </row>
    <row r="60" spans="1:23" x14ac:dyDescent="0.25">
      <c r="A60" s="53" t="s">
        <v>135</v>
      </c>
      <c r="B60" s="2" t="s">
        <v>136</v>
      </c>
      <c r="C60" s="47">
        <f>_xlfn.IFNA(IF(VLOOKUP(A60,'Title IA allocations 25-26'!$A$2:$C$314,3,FALSE)=0,0,$B$5),0)</f>
        <v>10000</v>
      </c>
      <c r="D60" s="134">
        <f>IFERROR(VLOOKUP(A60,'Title IA allocations 25-26'!$A$2:$C$314,3,FALSE)/SUM('Title IA allocations 25-26'!$C$2:$C$314),0)</f>
        <v>1.1069151905686558E-4</v>
      </c>
      <c r="E60" s="47">
        <f t="shared" si="1"/>
        <v>2402.600000000024</v>
      </c>
      <c r="F60" s="48"/>
      <c r="G60" s="47">
        <f t="shared" si="2"/>
        <v>10000</v>
      </c>
      <c r="H60" s="47">
        <f t="shared" si="3"/>
        <v>10000</v>
      </c>
      <c r="I60" s="48"/>
      <c r="J60" s="47">
        <f t="shared" si="4"/>
        <v>0</v>
      </c>
      <c r="K60" s="47">
        <f t="shared" si="5"/>
        <v>10000</v>
      </c>
      <c r="L60" s="48"/>
      <c r="M60" s="47">
        <f t="shared" si="6"/>
        <v>0</v>
      </c>
      <c r="N60" s="47">
        <f t="shared" si="7"/>
        <v>10000</v>
      </c>
      <c r="Q60" s="47">
        <f t="shared" si="8"/>
        <v>10000</v>
      </c>
      <c r="R60" s="49"/>
      <c r="S60" s="12">
        <f t="shared" si="9"/>
        <v>0</v>
      </c>
      <c r="T60" s="47">
        <f t="shared" si="10"/>
        <v>10000</v>
      </c>
      <c r="U60" s="12">
        <f>IFERROR(VLOOKUP(A60,'[1]SY 2025-2026 Final'!$A$9:$U$322,20,0),0)</f>
        <v>10000</v>
      </c>
      <c r="V60" s="12">
        <f t="shared" si="11"/>
        <v>0</v>
      </c>
      <c r="W60" s="32">
        <f t="shared" si="12"/>
        <v>0</v>
      </c>
    </row>
    <row r="61" spans="1:23" x14ac:dyDescent="0.25">
      <c r="A61" s="43" t="s">
        <v>137</v>
      </c>
      <c r="B61" s="2" t="s">
        <v>138</v>
      </c>
      <c r="C61" s="47">
        <f>_xlfn.IFNA(IF(VLOOKUP(A61,'Title IA allocations 25-26'!$A$2:$C$314,3,FALSE)=0,0,$B$5),0)</f>
        <v>10000</v>
      </c>
      <c r="D61" s="134">
        <f>IFERROR(VLOOKUP(A61,'Title IA allocations 25-26'!$A$2:$C$314,3,FALSE)/SUM('Title IA allocations 25-26'!$C$2:$C$314),0)</f>
        <v>4.7184488489954298E-4</v>
      </c>
      <c r="E61" s="47">
        <f t="shared" si="1"/>
        <v>10241.900000000023</v>
      </c>
      <c r="F61" s="48"/>
      <c r="G61" s="47">
        <f t="shared" si="2"/>
        <v>0</v>
      </c>
      <c r="H61" s="47">
        <f t="shared" si="3"/>
        <v>9998.2000000000007</v>
      </c>
      <c r="I61" s="48"/>
      <c r="J61" s="47">
        <f t="shared" si="4"/>
        <v>10000</v>
      </c>
      <c r="K61" s="47">
        <f t="shared" si="5"/>
        <v>10000</v>
      </c>
      <c r="L61" s="48"/>
      <c r="M61" s="47">
        <f t="shared" si="6"/>
        <v>0</v>
      </c>
      <c r="N61" s="47">
        <f t="shared" si="7"/>
        <v>10000</v>
      </c>
      <c r="Q61" s="47">
        <f t="shared" si="8"/>
        <v>10000</v>
      </c>
      <c r="R61" s="49"/>
      <c r="S61" s="12">
        <f t="shared" si="9"/>
        <v>0</v>
      </c>
      <c r="T61" s="47">
        <f t="shared" si="10"/>
        <v>10000</v>
      </c>
      <c r="U61" s="12">
        <f>IFERROR(VLOOKUP(A61,'[1]SY 2025-2026 Final'!$A$9:$U$322,20,0),0)</f>
        <v>10000</v>
      </c>
      <c r="V61" s="12">
        <f t="shared" si="11"/>
        <v>0</v>
      </c>
      <c r="W61" s="32">
        <f t="shared" si="12"/>
        <v>0</v>
      </c>
    </row>
    <row r="62" spans="1:23" x14ac:dyDescent="0.25">
      <c r="A62" s="43" t="s">
        <v>139</v>
      </c>
      <c r="B62" s="2" t="s">
        <v>140</v>
      </c>
      <c r="C62" s="47">
        <f>_xlfn.IFNA(IF(VLOOKUP(A62,'Title IA allocations 25-26'!$A$2:$C$314,3,FALSE)=0,0,$B$5),0)</f>
        <v>10000</v>
      </c>
      <c r="D62" s="134">
        <f>IFERROR(VLOOKUP(A62,'Title IA allocations 25-26'!$A$2:$C$314,3,FALSE)/SUM('Title IA allocations 25-26'!$C$2:$C$314),0)</f>
        <v>6.906053579513585E-4</v>
      </c>
      <c r="E62" s="47">
        <f t="shared" si="1"/>
        <v>14990.400000000023</v>
      </c>
      <c r="F62" s="48"/>
      <c r="G62" s="47">
        <f t="shared" si="2"/>
        <v>0</v>
      </c>
      <c r="H62" s="47">
        <f t="shared" si="3"/>
        <v>14633.7</v>
      </c>
      <c r="I62" s="48"/>
      <c r="J62" s="47">
        <f t="shared" si="4"/>
        <v>0</v>
      </c>
      <c r="K62" s="47">
        <f t="shared" si="5"/>
        <v>14633</v>
      </c>
      <c r="L62" s="48"/>
      <c r="M62" s="47">
        <f t="shared" si="6"/>
        <v>0</v>
      </c>
      <c r="N62" s="47">
        <f t="shared" si="7"/>
        <v>14633</v>
      </c>
      <c r="Q62" s="47">
        <f t="shared" si="8"/>
        <v>14633</v>
      </c>
      <c r="R62" s="49"/>
      <c r="S62" s="12">
        <f t="shared" si="9"/>
        <v>0</v>
      </c>
      <c r="T62" s="47">
        <f t="shared" si="10"/>
        <v>14633</v>
      </c>
      <c r="U62" s="12">
        <f>IFERROR(VLOOKUP(A62,'[1]SY 2025-2026 Final'!$A$9:$U$322,20,0),0)</f>
        <v>16296</v>
      </c>
      <c r="V62" s="12">
        <f t="shared" si="11"/>
        <v>-1663</v>
      </c>
      <c r="W62" s="32">
        <f t="shared" si="12"/>
        <v>-0.10204958271968581</v>
      </c>
    </row>
    <row r="63" spans="1:23" x14ac:dyDescent="0.25">
      <c r="A63" s="43" t="s">
        <v>141</v>
      </c>
      <c r="B63" s="2" t="s">
        <v>142</v>
      </c>
      <c r="C63" s="47">
        <f>_xlfn.IFNA(IF(VLOOKUP(A63,'Title IA allocations 25-26'!$A$2:$C$314,3,FALSE)=0,0,$B$5),0)</f>
        <v>0</v>
      </c>
      <c r="D63" s="134">
        <f>IFERROR(VLOOKUP(A63,'Title IA allocations 25-26'!$A$2:$C$314,3,FALSE)/SUM('Title IA allocations 25-26'!$C$2:$C$314),0)</f>
        <v>0</v>
      </c>
      <c r="E63" s="47">
        <f t="shared" si="1"/>
        <v>0</v>
      </c>
      <c r="F63" s="48"/>
      <c r="G63" s="47">
        <f t="shared" si="2"/>
        <v>0</v>
      </c>
      <c r="H63" s="47">
        <f t="shared" si="3"/>
        <v>0</v>
      </c>
      <c r="I63" s="48"/>
      <c r="J63" s="47">
        <f t="shared" si="4"/>
        <v>0</v>
      </c>
      <c r="K63" s="47">
        <f t="shared" si="5"/>
        <v>0</v>
      </c>
      <c r="L63" s="48"/>
      <c r="M63" s="47">
        <f t="shared" si="6"/>
        <v>0</v>
      </c>
      <c r="N63" s="47">
        <f t="shared" si="7"/>
        <v>0</v>
      </c>
      <c r="Q63" s="47">
        <f t="shared" si="8"/>
        <v>0</v>
      </c>
      <c r="R63" s="49"/>
      <c r="S63" s="12">
        <f t="shared" si="9"/>
        <v>0</v>
      </c>
      <c r="T63" s="47">
        <f t="shared" si="10"/>
        <v>0</v>
      </c>
      <c r="U63" s="12">
        <f>IFERROR(VLOOKUP(A63,'[1]SY 2025-2026 Final'!$A$9:$U$322,20,0),0)</f>
        <v>0</v>
      </c>
      <c r="V63" s="12">
        <f t="shared" si="11"/>
        <v>0</v>
      </c>
      <c r="W63" s="32">
        <f t="shared" si="12"/>
        <v>0</v>
      </c>
    </row>
    <row r="64" spans="1:23" x14ac:dyDescent="0.25">
      <c r="A64" s="43" t="s">
        <v>143</v>
      </c>
      <c r="B64" s="2" t="s">
        <v>144</v>
      </c>
      <c r="C64" s="47">
        <f>_xlfn.IFNA(IF(VLOOKUP(A64,'Title IA allocations 25-26'!$A$2:$C$314,3,FALSE)=0,0,$B$5),0)</f>
        <v>10000</v>
      </c>
      <c r="D64" s="134">
        <f>IFERROR(VLOOKUP(A64,'Title IA allocations 25-26'!$A$2:$C$314,3,FALSE)/SUM('Title IA allocations 25-26'!$C$2:$C$314),0)</f>
        <v>4.0627387497878546E-4</v>
      </c>
      <c r="E64" s="47">
        <f t="shared" si="1"/>
        <v>8818.600000000024</v>
      </c>
      <c r="F64" s="48"/>
      <c r="G64" s="47">
        <f t="shared" si="2"/>
        <v>10000</v>
      </c>
      <c r="H64" s="47">
        <f t="shared" si="3"/>
        <v>10000</v>
      </c>
      <c r="I64" s="48"/>
      <c r="J64" s="47">
        <f t="shared" si="4"/>
        <v>0</v>
      </c>
      <c r="K64" s="47">
        <f t="shared" si="5"/>
        <v>10000</v>
      </c>
      <c r="L64" s="48"/>
      <c r="M64" s="47">
        <f t="shared" si="6"/>
        <v>0</v>
      </c>
      <c r="N64" s="47">
        <f t="shared" si="7"/>
        <v>10000</v>
      </c>
      <c r="Q64" s="47">
        <f t="shared" si="8"/>
        <v>10000</v>
      </c>
      <c r="R64" s="49"/>
      <c r="S64" s="12">
        <f t="shared" si="9"/>
        <v>0</v>
      </c>
      <c r="T64" s="47">
        <f t="shared" si="10"/>
        <v>10000</v>
      </c>
      <c r="U64" s="12">
        <f>IFERROR(VLOOKUP(A64,'[1]SY 2025-2026 Final'!$A$9:$U$322,20,0),0)</f>
        <v>10218</v>
      </c>
      <c r="V64" s="12">
        <f t="shared" si="11"/>
        <v>-218</v>
      </c>
      <c r="W64" s="32">
        <f t="shared" si="12"/>
        <v>-2.1334899197494619E-2</v>
      </c>
    </row>
    <row r="65" spans="1:23" x14ac:dyDescent="0.25">
      <c r="A65" s="43" t="s">
        <v>145</v>
      </c>
      <c r="B65" s="2" t="s">
        <v>146</v>
      </c>
      <c r="C65" s="47">
        <f>_xlfn.IFNA(IF(VLOOKUP(A65,'Title IA allocations 25-26'!$A$2:$C$314,3,FALSE)=0,0,$B$5),0)</f>
        <v>10000</v>
      </c>
      <c r="D65" s="134">
        <f>IFERROR(VLOOKUP(A65,'Title IA allocations 25-26'!$A$2:$C$314,3,FALSE)/SUM('Title IA allocations 25-26'!$C$2:$C$314),0)</f>
        <v>5.589402017720335E-4</v>
      </c>
      <c r="E65" s="47">
        <f t="shared" si="1"/>
        <v>12132.400000000023</v>
      </c>
      <c r="F65" s="48"/>
      <c r="G65" s="47">
        <f t="shared" si="2"/>
        <v>0</v>
      </c>
      <c r="H65" s="47">
        <f t="shared" si="3"/>
        <v>11843.7</v>
      </c>
      <c r="I65" s="48"/>
      <c r="J65" s="47">
        <f t="shared" si="4"/>
        <v>0</v>
      </c>
      <c r="K65" s="47">
        <f t="shared" si="5"/>
        <v>11843</v>
      </c>
      <c r="L65" s="48"/>
      <c r="M65" s="47">
        <f t="shared" si="6"/>
        <v>0</v>
      </c>
      <c r="N65" s="47">
        <f t="shared" si="7"/>
        <v>11843</v>
      </c>
      <c r="Q65" s="47">
        <f t="shared" si="8"/>
        <v>11843</v>
      </c>
      <c r="R65" s="49"/>
      <c r="S65" s="12">
        <f t="shared" si="9"/>
        <v>0</v>
      </c>
      <c r="T65" s="47">
        <f t="shared" si="10"/>
        <v>11843</v>
      </c>
      <c r="U65" s="12">
        <f>IFERROR(VLOOKUP(A65,'[1]SY 2025-2026 Final'!$A$9:$U$322,20,0),0)</f>
        <v>12041</v>
      </c>
      <c r="V65" s="12">
        <f t="shared" si="11"/>
        <v>-198</v>
      </c>
      <c r="W65" s="32">
        <f t="shared" si="12"/>
        <v>-1.6443816958724357E-2</v>
      </c>
    </row>
    <row r="66" spans="1:23" x14ac:dyDescent="0.25">
      <c r="A66" s="43" t="s">
        <v>147</v>
      </c>
      <c r="B66" s="2" t="s">
        <v>148</v>
      </c>
      <c r="C66" s="47">
        <f>_xlfn.IFNA(IF(VLOOKUP(A66,'Title IA allocations 25-26'!$A$2:$C$314,3,FALSE)=0,0,$B$5),0)</f>
        <v>10000</v>
      </c>
      <c r="D66" s="134">
        <f>IFERROR(VLOOKUP(A66,'Title IA allocations 25-26'!$A$2:$C$314,3,FALSE)/SUM('Title IA allocations 25-26'!$C$2:$C$314),0)</f>
        <v>6.2887527008978451E-4</v>
      </c>
      <c r="E66" s="47">
        <f t="shared" si="1"/>
        <v>13650.400000000023</v>
      </c>
      <c r="F66" s="48"/>
      <c r="G66" s="47">
        <f t="shared" si="2"/>
        <v>0</v>
      </c>
      <c r="H66" s="47">
        <f t="shared" si="3"/>
        <v>13325.6</v>
      </c>
      <c r="I66" s="48"/>
      <c r="J66" s="47">
        <f t="shared" si="4"/>
        <v>0</v>
      </c>
      <c r="K66" s="47">
        <f t="shared" si="5"/>
        <v>13325</v>
      </c>
      <c r="L66" s="48"/>
      <c r="M66" s="47">
        <f t="shared" si="6"/>
        <v>0</v>
      </c>
      <c r="N66" s="47">
        <f t="shared" si="7"/>
        <v>13325</v>
      </c>
      <c r="Q66" s="47">
        <f t="shared" si="8"/>
        <v>13325</v>
      </c>
      <c r="R66" s="49"/>
      <c r="S66" s="12">
        <f t="shared" si="9"/>
        <v>0</v>
      </c>
      <c r="T66" s="47">
        <f t="shared" si="10"/>
        <v>13325</v>
      </c>
      <c r="U66" s="12">
        <f>IFERROR(VLOOKUP(A66,'[1]SY 2025-2026 Final'!$A$9:$U$322,20,0),0)</f>
        <v>13081</v>
      </c>
      <c r="V66" s="12">
        <f t="shared" si="11"/>
        <v>244</v>
      </c>
      <c r="W66" s="32">
        <f t="shared" si="12"/>
        <v>1.8653008179802769E-2</v>
      </c>
    </row>
    <row r="67" spans="1:23" x14ac:dyDescent="0.25">
      <c r="A67" s="43" t="s">
        <v>149</v>
      </c>
      <c r="B67" s="2" t="s">
        <v>150</v>
      </c>
      <c r="C67" s="47">
        <f>_xlfn.IFNA(IF(VLOOKUP(A67,'Title IA allocations 25-26'!$A$2:$C$314,3,FALSE)=0,0,$B$5),0)</f>
        <v>10000</v>
      </c>
      <c r="D67" s="134">
        <f>IFERROR(VLOOKUP(A67,'Title IA allocations 25-26'!$A$2:$C$314,3,FALSE)/SUM('Title IA allocations 25-26'!$C$2:$C$314),0)</f>
        <v>1.8083790692160037E-3</v>
      </c>
      <c r="E67" s="47">
        <f t="shared" si="1"/>
        <v>39253.000000000022</v>
      </c>
      <c r="F67" s="48"/>
      <c r="G67" s="47">
        <f t="shared" si="2"/>
        <v>0</v>
      </c>
      <c r="H67" s="47">
        <f t="shared" si="3"/>
        <v>38319.1</v>
      </c>
      <c r="I67" s="48"/>
      <c r="J67" s="47">
        <f t="shared" si="4"/>
        <v>0</v>
      </c>
      <c r="K67" s="47">
        <f t="shared" si="5"/>
        <v>38318</v>
      </c>
      <c r="L67" s="48"/>
      <c r="M67" s="47">
        <f t="shared" si="6"/>
        <v>0</v>
      </c>
      <c r="N67" s="47">
        <f t="shared" si="7"/>
        <v>38318</v>
      </c>
      <c r="Q67" s="47">
        <f t="shared" si="8"/>
        <v>38318</v>
      </c>
      <c r="R67" s="49"/>
      <c r="S67" s="12">
        <f t="shared" si="9"/>
        <v>0</v>
      </c>
      <c r="T67" s="47">
        <f t="shared" si="10"/>
        <v>38318</v>
      </c>
      <c r="U67" s="12">
        <f>IFERROR(VLOOKUP(A67,'[1]SY 2025-2026 Final'!$A$9:$U$322,20,0),0)</f>
        <v>42353</v>
      </c>
      <c r="V67" s="12">
        <f t="shared" si="11"/>
        <v>-4035</v>
      </c>
      <c r="W67" s="32">
        <f t="shared" si="12"/>
        <v>-9.5270701012915265E-2</v>
      </c>
    </row>
    <row r="68" spans="1:23" x14ac:dyDescent="0.25">
      <c r="A68" s="43" t="s">
        <v>151</v>
      </c>
      <c r="B68" s="2" t="s">
        <v>152</v>
      </c>
      <c r="C68" s="47">
        <f>_xlfn.IFNA(IF(VLOOKUP(A68,'Title IA allocations 25-26'!$A$2:$C$314,3,FALSE)=0,0,$B$5),0)</f>
        <v>10000</v>
      </c>
      <c r="D68" s="134">
        <f>IFERROR(VLOOKUP(A68,'Title IA allocations 25-26'!$A$2:$C$314,3,FALSE)/SUM('Title IA allocations 25-26'!$C$2:$C$314),0)</f>
        <v>2.7191732000888559E-4</v>
      </c>
      <c r="E68" s="47">
        <f t="shared" si="1"/>
        <v>5902.2000000000235</v>
      </c>
      <c r="F68" s="48"/>
      <c r="G68" s="47">
        <f t="shared" si="2"/>
        <v>10000</v>
      </c>
      <c r="H68" s="47">
        <f t="shared" si="3"/>
        <v>10000</v>
      </c>
      <c r="I68" s="48"/>
      <c r="J68" s="47">
        <f t="shared" si="4"/>
        <v>0</v>
      </c>
      <c r="K68" s="47">
        <f t="shared" si="5"/>
        <v>10000</v>
      </c>
      <c r="L68" s="48"/>
      <c r="M68" s="47">
        <f t="shared" si="6"/>
        <v>0</v>
      </c>
      <c r="N68" s="47">
        <f t="shared" si="7"/>
        <v>10000</v>
      </c>
      <c r="Q68" s="47">
        <f t="shared" si="8"/>
        <v>10000</v>
      </c>
      <c r="R68" s="49"/>
      <c r="S68" s="12">
        <f t="shared" si="9"/>
        <v>0</v>
      </c>
      <c r="T68" s="47">
        <f t="shared" si="10"/>
        <v>10000</v>
      </c>
      <c r="U68" s="12">
        <f>IFERROR(VLOOKUP(A68,'[1]SY 2025-2026 Final'!$A$9:$U$322,20,0),0)</f>
        <v>10000</v>
      </c>
      <c r="V68" s="12">
        <f t="shared" si="11"/>
        <v>0</v>
      </c>
      <c r="W68" s="32">
        <f t="shared" si="12"/>
        <v>0</v>
      </c>
    </row>
    <row r="69" spans="1:23" x14ac:dyDescent="0.25">
      <c r="A69" s="43" t="s">
        <v>153</v>
      </c>
      <c r="B69" s="2" t="s">
        <v>154</v>
      </c>
      <c r="C69" s="47">
        <f>_xlfn.IFNA(IF(VLOOKUP(A69,'Title IA allocations 25-26'!$A$2:$C$314,3,FALSE)=0,0,$B$5),0)</f>
        <v>10000</v>
      </c>
      <c r="D69" s="134">
        <f>IFERROR(VLOOKUP(A69,'Title IA allocations 25-26'!$A$2:$C$314,3,FALSE)/SUM('Title IA allocations 25-26'!$C$2:$C$314),0)</f>
        <v>4.2160658803762309E-6</v>
      </c>
      <c r="E69" s="47">
        <f t="shared" si="1"/>
        <v>91.500000000024102</v>
      </c>
      <c r="F69" s="48"/>
      <c r="G69" s="47">
        <f t="shared" si="2"/>
        <v>10000</v>
      </c>
      <c r="H69" s="47">
        <f t="shared" si="3"/>
        <v>10000</v>
      </c>
      <c r="I69" s="48"/>
      <c r="J69" s="47">
        <f t="shared" si="4"/>
        <v>0</v>
      </c>
      <c r="K69" s="47">
        <f t="shared" si="5"/>
        <v>10000</v>
      </c>
      <c r="L69" s="48"/>
      <c r="M69" s="47">
        <f t="shared" si="6"/>
        <v>0</v>
      </c>
      <c r="N69" s="47">
        <f t="shared" si="7"/>
        <v>10000</v>
      </c>
      <c r="Q69" s="47">
        <f t="shared" si="8"/>
        <v>10000</v>
      </c>
      <c r="R69" s="49"/>
      <c r="S69" s="12">
        <f t="shared" si="9"/>
        <v>0</v>
      </c>
      <c r="T69" s="47">
        <f t="shared" si="10"/>
        <v>10000</v>
      </c>
      <c r="U69" s="12">
        <f>IFERROR(VLOOKUP(A69,'[1]SY 2025-2026 Final'!$A$9:$U$322,20,0),0)</f>
        <v>10000</v>
      </c>
      <c r="V69" s="12">
        <f t="shared" si="11"/>
        <v>0</v>
      </c>
      <c r="W69" s="32">
        <f t="shared" si="12"/>
        <v>0</v>
      </c>
    </row>
    <row r="70" spans="1:23" x14ac:dyDescent="0.25">
      <c r="A70" s="43" t="s">
        <v>155</v>
      </c>
      <c r="B70" s="2" t="s">
        <v>156</v>
      </c>
      <c r="C70" s="47">
        <f>_xlfn.IFNA(IF(VLOOKUP(A70,'Title IA allocations 25-26'!$A$2:$C$314,3,FALSE)=0,0,$B$5),0)</f>
        <v>10000</v>
      </c>
      <c r="D70" s="134">
        <f>IFERROR(VLOOKUP(A70,'Title IA allocations 25-26'!$A$2:$C$314,3,FALSE)/SUM('Title IA allocations 25-26'!$C$2:$C$314),0)</f>
        <v>5.0368908862050707E-3</v>
      </c>
      <c r="E70" s="47">
        <f t="shared" si="1"/>
        <v>109331.70000000003</v>
      </c>
      <c r="F70" s="48"/>
      <c r="G70" s="47">
        <f t="shared" si="2"/>
        <v>0</v>
      </c>
      <c r="H70" s="47">
        <f t="shared" si="3"/>
        <v>106730.5</v>
      </c>
      <c r="I70" s="48"/>
      <c r="J70" s="47">
        <f t="shared" si="4"/>
        <v>0</v>
      </c>
      <c r="K70" s="47">
        <f t="shared" si="5"/>
        <v>106727</v>
      </c>
      <c r="L70" s="48"/>
      <c r="M70" s="47">
        <f t="shared" si="6"/>
        <v>0</v>
      </c>
      <c r="N70" s="47">
        <f t="shared" si="7"/>
        <v>106727</v>
      </c>
      <c r="Q70" s="47">
        <f t="shared" si="8"/>
        <v>106727</v>
      </c>
      <c r="R70" s="49"/>
      <c r="S70" s="12">
        <f t="shared" si="9"/>
        <v>0</v>
      </c>
      <c r="T70" s="47">
        <f t="shared" si="10"/>
        <v>106727</v>
      </c>
      <c r="U70" s="12">
        <f>IFERROR(VLOOKUP(A70,'[1]SY 2025-2026 Final'!$A$9:$U$322,20,0),0)</f>
        <v>109350</v>
      </c>
      <c r="V70" s="12">
        <f t="shared" si="11"/>
        <v>-2623</v>
      </c>
      <c r="W70" s="32">
        <f t="shared" si="12"/>
        <v>-2.3987197073616826E-2</v>
      </c>
    </row>
    <row r="71" spans="1:23" x14ac:dyDescent="0.25">
      <c r="A71" s="43" t="s">
        <v>157</v>
      </c>
      <c r="B71" s="2" t="s">
        <v>158</v>
      </c>
      <c r="C71" s="47">
        <f>_xlfn.IFNA(IF(VLOOKUP(A71,'Title IA allocations 25-26'!$A$2:$C$314,3,FALSE)=0,0,$B$5),0)</f>
        <v>10000</v>
      </c>
      <c r="D71" s="134">
        <f>IFERROR(VLOOKUP(A71,'Title IA allocations 25-26'!$A$2:$C$314,3,FALSE)/SUM('Title IA allocations 25-26'!$C$2:$C$314),0)</f>
        <v>2.783508644580181E-3</v>
      </c>
      <c r="E71" s="47">
        <f t="shared" si="1"/>
        <v>60419.400000000023</v>
      </c>
      <c r="F71" s="48"/>
      <c r="G71" s="47">
        <f t="shared" si="2"/>
        <v>0</v>
      </c>
      <c r="H71" s="47">
        <f t="shared" si="3"/>
        <v>58981.9</v>
      </c>
      <c r="I71" s="48"/>
      <c r="J71" s="47">
        <f t="shared" si="4"/>
        <v>0</v>
      </c>
      <c r="K71" s="47">
        <f t="shared" si="5"/>
        <v>58980</v>
      </c>
      <c r="L71" s="48"/>
      <c r="M71" s="47">
        <f t="shared" si="6"/>
        <v>0</v>
      </c>
      <c r="N71" s="47">
        <f t="shared" si="7"/>
        <v>58980</v>
      </c>
      <c r="Q71" s="47">
        <f t="shared" si="8"/>
        <v>58980</v>
      </c>
      <c r="R71" s="49"/>
      <c r="S71" s="12">
        <f t="shared" si="9"/>
        <v>0</v>
      </c>
      <c r="T71" s="47">
        <f t="shared" si="10"/>
        <v>58980</v>
      </c>
      <c r="U71" s="12">
        <f>IFERROR(VLOOKUP(A71,'[1]SY 2025-2026 Final'!$A$9:$U$322,20,0),0)</f>
        <v>54072</v>
      </c>
      <c r="V71" s="12">
        <f t="shared" si="11"/>
        <v>4908</v>
      </c>
      <c r="W71" s="32">
        <f t="shared" si="12"/>
        <v>9.0767865068797166E-2</v>
      </c>
    </row>
    <row r="72" spans="1:23" x14ac:dyDescent="0.25">
      <c r="A72" s="43" t="s">
        <v>159</v>
      </c>
      <c r="B72" s="2" t="s">
        <v>160</v>
      </c>
      <c r="C72" s="47">
        <f>_xlfn.IFNA(IF(VLOOKUP(A72,'Title IA allocations 25-26'!$A$2:$C$314,3,FALSE)=0,0,$B$5),0)</f>
        <v>10000</v>
      </c>
      <c r="D72" s="134">
        <f>IFERROR(VLOOKUP(A72,'Title IA allocations 25-26'!$A$2:$C$314,3,FALSE)/SUM('Title IA allocations 25-26'!$C$2:$C$314),0)</f>
        <v>5.2050069433958769E-3</v>
      </c>
      <c r="E72" s="47">
        <f t="shared" si="1"/>
        <v>112980.90000000002</v>
      </c>
      <c r="F72" s="48"/>
      <c r="G72" s="47">
        <f t="shared" si="2"/>
        <v>0</v>
      </c>
      <c r="H72" s="47">
        <f t="shared" si="3"/>
        <v>110292.8</v>
      </c>
      <c r="I72" s="48"/>
      <c r="J72" s="47">
        <f t="shared" si="4"/>
        <v>0</v>
      </c>
      <c r="K72" s="47">
        <f t="shared" si="5"/>
        <v>110289</v>
      </c>
      <c r="L72" s="48"/>
      <c r="M72" s="47">
        <f t="shared" si="6"/>
        <v>0</v>
      </c>
      <c r="N72" s="47">
        <f t="shared" si="7"/>
        <v>110289</v>
      </c>
      <c r="Q72" s="47">
        <f t="shared" si="8"/>
        <v>110289</v>
      </c>
      <c r="R72" s="49"/>
      <c r="S72" s="12">
        <f t="shared" si="9"/>
        <v>0</v>
      </c>
      <c r="T72" s="47">
        <f t="shared" si="10"/>
        <v>110289</v>
      </c>
      <c r="U72" s="12">
        <f>IFERROR(VLOOKUP(A72,'[1]SY 2025-2026 Final'!$A$9:$U$322,20,0),0)</f>
        <v>85442</v>
      </c>
      <c r="V72" s="12">
        <f t="shared" si="11"/>
        <v>24847</v>
      </c>
      <c r="W72" s="32">
        <f t="shared" si="12"/>
        <v>0.29080545867372021</v>
      </c>
    </row>
    <row r="73" spans="1:23" x14ac:dyDescent="0.25">
      <c r="A73" s="43" t="s">
        <v>161</v>
      </c>
      <c r="B73" s="2" t="s">
        <v>162</v>
      </c>
      <c r="C73" s="47">
        <f>_xlfn.IFNA(IF(VLOOKUP(A73,'Title IA allocations 25-26'!$A$2:$C$314,3,FALSE)=0,0,$B$5),0)</f>
        <v>10000</v>
      </c>
      <c r="D73" s="134">
        <f>IFERROR(VLOOKUP(A73,'Title IA allocations 25-26'!$A$2:$C$314,3,FALSE)/SUM('Title IA allocations 25-26'!$C$2:$C$314),0)</f>
        <v>1.0404562255481946E-4</v>
      </c>
      <c r="E73" s="47">
        <f t="shared" ref="E73:E136" si="13">IF(D73=0,0,ROUNDDOWN(D73*$C$1,1)+$C$1*$D$5)</f>
        <v>2258.4000000000242</v>
      </c>
      <c r="F73" s="48"/>
      <c r="G73" s="47">
        <f t="shared" ref="G73:G136" si="14">IF(AND($C73&lt;&gt;0,E73&lt;$B$5),$B$5,0)</f>
        <v>10000</v>
      </c>
      <c r="H73" s="47">
        <f t="shared" ref="H73:H136" si="15">ROUNDDOWN(IF(G73=0,IF(E73=$B$5,$B$5,E73*(1-$G$5)),G73),1)</f>
        <v>10000</v>
      </c>
      <c r="I73" s="48"/>
      <c r="J73" s="47">
        <f t="shared" ref="J73:J136" si="16">IF(AND($C73&lt;&gt;0,H73&lt;10000),10000,0)</f>
        <v>0</v>
      </c>
      <c r="K73" s="47">
        <f t="shared" ref="K73:K136" si="17">ROUNDDOWN(IF(J73=0,IF(H73=$B$5,$B$5,H73*(1-$J$5)),J73),0)</f>
        <v>10000</v>
      </c>
      <c r="L73" s="48"/>
      <c r="M73" s="47">
        <f t="shared" ref="M73:M136" si="18">IF(AND(C73&lt;&gt;0,K73&lt;10000),10000,0)</f>
        <v>0</v>
      </c>
      <c r="N73" s="47">
        <f t="shared" ref="N73:N136" si="19">IF(M73=0,IF(K73=$B$5,$B$5,K73*(1-$M$5)),M73)</f>
        <v>10000</v>
      </c>
      <c r="Q73" s="47">
        <f t="shared" ref="Q73:Q97" si="20">N73</f>
        <v>10000</v>
      </c>
      <c r="R73" s="49"/>
      <c r="S73" s="12">
        <f t="shared" ref="S73:S136" si="21">ROUND(IF(R73&gt;0,-1*R73*Q73,0),0)</f>
        <v>0</v>
      </c>
      <c r="T73" s="47">
        <f t="shared" ref="T73:T136" si="22">Q73+S73</f>
        <v>10000</v>
      </c>
      <c r="U73" s="12">
        <f>IFERROR(VLOOKUP(A73,'[1]SY 2025-2026 Final'!$A$9:$U$322,20,0),0)</f>
        <v>0</v>
      </c>
      <c r="V73" s="12">
        <f t="shared" ref="V73:V136" si="23">T73-U73</f>
        <v>10000</v>
      </c>
      <c r="W73" s="32">
        <f t="shared" ref="W73:W136" si="24">IFERROR(V73/U73,0)</f>
        <v>0</v>
      </c>
    </row>
    <row r="74" spans="1:23" x14ac:dyDescent="0.25">
      <c r="A74" s="43" t="s">
        <v>163</v>
      </c>
      <c r="B74" s="2" t="s">
        <v>164</v>
      </c>
      <c r="C74" s="47">
        <f>_xlfn.IFNA(IF(VLOOKUP(A74,'Title IA allocations 25-26'!$A$2:$C$314,3,FALSE)=0,0,$B$5),0)</f>
        <v>10000</v>
      </c>
      <c r="D74" s="134">
        <f>IFERROR(VLOOKUP(A74,'Title IA allocations 25-26'!$A$2:$C$314,3,FALSE)/SUM('Title IA allocations 25-26'!$C$2:$C$314),0)</f>
        <v>1.0192106951975313E-3</v>
      </c>
      <c r="E74" s="47">
        <f t="shared" si="13"/>
        <v>22123.100000000024</v>
      </c>
      <c r="F74" s="48"/>
      <c r="G74" s="47">
        <f t="shared" si="14"/>
        <v>0</v>
      </c>
      <c r="H74" s="47">
        <f t="shared" si="15"/>
        <v>21596.7</v>
      </c>
      <c r="I74" s="48"/>
      <c r="J74" s="47">
        <f t="shared" si="16"/>
        <v>0</v>
      </c>
      <c r="K74" s="47">
        <f t="shared" si="17"/>
        <v>21596</v>
      </c>
      <c r="L74" s="48"/>
      <c r="M74" s="47">
        <f t="shared" si="18"/>
        <v>0</v>
      </c>
      <c r="N74" s="47">
        <f t="shared" si="19"/>
        <v>21596</v>
      </c>
      <c r="Q74" s="47">
        <f t="shared" si="20"/>
        <v>21596</v>
      </c>
      <c r="R74" s="49"/>
      <c r="S74" s="12">
        <f t="shared" si="21"/>
        <v>0</v>
      </c>
      <c r="T74" s="47">
        <f t="shared" si="22"/>
        <v>21596</v>
      </c>
      <c r="U74" s="12">
        <f>IFERROR(VLOOKUP(A74,'[1]SY 2025-2026 Final'!$A$9:$U$322,20,0),0)</f>
        <v>24385</v>
      </c>
      <c r="V74" s="12">
        <f t="shared" si="23"/>
        <v>-2789</v>
      </c>
      <c r="W74" s="32">
        <f t="shared" si="24"/>
        <v>-0.11437359032191921</v>
      </c>
    </row>
    <row r="75" spans="1:23" x14ac:dyDescent="0.25">
      <c r="A75" s="43" t="s">
        <v>165</v>
      </c>
      <c r="B75" s="2" t="s">
        <v>166</v>
      </c>
      <c r="C75" s="47">
        <f>_xlfn.IFNA(IF(VLOOKUP(A75,'Title IA allocations 25-26'!$A$2:$C$314,3,FALSE)=0,0,$B$5),0)</f>
        <v>10000</v>
      </c>
      <c r="D75" s="134">
        <f>IFERROR(VLOOKUP(A75,'Title IA allocations 25-26'!$A$2:$C$314,3,FALSE)/SUM('Title IA allocations 25-26'!$C$2:$C$314),0)</f>
        <v>1.5960228862786405E-2</v>
      </c>
      <c r="E75" s="47">
        <f t="shared" si="13"/>
        <v>346435.9</v>
      </c>
      <c r="F75" s="48"/>
      <c r="G75" s="47">
        <f t="shared" si="14"/>
        <v>0</v>
      </c>
      <c r="H75" s="47">
        <f t="shared" si="15"/>
        <v>338193.6</v>
      </c>
      <c r="I75" s="48"/>
      <c r="J75" s="47">
        <f t="shared" si="16"/>
        <v>0</v>
      </c>
      <c r="K75" s="47">
        <f t="shared" si="17"/>
        <v>338184</v>
      </c>
      <c r="L75" s="48"/>
      <c r="M75" s="47">
        <f t="shared" si="18"/>
        <v>0</v>
      </c>
      <c r="N75" s="47">
        <f t="shared" si="19"/>
        <v>338184</v>
      </c>
      <c r="Q75" s="47">
        <f t="shared" si="20"/>
        <v>338184</v>
      </c>
      <c r="R75" s="49"/>
      <c r="S75" s="12">
        <f t="shared" si="21"/>
        <v>0</v>
      </c>
      <c r="T75" s="47">
        <f t="shared" si="22"/>
        <v>338184</v>
      </c>
      <c r="U75" s="12">
        <f>IFERROR(VLOOKUP(A75,'[1]SY 2025-2026 Final'!$A$9:$U$322,20,0),0)</f>
        <v>289415</v>
      </c>
      <c r="V75" s="12">
        <f t="shared" si="23"/>
        <v>48769</v>
      </c>
      <c r="W75" s="32">
        <f t="shared" si="24"/>
        <v>0.16850888862014754</v>
      </c>
    </row>
    <row r="76" spans="1:23" x14ac:dyDescent="0.25">
      <c r="A76" s="43" t="s">
        <v>167</v>
      </c>
      <c r="B76" s="2" t="s">
        <v>168</v>
      </c>
      <c r="C76" s="47">
        <f>_xlfn.IFNA(IF(VLOOKUP(A76,'Title IA allocations 25-26'!$A$2:$C$314,3,FALSE)=0,0,$B$5),0)</f>
        <v>10000</v>
      </c>
      <c r="D76" s="134">
        <f>IFERROR(VLOOKUP(A76,'Title IA allocations 25-26'!$A$2:$C$314,3,FALSE)/SUM('Title IA allocations 25-26'!$C$2:$C$314),0)</f>
        <v>2.559344723828618E-3</v>
      </c>
      <c r="E76" s="47">
        <f t="shared" si="13"/>
        <v>55553.60000000002</v>
      </c>
      <c r="F76" s="48"/>
      <c r="G76" s="47">
        <f t="shared" si="14"/>
        <v>0</v>
      </c>
      <c r="H76" s="47">
        <f t="shared" si="15"/>
        <v>54231.8</v>
      </c>
      <c r="I76" s="48"/>
      <c r="J76" s="47">
        <f t="shared" si="16"/>
        <v>0</v>
      </c>
      <c r="K76" s="47">
        <f t="shared" si="17"/>
        <v>54230</v>
      </c>
      <c r="L76" s="48"/>
      <c r="M76" s="47">
        <f t="shared" si="18"/>
        <v>0</v>
      </c>
      <c r="N76" s="47">
        <f t="shared" si="19"/>
        <v>54230</v>
      </c>
      <c r="Q76" s="47">
        <f t="shared" si="20"/>
        <v>54230</v>
      </c>
      <c r="R76" s="49"/>
      <c r="S76" s="12">
        <f t="shared" si="21"/>
        <v>0</v>
      </c>
      <c r="T76" s="47">
        <f t="shared" si="22"/>
        <v>54230</v>
      </c>
      <c r="U76" s="12">
        <f>IFERROR(VLOOKUP(A76,'[1]SY 2025-2026 Final'!$A$9:$U$322,20,0),0)</f>
        <v>53116</v>
      </c>
      <c r="V76" s="12">
        <f t="shared" si="23"/>
        <v>1114</v>
      </c>
      <c r="W76" s="32">
        <f t="shared" si="24"/>
        <v>2.0972964831689134E-2</v>
      </c>
    </row>
    <row r="77" spans="1:23" x14ac:dyDescent="0.25">
      <c r="A77" s="43" t="s">
        <v>169</v>
      </c>
      <c r="B77" s="2" t="s">
        <v>170</v>
      </c>
      <c r="C77" s="47">
        <f>_xlfn.IFNA(IF(VLOOKUP(A77,'Title IA allocations 25-26'!$A$2:$C$314,3,FALSE)=0,0,$B$5),0)</f>
        <v>10000</v>
      </c>
      <c r="D77" s="134">
        <f>IFERROR(VLOOKUP(A77,'Title IA allocations 25-26'!$A$2:$C$314,3,FALSE)/SUM('Title IA allocations 25-26'!$C$2:$C$314),0)</f>
        <v>2.1399063982437596E-3</v>
      </c>
      <c r="E77" s="47">
        <f t="shared" si="13"/>
        <v>46449.200000000019</v>
      </c>
      <c r="F77" s="48"/>
      <c r="G77" s="47">
        <f t="shared" si="14"/>
        <v>0</v>
      </c>
      <c r="H77" s="47">
        <f t="shared" si="15"/>
        <v>45344</v>
      </c>
      <c r="I77" s="48"/>
      <c r="J77" s="47">
        <f t="shared" si="16"/>
        <v>0</v>
      </c>
      <c r="K77" s="47">
        <f t="shared" si="17"/>
        <v>45342</v>
      </c>
      <c r="L77" s="48"/>
      <c r="M77" s="47">
        <f t="shared" si="18"/>
        <v>0</v>
      </c>
      <c r="N77" s="47">
        <f t="shared" si="19"/>
        <v>45342</v>
      </c>
      <c r="Q77" s="47">
        <f t="shared" si="20"/>
        <v>45342</v>
      </c>
      <c r="R77" s="49"/>
      <c r="S77" s="12">
        <f t="shared" si="21"/>
        <v>0</v>
      </c>
      <c r="T77" s="47">
        <f t="shared" si="22"/>
        <v>45342</v>
      </c>
      <c r="U77" s="12">
        <f>IFERROR(VLOOKUP(A77,'[1]SY 2025-2026 Final'!$A$9:$U$322,20,0),0)</f>
        <v>45914</v>
      </c>
      <c r="V77" s="12">
        <f t="shared" si="23"/>
        <v>-572</v>
      </c>
      <c r="W77" s="32">
        <f t="shared" si="24"/>
        <v>-1.2458073790129372E-2</v>
      </c>
    </row>
    <row r="78" spans="1:23" x14ac:dyDescent="0.25">
      <c r="A78" s="43" t="s">
        <v>171</v>
      </c>
      <c r="B78" s="2" t="s">
        <v>172</v>
      </c>
      <c r="C78" s="47">
        <f>_xlfn.IFNA(IF(VLOOKUP(A78,'Title IA allocations 25-26'!$A$2:$C$314,3,FALSE)=0,0,$B$5),0)</f>
        <v>10000</v>
      </c>
      <c r="D78" s="134">
        <f>IFERROR(VLOOKUP(A78,'Title IA allocations 25-26'!$A$2:$C$314,3,FALSE)/SUM('Title IA allocations 25-26'!$C$2:$C$314),0)</f>
        <v>1.645298199276618E-4</v>
      </c>
      <c r="E78" s="47">
        <f t="shared" si="13"/>
        <v>3571.3000000000243</v>
      </c>
      <c r="F78" s="48"/>
      <c r="G78" s="47">
        <f t="shared" si="14"/>
        <v>10000</v>
      </c>
      <c r="H78" s="47">
        <f t="shared" si="15"/>
        <v>10000</v>
      </c>
      <c r="I78" s="48"/>
      <c r="J78" s="47">
        <f t="shared" si="16"/>
        <v>0</v>
      </c>
      <c r="K78" s="47">
        <f t="shared" si="17"/>
        <v>10000</v>
      </c>
      <c r="L78" s="48"/>
      <c r="M78" s="47">
        <f t="shared" si="18"/>
        <v>0</v>
      </c>
      <c r="N78" s="47">
        <f t="shared" si="19"/>
        <v>10000</v>
      </c>
      <c r="Q78" s="47">
        <f t="shared" si="20"/>
        <v>10000</v>
      </c>
      <c r="R78" s="49"/>
      <c r="S78" s="12">
        <f t="shared" si="21"/>
        <v>0</v>
      </c>
      <c r="T78" s="47">
        <f t="shared" si="22"/>
        <v>10000</v>
      </c>
      <c r="U78" s="12">
        <f>IFERROR(VLOOKUP(A78,'[1]SY 2025-2026 Final'!$A$9:$U$322,20,0),0)</f>
        <v>10000</v>
      </c>
      <c r="V78" s="12">
        <f t="shared" si="23"/>
        <v>0</v>
      </c>
      <c r="W78" s="32">
        <f t="shared" si="24"/>
        <v>0</v>
      </c>
    </row>
    <row r="79" spans="1:23" x14ac:dyDescent="0.25">
      <c r="A79" s="43" t="s">
        <v>173</v>
      </c>
      <c r="B79" s="2" t="s">
        <v>174</v>
      </c>
      <c r="C79" s="47">
        <f>_xlfn.IFNA(IF(VLOOKUP(A79,'Title IA allocations 25-26'!$A$2:$C$314,3,FALSE)=0,0,$B$5),0)</f>
        <v>10000</v>
      </c>
      <c r="D79" s="134">
        <f>IFERROR(VLOOKUP(A79,'Title IA allocations 25-26'!$A$2:$C$314,3,FALSE)/SUM('Title IA allocations 25-26'!$C$2:$C$314),0)</f>
        <v>4.6720204990147965E-4</v>
      </c>
      <c r="E79" s="47">
        <f t="shared" si="13"/>
        <v>10141.100000000024</v>
      </c>
      <c r="F79" s="48"/>
      <c r="G79" s="47">
        <f t="shared" si="14"/>
        <v>0</v>
      </c>
      <c r="H79" s="47">
        <f t="shared" si="15"/>
        <v>9899.7999999999993</v>
      </c>
      <c r="I79" s="48"/>
      <c r="J79" s="47">
        <f t="shared" si="16"/>
        <v>10000</v>
      </c>
      <c r="K79" s="47">
        <f t="shared" si="17"/>
        <v>10000</v>
      </c>
      <c r="L79" s="48"/>
      <c r="M79" s="47">
        <f t="shared" si="18"/>
        <v>0</v>
      </c>
      <c r="N79" s="47">
        <f t="shared" si="19"/>
        <v>10000</v>
      </c>
      <c r="Q79" s="47">
        <f t="shared" si="20"/>
        <v>10000</v>
      </c>
      <c r="R79" s="49"/>
      <c r="S79" s="12">
        <f t="shared" si="21"/>
        <v>0</v>
      </c>
      <c r="T79" s="47">
        <f t="shared" si="22"/>
        <v>10000</v>
      </c>
      <c r="U79" s="12">
        <f>IFERROR(VLOOKUP(A79,'[1]SY 2025-2026 Final'!$A$9:$U$322,20,0),0)</f>
        <v>10000</v>
      </c>
      <c r="V79" s="12">
        <f t="shared" si="23"/>
        <v>0</v>
      </c>
      <c r="W79" s="32">
        <f t="shared" si="24"/>
        <v>0</v>
      </c>
    </row>
    <row r="80" spans="1:23" x14ac:dyDescent="0.25">
      <c r="A80" s="43" t="s">
        <v>175</v>
      </c>
      <c r="B80" s="2" t="s">
        <v>176</v>
      </c>
      <c r="C80" s="47">
        <f>_xlfn.IFNA(IF(VLOOKUP(A80,'Title IA allocations 25-26'!$A$2:$C$314,3,FALSE)=0,0,$B$5),0)</f>
        <v>10000</v>
      </c>
      <c r="D80" s="134">
        <f>IFERROR(VLOOKUP(A80,'Title IA allocations 25-26'!$A$2:$C$314,3,FALSE)/SUM('Title IA allocations 25-26'!$C$2:$C$314),0)</f>
        <v>1.8496070309964338E-3</v>
      </c>
      <c r="E80" s="47">
        <f t="shared" si="13"/>
        <v>40147.900000000023</v>
      </c>
      <c r="F80" s="48"/>
      <c r="G80" s="47">
        <f t="shared" si="14"/>
        <v>0</v>
      </c>
      <c r="H80" s="47">
        <f t="shared" si="15"/>
        <v>39192.699999999997</v>
      </c>
      <c r="I80" s="48"/>
      <c r="J80" s="47">
        <f t="shared" si="16"/>
        <v>0</v>
      </c>
      <c r="K80" s="47">
        <f t="shared" si="17"/>
        <v>39191</v>
      </c>
      <c r="L80" s="48"/>
      <c r="M80" s="47">
        <f t="shared" si="18"/>
        <v>0</v>
      </c>
      <c r="N80" s="47">
        <f t="shared" si="19"/>
        <v>39191</v>
      </c>
      <c r="Q80" s="47">
        <f t="shared" si="20"/>
        <v>39191</v>
      </c>
      <c r="R80" s="49"/>
      <c r="S80" s="12">
        <f t="shared" si="21"/>
        <v>0</v>
      </c>
      <c r="T80" s="47">
        <f t="shared" si="22"/>
        <v>39191</v>
      </c>
      <c r="U80" s="12">
        <f>IFERROR(VLOOKUP(A80,'[1]SY 2025-2026 Final'!$A$9:$U$322,20,0),0)</f>
        <v>39781</v>
      </c>
      <c r="V80" s="12">
        <f t="shared" si="23"/>
        <v>-590</v>
      </c>
      <c r="W80" s="32">
        <f t="shared" si="24"/>
        <v>-1.4831200824514215E-2</v>
      </c>
    </row>
    <row r="81" spans="1:23" x14ac:dyDescent="0.25">
      <c r="A81" s="43" t="s">
        <v>177</v>
      </c>
      <c r="B81" s="2" t="s">
        <v>178</v>
      </c>
      <c r="C81" s="47">
        <f>_xlfn.IFNA(IF(VLOOKUP(A81,'Title IA allocations 25-26'!$A$2:$C$314,3,FALSE)=0,0,$B$5),0)</f>
        <v>10000</v>
      </c>
      <c r="D81" s="134">
        <f>IFERROR(VLOOKUP(A81,'Title IA allocations 25-26'!$A$2:$C$314,3,FALSE)/SUM('Title IA allocations 25-26'!$C$2:$C$314),0)</f>
        <v>2.7733591112893813E-3</v>
      </c>
      <c r="E81" s="47">
        <f t="shared" si="13"/>
        <v>60199.000000000022</v>
      </c>
      <c r="F81" s="48"/>
      <c r="G81" s="47">
        <f t="shared" si="14"/>
        <v>0</v>
      </c>
      <c r="H81" s="47">
        <f t="shared" si="15"/>
        <v>58766.7</v>
      </c>
      <c r="I81" s="48"/>
      <c r="J81" s="47">
        <f t="shared" si="16"/>
        <v>0</v>
      </c>
      <c r="K81" s="47">
        <f t="shared" si="17"/>
        <v>58765</v>
      </c>
      <c r="L81" s="48"/>
      <c r="M81" s="47">
        <f t="shared" si="18"/>
        <v>0</v>
      </c>
      <c r="N81" s="47">
        <f t="shared" si="19"/>
        <v>58765</v>
      </c>
      <c r="Q81" s="47">
        <f t="shared" si="20"/>
        <v>58765</v>
      </c>
      <c r="R81" s="49"/>
      <c r="S81" s="12">
        <f t="shared" si="21"/>
        <v>0</v>
      </c>
      <c r="T81" s="47">
        <f t="shared" si="22"/>
        <v>58765</v>
      </c>
      <c r="U81" s="12">
        <f>IFERROR(VLOOKUP(A81,'[1]SY 2025-2026 Final'!$A$9:$U$322,20,0),0)</f>
        <v>59340</v>
      </c>
      <c r="V81" s="12">
        <f t="shared" si="23"/>
        <v>-575</v>
      </c>
      <c r="W81" s="32">
        <f t="shared" si="24"/>
        <v>-9.6899224806201549E-3</v>
      </c>
    </row>
    <row r="82" spans="1:23" x14ac:dyDescent="0.25">
      <c r="A82" s="43" t="s">
        <v>179</v>
      </c>
      <c r="B82" s="2" t="s">
        <v>180</v>
      </c>
      <c r="C82" s="47">
        <f>_xlfn.IFNA(IF(VLOOKUP(A82,'Title IA allocations 25-26'!$A$2:$C$314,3,FALSE)=0,0,$B$5),0)</f>
        <v>10000</v>
      </c>
      <c r="D82" s="134">
        <f>IFERROR(VLOOKUP(A82,'Title IA allocations 25-26'!$A$2:$C$314,3,FALSE)/SUM('Title IA allocations 25-26'!$C$2:$C$314),0)</f>
        <v>2.2379566030323626E-4</v>
      </c>
      <c r="E82" s="47">
        <f t="shared" si="13"/>
        <v>4857.7000000000235</v>
      </c>
      <c r="F82" s="48"/>
      <c r="G82" s="47">
        <f t="shared" si="14"/>
        <v>10000</v>
      </c>
      <c r="H82" s="47">
        <f t="shared" si="15"/>
        <v>10000</v>
      </c>
      <c r="I82" s="48"/>
      <c r="J82" s="47">
        <f t="shared" si="16"/>
        <v>0</v>
      </c>
      <c r="K82" s="47">
        <f t="shared" si="17"/>
        <v>10000</v>
      </c>
      <c r="L82" s="48"/>
      <c r="M82" s="47">
        <f t="shared" si="18"/>
        <v>0</v>
      </c>
      <c r="N82" s="47">
        <f t="shared" si="19"/>
        <v>10000</v>
      </c>
      <c r="Q82" s="47">
        <f t="shared" si="20"/>
        <v>10000</v>
      </c>
      <c r="R82" s="49"/>
      <c r="S82" s="12">
        <f t="shared" si="21"/>
        <v>0</v>
      </c>
      <c r="T82" s="47">
        <f t="shared" si="22"/>
        <v>10000</v>
      </c>
      <c r="U82" s="12">
        <f>IFERROR(VLOOKUP(A82,'[1]SY 2025-2026 Final'!$A$9:$U$322,20,0),0)</f>
        <v>10000</v>
      </c>
      <c r="V82" s="12">
        <f t="shared" si="23"/>
        <v>0</v>
      </c>
      <c r="W82" s="32">
        <f t="shared" si="24"/>
        <v>0</v>
      </c>
    </row>
    <row r="83" spans="1:23" x14ac:dyDescent="0.25">
      <c r="A83" s="43" t="s">
        <v>181</v>
      </c>
      <c r="B83" s="2" t="s">
        <v>182</v>
      </c>
      <c r="C83" s="47">
        <f>_xlfn.IFNA(IF(VLOOKUP(A83,'Title IA allocations 25-26'!$A$2:$C$314,3,FALSE)=0,0,$B$5),0)</f>
        <v>10000</v>
      </c>
      <c r="D83" s="134">
        <f>IFERROR(VLOOKUP(A83,'Title IA allocations 25-26'!$A$2:$C$314,3,FALSE)/SUM('Title IA allocations 25-26'!$C$2:$C$314),0)</f>
        <v>1.6843148775238712E-2</v>
      </c>
      <c r="E83" s="47">
        <f t="shared" si="13"/>
        <v>365600.7</v>
      </c>
      <c r="F83" s="48"/>
      <c r="G83" s="47">
        <f t="shared" si="14"/>
        <v>0</v>
      </c>
      <c r="H83" s="47">
        <f t="shared" si="15"/>
        <v>356902.40000000002</v>
      </c>
      <c r="I83" s="48"/>
      <c r="J83" s="47">
        <f t="shared" si="16"/>
        <v>0</v>
      </c>
      <c r="K83" s="47">
        <f t="shared" si="17"/>
        <v>356892</v>
      </c>
      <c r="L83" s="48"/>
      <c r="M83" s="47">
        <f t="shared" si="18"/>
        <v>0</v>
      </c>
      <c r="N83" s="47">
        <f t="shared" si="19"/>
        <v>356892</v>
      </c>
      <c r="Q83" s="47">
        <f t="shared" si="20"/>
        <v>356892</v>
      </c>
      <c r="R83" s="49"/>
      <c r="S83" s="12">
        <f t="shared" si="21"/>
        <v>0</v>
      </c>
      <c r="T83" s="47">
        <f t="shared" si="22"/>
        <v>356892</v>
      </c>
      <c r="U83" s="12">
        <f>IFERROR(VLOOKUP(A83,'[1]SY 2025-2026 Final'!$A$9:$U$322,20,0),0)</f>
        <v>317448</v>
      </c>
      <c r="V83" s="12">
        <f t="shared" si="23"/>
        <v>39444</v>
      </c>
      <c r="W83" s="32">
        <f t="shared" si="24"/>
        <v>0.12425342103273607</v>
      </c>
    </row>
    <row r="84" spans="1:23" x14ac:dyDescent="0.25">
      <c r="A84" s="43" t="s">
        <v>183</v>
      </c>
      <c r="B84" s="2" t="s">
        <v>184</v>
      </c>
      <c r="C84" s="47">
        <f>_xlfn.IFNA(IF(VLOOKUP(A84,'Title IA allocations 25-26'!$A$2:$C$314,3,FALSE)=0,0,$B$5),0)</f>
        <v>10000</v>
      </c>
      <c r="D84" s="134">
        <f>IFERROR(VLOOKUP(A84,'Title IA allocations 25-26'!$A$2:$C$314,3,FALSE)/SUM('Title IA allocations 25-26'!$C$2:$C$314),0)</f>
        <v>2.0403242988238462E-2</v>
      </c>
      <c r="E84" s="47">
        <f t="shared" si="13"/>
        <v>442876.9</v>
      </c>
      <c r="F84" s="48"/>
      <c r="G84" s="47">
        <f t="shared" si="14"/>
        <v>0</v>
      </c>
      <c r="H84" s="47">
        <f t="shared" si="15"/>
        <v>432340.1</v>
      </c>
      <c r="I84" s="48"/>
      <c r="J84" s="47">
        <f t="shared" si="16"/>
        <v>0</v>
      </c>
      <c r="K84" s="47">
        <f t="shared" si="17"/>
        <v>432328</v>
      </c>
      <c r="L84" s="48"/>
      <c r="M84" s="47">
        <f t="shared" si="18"/>
        <v>0</v>
      </c>
      <c r="N84" s="47">
        <f t="shared" si="19"/>
        <v>432328</v>
      </c>
      <c r="Q84" s="47">
        <f t="shared" si="20"/>
        <v>432328</v>
      </c>
      <c r="R84" s="49"/>
      <c r="S84" s="12">
        <f t="shared" si="21"/>
        <v>0</v>
      </c>
      <c r="T84" s="47">
        <f t="shared" si="22"/>
        <v>432328</v>
      </c>
      <c r="U84" s="12">
        <f>IFERROR(VLOOKUP(A84,'[1]SY 2025-2026 Final'!$A$9:$U$322,20,0),0)</f>
        <v>438542</v>
      </c>
      <c r="V84" s="12">
        <f t="shared" si="23"/>
        <v>-6214</v>
      </c>
      <c r="W84" s="32">
        <f t="shared" si="24"/>
        <v>-1.4169680441098002E-2</v>
      </c>
    </row>
    <row r="85" spans="1:23" x14ac:dyDescent="0.25">
      <c r="A85" s="43" t="s">
        <v>185</v>
      </c>
      <c r="B85" s="2" t="s">
        <v>186</v>
      </c>
      <c r="C85" s="47">
        <f>_xlfn.IFNA(IF(VLOOKUP(A85,'Title IA allocations 25-26'!$A$2:$C$314,3,FALSE)=0,0,$B$5),0)</f>
        <v>10000</v>
      </c>
      <c r="D85" s="134">
        <f>IFERROR(VLOOKUP(A85,'Title IA allocations 25-26'!$A$2:$C$314,3,FALSE)/SUM('Title IA allocations 25-26'!$C$2:$C$314),0)</f>
        <v>1.505255978319468E-4</v>
      </c>
      <c r="E85" s="47">
        <f t="shared" si="13"/>
        <v>3267.3000000000243</v>
      </c>
      <c r="F85" s="48"/>
      <c r="G85" s="47">
        <f t="shared" si="14"/>
        <v>10000</v>
      </c>
      <c r="H85" s="47">
        <f t="shared" si="15"/>
        <v>10000</v>
      </c>
      <c r="I85" s="48"/>
      <c r="J85" s="47">
        <f t="shared" si="16"/>
        <v>0</v>
      </c>
      <c r="K85" s="47">
        <f t="shared" si="17"/>
        <v>10000</v>
      </c>
      <c r="L85" s="48"/>
      <c r="M85" s="47">
        <f t="shared" si="18"/>
        <v>0</v>
      </c>
      <c r="N85" s="47">
        <f t="shared" si="19"/>
        <v>10000</v>
      </c>
      <c r="Q85" s="47">
        <f t="shared" si="20"/>
        <v>10000</v>
      </c>
      <c r="R85" s="49"/>
      <c r="S85" s="12">
        <f t="shared" si="21"/>
        <v>0</v>
      </c>
      <c r="T85" s="47">
        <f t="shared" si="22"/>
        <v>10000</v>
      </c>
      <c r="U85" s="12">
        <f>IFERROR(VLOOKUP(A85,'[1]SY 2025-2026 Final'!$A$9:$U$322,20,0),0)</f>
        <v>10000</v>
      </c>
      <c r="V85" s="12">
        <f t="shared" si="23"/>
        <v>0</v>
      </c>
      <c r="W85" s="32">
        <f t="shared" si="24"/>
        <v>0</v>
      </c>
    </row>
    <row r="86" spans="1:23" x14ac:dyDescent="0.25">
      <c r="A86" s="43" t="s">
        <v>187</v>
      </c>
      <c r="B86" s="2" t="s">
        <v>188</v>
      </c>
      <c r="C86" s="47">
        <f>_xlfn.IFNA(IF(VLOOKUP(A86,'Title IA allocations 25-26'!$A$2:$C$314,3,FALSE)=0,0,$B$5),0)</f>
        <v>10000</v>
      </c>
      <c r="D86" s="134">
        <f>IFERROR(VLOOKUP(A86,'Title IA allocations 25-26'!$A$2:$C$314,3,FALSE)/SUM('Title IA allocations 25-26'!$C$2:$C$314),0)</f>
        <v>3.5889599812816309E-2</v>
      </c>
      <c r="E86" s="47">
        <f t="shared" si="13"/>
        <v>779026.9</v>
      </c>
      <c r="F86" s="48"/>
      <c r="G86" s="47">
        <f t="shared" si="14"/>
        <v>0</v>
      </c>
      <c r="H86" s="47">
        <f t="shared" si="15"/>
        <v>760492.5</v>
      </c>
      <c r="I86" s="48"/>
      <c r="J86" s="47">
        <f t="shared" si="16"/>
        <v>0</v>
      </c>
      <c r="K86" s="47">
        <f t="shared" si="17"/>
        <v>760471</v>
      </c>
      <c r="L86" s="48"/>
      <c r="M86" s="47">
        <f t="shared" si="18"/>
        <v>0</v>
      </c>
      <c r="N86" s="47">
        <f t="shared" si="19"/>
        <v>760471</v>
      </c>
      <c r="Q86" s="47">
        <f t="shared" si="20"/>
        <v>760471</v>
      </c>
      <c r="R86" s="49"/>
      <c r="S86" s="12">
        <f t="shared" si="21"/>
        <v>0</v>
      </c>
      <c r="T86" s="47">
        <f t="shared" si="22"/>
        <v>760471</v>
      </c>
      <c r="U86" s="12">
        <f>IFERROR(VLOOKUP(A86,'[1]SY 2025-2026 Final'!$A$9:$U$322,20,0),0)</f>
        <v>736252</v>
      </c>
      <c r="V86" s="12">
        <f t="shared" si="23"/>
        <v>24219</v>
      </c>
      <c r="W86" s="32">
        <f t="shared" si="24"/>
        <v>3.289498704248002E-2</v>
      </c>
    </row>
    <row r="87" spans="1:23" x14ac:dyDescent="0.25">
      <c r="A87" s="43" t="s">
        <v>189</v>
      </c>
      <c r="B87" s="2" t="s">
        <v>190</v>
      </c>
      <c r="C87" s="47">
        <f>_xlfn.IFNA(IF(VLOOKUP(A87,'Title IA allocations 25-26'!$A$2:$C$314,3,FALSE)=0,0,$B$5),0)</f>
        <v>10000</v>
      </c>
      <c r="D87" s="134">
        <f>IFERROR(VLOOKUP(A87,'Title IA allocations 25-26'!$A$2:$C$314,3,FALSE)/SUM('Title IA allocations 25-26'!$C$2:$C$314),0)</f>
        <v>5.6751103349603422E-3</v>
      </c>
      <c r="E87" s="47">
        <f t="shared" si="13"/>
        <v>123185.00000000003</v>
      </c>
      <c r="F87" s="48"/>
      <c r="G87" s="47">
        <f t="shared" si="14"/>
        <v>0</v>
      </c>
      <c r="H87" s="47">
        <f t="shared" si="15"/>
        <v>120254.2</v>
      </c>
      <c r="I87" s="48"/>
      <c r="J87" s="47">
        <f t="shared" si="16"/>
        <v>0</v>
      </c>
      <c r="K87" s="47">
        <f t="shared" si="17"/>
        <v>120250</v>
      </c>
      <c r="L87" s="48"/>
      <c r="M87" s="47">
        <f t="shared" si="18"/>
        <v>0</v>
      </c>
      <c r="N87" s="47">
        <f t="shared" si="19"/>
        <v>120250</v>
      </c>
      <c r="Q87" s="47">
        <f t="shared" si="20"/>
        <v>120250</v>
      </c>
      <c r="R87" s="49"/>
      <c r="S87" s="12">
        <f t="shared" si="21"/>
        <v>0</v>
      </c>
      <c r="T87" s="47">
        <f t="shared" si="22"/>
        <v>120250</v>
      </c>
      <c r="U87" s="12">
        <f>IFERROR(VLOOKUP(A87,'[1]SY 2025-2026 Final'!$A$9:$U$322,20,0),0)</f>
        <v>134869</v>
      </c>
      <c r="V87" s="12">
        <f t="shared" si="23"/>
        <v>-14619</v>
      </c>
      <c r="W87" s="32">
        <f t="shared" si="24"/>
        <v>-0.10839407128398669</v>
      </c>
    </row>
    <row r="88" spans="1:23" x14ac:dyDescent="0.25">
      <c r="A88" s="43" t="s">
        <v>191</v>
      </c>
      <c r="B88" s="2" t="s">
        <v>192</v>
      </c>
      <c r="C88" s="47">
        <f>_xlfn.IFNA(IF(VLOOKUP(A88,'Title IA allocations 25-26'!$A$2:$C$314,3,FALSE)=0,0,$B$5),0)</f>
        <v>10000</v>
      </c>
      <c r="D88" s="134">
        <f>IFERROR(VLOOKUP(A88,'Title IA allocations 25-26'!$A$2:$C$314,3,FALSE)/SUM('Title IA allocations 25-26'!$C$2:$C$314),0)</f>
        <v>2.2845467122753448E-3</v>
      </c>
      <c r="E88" s="47">
        <f t="shared" si="13"/>
        <v>49588.800000000025</v>
      </c>
      <c r="F88" s="48"/>
      <c r="G88" s="47">
        <f t="shared" si="14"/>
        <v>0</v>
      </c>
      <c r="H88" s="47">
        <f t="shared" si="15"/>
        <v>48408.9</v>
      </c>
      <c r="I88" s="48"/>
      <c r="J88" s="47">
        <f t="shared" si="16"/>
        <v>0</v>
      </c>
      <c r="K88" s="47">
        <f t="shared" si="17"/>
        <v>48407</v>
      </c>
      <c r="L88" s="48"/>
      <c r="M88" s="47">
        <f t="shared" si="18"/>
        <v>0</v>
      </c>
      <c r="N88" s="47">
        <f t="shared" si="19"/>
        <v>48407</v>
      </c>
      <c r="Q88" s="47">
        <f t="shared" si="20"/>
        <v>48407</v>
      </c>
      <c r="R88" s="49"/>
      <c r="S88" s="12">
        <f t="shared" si="21"/>
        <v>0</v>
      </c>
      <c r="T88" s="47">
        <f t="shared" si="22"/>
        <v>48407</v>
      </c>
      <c r="U88" s="12">
        <f>IFERROR(VLOOKUP(A88,'[1]SY 2025-2026 Final'!$A$9:$U$322,20,0),0)</f>
        <v>45849</v>
      </c>
      <c r="V88" s="12">
        <f t="shared" si="23"/>
        <v>2558</v>
      </c>
      <c r="W88" s="32">
        <f t="shared" si="24"/>
        <v>5.5791838426137975E-2</v>
      </c>
    </row>
    <row r="89" spans="1:23" x14ac:dyDescent="0.25">
      <c r="A89" s="43" t="s">
        <v>193</v>
      </c>
      <c r="B89" s="2" t="s">
        <v>194</v>
      </c>
      <c r="C89" s="47">
        <f>_xlfn.IFNA(IF(VLOOKUP(A89,'Title IA allocations 25-26'!$A$2:$C$314,3,FALSE)=0,0,$B$5),0)</f>
        <v>10000</v>
      </c>
      <c r="D89" s="134">
        <f>IFERROR(VLOOKUP(A89,'Title IA allocations 25-26'!$A$2:$C$314,3,FALSE)/SUM('Title IA allocations 25-26'!$C$2:$C$314),0)</f>
        <v>8.7099102727566783E-4</v>
      </c>
      <c r="E89" s="47">
        <f t="shared" si="13"/>
        <v>18905.900000000027</v>
      </c>
      <c r="F89" s="48"/>
      <c r="G89" s="47">
        <f t="shared" si="14"/>
        <v>0</v>
      </c>
      <c r="H89" s="47">
        <f t="shared" si="15"/>
        <v>18456</v>
      </c>
      <c r="I89" s="48"/>
      <c r="J89" s="47">
        <f t="shared" si="16"/>
        <v>0</v>
      </c>
      <c r="K89" s="47">
        <f t="shared" si="17"/>
        <v>18455</v>
      </c>
      <c r="L89" s="48"/>
      <c r="M89" s="47">
        <f t="shared" si="18"/>
        <v>0</v>
      </c>
      <c r="N89" s="47">
        <f t="shared" si="19"/>
        <v>18455</v>
      </c>
      <c r="Q89" s="47">
        <f t="shared" si="20"/>
        <v>18455</v>
      </c>
      <c r="R89" s="49"/>
      <c r="S89" s="12">
        <f t="shared" si="21"/>
        <v>0</v>
      </c>
      <c r="T89" s="47">
        <f t="shared" si="22"/>
        <v>18455</v>
      </c>
      <c r="U89" s="12">
        <f>IFERROR(VLOOKUP(A89,'[1]SY 2025-2026 Final'!$A$9:$U$322,20,0),0)</f>
        <v>20663</v>
      </c>
      <c r="V89" s="12">
        <f t="shared" si="23"/>
        <v>-2208</v>
      </c>
      <c r="W89" s="32">
        <f t="shared" si="24"/>
        <v>-0.106857668295988</v>
      </c>
    </row>
    <row r="90" spans="1:23" x14ac:dyDescent="0.25">
      <c r="A90" s="43" t="s">
        <v>195</v>
      </c>
      <c r="B90" s="2" t="s">
        <v>196</v>
      </c>
      <c r="C90" s="47">
        <f>_xlfn.IFNA(IF(VLOOKUP(A90,'Title IA allocations 25-26'!$A$2:$C$314,3,FALSE)=0,0,$B$5),0)</f>
        <v>10000</v>
      </c>
      <c r="D90" s="134">
        <f>IFERROR(VLOOKUP(A90,'Title IA allocations 25-26'!$A$2:$C$314,3,FALSE)/SUM('Title IA allocations 25-26'!$C$2:$C$314),0)</f>
        <v>1.015936274725213E-2</v>
      </c>
      <c r="E90" s="47">
        <f t="shared" si="13"/>
        <v>220521.10000000003</v>
      </c>
      <c r="F90" s="48"/>
      <c r="G90" s="47">
        <f t="shared" si="14"/>
        <v>0</v>
      </c>
      <c r="H90" s="47">
        <f t="shared" si="15"/>
        <v>215274.5</v>
      </c>
      <c r="I90" s="48"/>
      <c r="J90" s="47">
        <f t="shared" si="16"/>
        <v>0</v>
      </c>
      <c r="K90" s="47">
        <f t="shared" si="17"/>
        <v>215268</v>
      </c>
      <c r="L90" s="48"/>
      <c r="M90" s="47">
        <f t="shared" si="18"/>
        <v>0</v>
      </c>
      <c r="N90" s="47">
        <f t="shared" si="19"/>
        <v>215268</v>
      </c>
      <c r="Q90" s="47">
        <f t="shared" si="20"/>
        <v>215268</v>
      </c>
      <c r="R90" s="49"/>
      <c r="S90" s="12">
        <f t="shared" si="21"/>
        <v>0</v>
      </c>
      <c r="T90" s="47">
        <f t="shared" si="22"/>
        <v>215268</v>
      </c>
      <c r="U90" s="12">
        <f>IFERROR(VLOOKUP(A90,'[1]SY 2025-2026 Final'!$A$9:$U$322,20,0),0)</f>
        <v>198987</v>
      </c>
      <c r="V90" s="12">
        <f t="shared" si="23"/>
        <v>16281</v>
      </c>
      <c r="W90" s="32">
        <f t="shared" si="24"/>
        <v>8.1819415338690471E-2</v>
      </c>
    </row>
    <row r="91" spans="1:23" x14ac:dyDescent="0.25">
      <c r="A91" s="43" t="s">
        <v>197</v>
      </c>
      <c r="B91" s="2" t="s">
        <v>198</v>
      </c>
      <c r="C91" s="47">
        <f>_xlfn.IFNA(IF(VLOOKUP(A91,'Title IA allocations 25-26'!$A$2:$C$314,3,FALSE)=0,0,$B$5),0)</f>
        <v>10000</v>
      </c>
      <c r="D91" s="134">
        <f>IFERROR(VLOOKUP(A91,'Title IA allocations 25-26'!$A$2:$C$314,3,FALSE)/SUM('Title IA allocations 25-26'!$C$2:$C$314),0)</f>
        <v>1.2655769351281205E-4</v>
      </c>
      <c r="E91" s="47">
        <f t="shared" si="13"/>
        <v>2747.0000000000241</v>
      </c>
      <c r="F91" s="48"/>
      <c r="G91" s="47">
        <f t="shared" si="14"/>
        <v>10000</v>
      </c>
      <c r="H91" s="47">
        <f t="shared" si="15"/>
        <v>10000</v>
      </c>
      <c r="I91" s="48"/>
      <c r="J91" s="47">
        <f t="shared" si="16"/>
        <v>0</v>
      </c>
      <c r="K91" s="47">
        <f t="shared" si="17"/>
        <v>10000</v>
      </c>
      <c r="L91" s="48"/>
      <c r="M91" s="47">
        <f t="shared" si="18"/>
        <v>0</v>
      </c>
      <c r="N91" s="47">
        <f t="shared" si="19"/>
        <v>10000</v>
      </c>
      <c r="Q91" s="47">
        <f t="shared" si="20"/>
        <v>10000</v>
      </c>
      <c r="R91" s="49"/>
      <c r="S91" s="12">
        <f t="shared" si="21"/>
        <v>0</v>
      </c>
      <c r="T91" s="47">
        <f t="shared" si="22"/>
        <v>10000</v>
      </c>
      <c r="U91" s="12">
        <f>IFERROR(VLOOKUP(A91,'[1]SY 2025-2026 Final'!$A$9:$U$322,20,0),0)</f>
        <v>10000</v>
      </c>
      <c r="V91" s="12">
        <f t="shared" si="23"/>
        <v>0</v>
      </c>
      <c r="W91" s="32">
        <f t="shared" si="24"/>
        <v>0</v>
      </c>
    </row>
    <row r="92" spans="1:23" x14ac:dyDescent="0.25">
      <c r="A92" s="43" t="s">
        <v>199</v>
      </c>
      <c r="B92" s="2" t="s">
        <v>200</v>
      </c>
      <c r="C92" s="47">
        <f>_xlfn.IFNA(IF(VLOOKUP(A92,'Title IA allocations 25-26'!$A$2:$C$314,3,FALSE)=0,0,$B$5),0)</f>
        <v>10000</v>
      </c>
      <c r="D92" s="134">
        <f>IFERROR(VLOOKUP(A92,'Title IA allocations 25-26'!$A$2:$C$314,3,FALSE)/SUM('Title IA allocations 25-26'!$C$2:$C$314),0)</f>
        <v>2.5354559782974414E-4</v>
      </c>
      <c r="E92" s="47">
        <f t="shared" si="13"/>
        <v>5503.5000000000236</v>
      </c>
      <c r="F92" s="48"/>
      <c r="G92" s="47">
        <f t="shared" si="14"/>
        <v>10000</v>
      </c>
      <c r="H92" s="47">
        <f t="shared" si="15"/>
        <v>10000</v>
      </c>
      <c r="I92" s="48"/>
      <c r="J92" s="47">
        <f t="shared" si="16"/>
        <v>0</v>
      </c>
      <c r="K92" s="47">
        <f t="shared" si="17"/>
        <v>10000</v>
      </c>
      <c r="L92" s="48"/>
      <c r="M92" s="47">
        <f t="shared" si="18"/>
        <v>0</v>
      </c>
      <c r="N92" s="47">
        <f t="shared" si="19"/>
        <v>10000</v>
      </c>
      <c r="Q92" s="47">
        <f t="shared" si="20"/>
        <v>10000</v>
      </c>
      <c r="R92" s="49"/>
      <c r="S92" s="12">
        <f t="shared" si="21"/>
        <v>0</v>
      </c>
      <c r="T92" s="47">
        <f t="shared" si="22"/>
        <v>10000</v>
      </c>
      <c r="U92" s="12">
        <f>IFERROR(VLOOKUP(A92,'[1]SY 2025-2026 Final'!$A$9:$U$322,20,0),0)</f>
        <v>10000</v>
      </c>
      <c r="V92" s="12">
        <f t="shared" si="23"/>
        <v>0</v>
      </c>
      <c r="W92" s="32">
        <f t="shared" si="24"/>
        <v>0</v>
      </c>
    </row>
    <row r="93" spans="1:23" x14ac:dyDescent="0.25">
      <c r="A93" s="43" t="s">
        <v>201</v>
      </c>
      <c r="B93" s="2" t="s">
        <v>202</v>
      </c>
      <c r="C93" s="47">
        <f>_xlfn.IFNA(IF(VLOOKUP(A93,'Title IA allocations 25-26'!$A$2:$C$314,3,FALSE)=0,0,$B$5),0)</f>
        <v>10000</v>
      </c>
      <c r="D93" s="134">
        <f>IFERROR(VLOOKUP(A93,'Title IA allocations 25-26'!$A$2:$C$314,3,FALSE)/SUM('Title IA allocations 25-26'!$C$2:$C$314),0)</f>
        <v>1.0320929275161012E-4</v>
      </c>
      <c r="E93" s="47">
        <f t="shared" si="13"/>
        <v>2240.2000000000239</v>
      </c>
      <c r="F93" s="48"/>
      <c r="G93" s="47">
        <f t="shared" si="14"/>
        <v>10000</v>
      </c>
      <c r="H93" s="47">
        <f t="shared" si="15"/>
        <v>10000</v>
      </c>
      <c r="I93" s="48"/>
      <c r="J93" s="47">
        <f t="shared" si="16"/>
        <v>0</v>
      </c>
      <c r="K93" s="47">
        <f t="shared" si="17"/>
        <v>10000</v>
      </c>
      <c r="L93" s="48"/>
      <c r="M93" s="47">
        <f t="shared" si="18"/>
        <v>0</v>
      </c>
      <c r="N93" s="47">
        <f t="shared" si="19"/>
        <v>10000</v>
      </c>
      <c r="Q93" s="47">
        <f t="shared" si="20"/>
        <v>10000</v>
      </c>
      <c r="R93" s="49"/>
      <c r="S93" s="12">
        <f t="shared" si="21"/>
        <v>0</v>
      </c>
      <c r="T93" s="47">
        <f t="shared" si="22"/>
        <v>10000</v>
      </c>
      <c r="U93" s="12">
        <f>IFERROR(VLOOKUP(A93,'[1]SY 2025-2026 Final'!$A$9:$U$322,20,0),0)</f>
        <v>10000</v>
      </c>
      <c r="V93" s="12">
        <f t="shared" si="23"/>
        <v>0</v>
      </c>
      <c r="W93" s="32">
        <f t="shared" si="24"/>
        <v>0</v>
      </c>
    </row>
    <row r="94" spans="1:23" x14ac:dyDescent="0.25">
      <c r="A94" s="43" t="s">
        <v>203</v>
      </c>
      <c r="B94" s="2" t="s">
        <v>204</v>
      </c>
      <c r="C94" s="47">
        <f>_xlfn.IFNA(IF(VLOOKUP(A94,'Title IA allocations 25-26'!$A$2:$C$314,3,FALSE)=0,0,$B$5),0)</f>
        <v>10000</v>
      </c>
      <c r="D94" s="134">
        <f>IFERROR(VLOOKUP(A94,'Title IA allocations 25-26'!$A$2:$C$314,3,FALSE)/SUM('Title IA allocations 25-26'!$C$2:$C$314),0)</f>
        <v>1.567405951925863E-3</v>
      </c>
      <c r="E94" s="47">
        <f t="shared" si="13"/>
        <v>34022.400000000023</v>
      </c>
      <c r="F94" s="48"/>
      <c r="G94" s="47">
        <f t="shared" si="14"/>
        <v>0</v>
      </c>
      <c r="H94" s="47">
        <f t="shared" si="15"/>
        <v>33212.9</v>
      </c>
      <c r="I94" s="48"/>
      <c r="J94" s="47">
        <f t="shared" si="16"/>
        <v>0</v>
      </c>
      <c r="K94" s="47">
        <f t="shared" si="17"/>
        <v>33212</v>
      </c>
      <c r="L94" s="48"/>
      <c r="M94" s="47">
        <f t="shared" si="18"/>
        <v>0</v>
      </c>
      <c r="N94" s="47">
        <f t="shared" si="19"/>
        <v>33212</v>
      </c>
      <c r="Q94" s="47">
        <f t="shared" si="20"/>
        <v>33212</v>
      </c>
      <c r="R94" s="49"/>
      <c r="S94" s="12">
        <f t="shared" si="21"/>
        <v>0</v>
      </c>
      <c r="T94" s="47">
        <f t="shared" si="22"/>
        <v>33212</v>
      </c>
      <c r="U94" s="12">
        <f>IFERROR(VLOOKUP(A94,'[1]SY 2025-2026 Final'!$A$9:$U$322,20,0),0)</f>
        <v>35754</v>
      </c>
      <c r="V94" s="12">
        <f t="shared" si="23"/>
        <v>-2542</v>
      </c>
      <c r="W94" s="32">
        <f t="shared" si="24"/>
        <v>-7.1096940202494824E-2</v>
      </c>
    </row>
    <row r="95" spans="1:23" x14ac:dyDescent="0.25">
      <c r="A95" s="43" t="s">
        <v>205</v>
      </c>
      <c r="B95" s="2" t="s">
        <v>206</v>
      </c>
      <c r="C95" s="47">
        <f>_xlfn.IFNA(IF(VLOOKUP(A95,'Title IA allocations 25-26'!$A$2:$C$314,3,FALSE)=0,0,$B$5),0)</f>
        <v>10000</v>
      </c>
      <c r="D95" s="134">
        <f>IFERROR(VLOOKUP(A95,'Title IA allocations 25-26'!$A$2:$C$314,3,FALSE)/SUM('Title IA allocations 25-26'!$C$2:$C$314),0)</f>
        <v>7.543763658676778E-4</v>
      </c>
      <c r="E95" s="47">
        <f t="shared" si="13"/>
        <v>16374.600000000024</v>
      </c>
      <c r="F95" s="48"/>
      <c r="G95" s="47">
        <f t="shared" si="14"/>
        <v>0</v>
      </c>
      <c r="H95" s="47">
        <f t="shared" si="15"/>
        <v>15985</v>
      </c>
      <c r="I95" s="48"/>
      <c r="J95" s="47">
        <f t="shared" si="16"/>
        <v>0</v>
      </c>
      <c r="K95" s="47">
        <f t="shared" si="17"/>
        <v>15984</v>
      </c>
      <c r="L95" s="48"/>
      <c r="M95" s="47">
        <f t="shared" si="18"/>
        <v>0</v>
      </c>
      <c r="N95" s="47">
        <f t="shared" si="19"/>
        <v>15984</v>
      </c>
      <c r="Q95" s="47">
        <f t="shared" si="20"/>
        <v>15984</v>
      </c>
      <c r="R95" s="49"/>
      <c r="S95" s="12">
        <f t="shared" si="21"/>
        <v>0</v>
      </c>
      <c r="T95" s="47">
        <f t="shared" si="22"/>
        <v>15984</v>
      </c>
      <c r="U95" s="12">
        <f>IFERROR(VLOOKUP(A95,'[1]SY 2025-2026 Final'!$A$9:$U$322,20,0),0)</f>
        <v>15243</v>
      </c>
      <c r="V95" s="12">
        <f t="shared" si="23"/>
        <v>741</v>
      </c>
      <c r="W95" s="32">
        <f t="shared" si="24"/>
        <v>4.8612477858689232E-2</v>
      </c>
    </row>
    <row r="96" spans="1:23" x14ac:dyDescent="0.25">
      <c r="A96" s="43" t="s">
        <v>207</v>
      </c>
      <c r="B96" s="2" t="s">
        <v>208</v>
      </c>
      <c r="C96" s="47">
        <f>_xlfn.IFNA(IF(VLOOKUP(A96,'Title IA allocations 25-26'!$A$2:$C$314,3,FALSE)=0,0,$B$5),0)</f>
        <v>10000</v>
      </c>
      <c r="D96" s="134">
        <f>IFERROR(VLOOKUP(A96,'Title IA allocations 25-26'!$A$2:$C$314,3,FALSE)/SUM('Title IA allocations 25-26'!$C$2:$C$314),0)</f>
        <v>5.6830571889340473E-3</v>
      </c>
      <c r="E96" s="47">
        <f t="shared" si="13"/>
        <v>123357.50000000003</v>
      </c>
      <c r="F96" s="48"/>
      <c r="G96" s="47">
        <f t="shared" si="14"/>
        <v>0</v>
      </c>
      <c r="H96" s="47">
        <f t="shared" si="15"/>
        <v>120422.6</v>
      </c>
      <c r="I96" s="48"/>
      <c r="J96" s="47">
        <f t="shared" si="16"/>
        <v>0</v>
      </c>
      <c r="K96" s="47">
        <f t="shared" si="17"/>
        <v>120419</v>
      </c>
      <c r="L96" s="48"/>
      <c r="M96" s="47">
        <f t="shared" si="18"/>
        <v>0</v>
      </c>
      <c r="N96" s="47">
        <f t="shared" si="19"/>
        <v>120419</v>
      </c>
      <c r="Q96" s="47">
        <f t="shared" si="20"/>
        <v>120419</v>
      </c>
      <c r="R96" s="49"/>
      <c r="S96" s="12">
        <f t="shared" si="21"/>
        <v>0</v>
      </c>
      <c r="T96" s="47">
        <f t="shared" si="22"/>
        <v>120419</v>
      </c>
      <c r="U96" s="12">
        <f>IFERROR(VLOOKUP(A96,'[1]SY 2025-2026 Final'!$A$9:$U$322,20,0),0)</f>
        <v>94598</v>
      </c>
      <c r="V96" s="12">
        <f t="shared" si="23"/>
        <v>25821</v>
      </c>
      <c r="W96" s="32">
        <f t="shared" si="24"/>
        <v>0.27295503076174971</v>
      </c>
    </row>
    <row r="97" spans="1:23" x14ac:dyDescent="0.25">
      <c r="A97" s="43" t="s">
        <v>209</v>
      </c>
      <c r="B97" s="2" t="s">
        <v>210</v>
      </c>
      <c r="C97" s="47">
        <f>_xlfn.IFNA(IF(VLOOKUP(A97,'Title IA allocations 25-26'!$A$2:$C$314,3,FALSE)=0,0,$B$5),0)</f>
        <v>10000</v>
      </c>
      <c r="D97" s="134">
        <f>IFERROR(VLOOKUP(A97,'Title IA allocations 25-26'!$A$2:$C$314,3,FALSE)/SUM('Title IA allocations 25-26'!$C$2:$C$314),0)</f>
        <v>2.6861398937053044E-3</v>
      </c>
      <c r="E97" s="47">
        <f t="shared" si="13"/>
        <v>58305.800000000025</v>
      </c>
      <c r="F97" s="48"/>
      <c r="G97" s="47">
        <f t="shared" si="14"/>
        <v>0</v>
      </c>
      <c r="H97" s="47">
        <f t="shared" si="15"/>
        <v>56918.6</v>
      </c>
      <c r="I97" s="48"/>
      <c r="J97" s="47">
        <f t="shared" si="16"/>
        <v>0</v>
      </c>
      <c r="K97" s="47">
        <f t="shared" si="17"/>
        <v>56917</v>
      </c>
      <c r="L97" s="48"/>
      <c r="M97" s="47">
        <f t="shared" si="18"/>
        <v>0</v>
      </c>
      <c r="N97" s="47">
        <f t="shared" si="19"/>
        <v>56917</v>
      </c>
      <c r="Q97" s="47">
        <f t="shared" si="20"/>
        <v>56917</v>
      </c>
      <c r="R97" s="49"/>
      <c r="S97" s="12">
        <f t="shared" si="21"/>
        <v>0</v>
      </c>
      <c r="T97" s="47">
        <f t="shared" si="22"/>
        <v>56917</v>
      </c>
      <c r="U97" s="12">
        <f>IFERROR(VLOOKUP(A97,'[1]SY 2025-2026 Final'!$A$9:$U$322,20,0),0)</f>
        <v>63288</v>
      </c>
      <c r="V97" s="12">
        <f t="shared" si="23"/>
        <v>-6371</v>
      </c>
      <c r="W97" s="32">
        <f t="shared" si="24"/>
        <v>-0.10066679307293641</v>
      </c>
    </row>
    <row r="98" spans="1:23" x14ac:dyDescent="0.25">
      <c r="A98" s="43" t="s">
        <v>211</v>
      </c>
      <c r="B98" s="2" t="s">
        <v>212</v>
      </c>
      <c r="C98" s="47">
        <f>_xlfn.IFNA(IF(VLOOKUP(A98,'Title IA allocations 25-26'!$A$2:$C$314,3,FALSE)=0,0,$B$5),0)</f>
        <v>10000</v>
      </c>
      <c r="D98" s="134">
        <f>IFERROR(VLOOKUP(A98,'Title IA allocations 25-26'!$A$2:$C$314,3,FALSE)/SUM('Title IA allocations 25-26'!$C$2:$C$314),0)</f>
        <v>1.1596900103316673E-3</v>
      </c>
      <c r="E98" s="47">
        <f t="shared" si="13"/>
        <v>25172.400000000027</v>
      </c>
      <c r="F98" s="48"/>
      <c r="G98" s="47">
        <f t="shared" si="14"/>
        <v>0</v>
      </c>
      <c r="H98" s="47">
        <f t="shared" si="15"/>
        <v>24573.5</v>
      </c>
      <c r="I98" s="48"/>
      <c r="J98" s="47">
        <f t="shared" si="16"/>
        <v>0</v>
      </c>
      <c r="K98" s="47">
        <f t="shared" si="17"/>
        <v>24572</v>
      </c>
      <c r="L98" s="48"/>
      <c r="M98" s="47">
        <f t="shared" si="18"/>
        <v>0</v>
      </c>
      <c r="N98" s="47">
        <f t="shared" si="19"/>
        <v>24572</v>
      </c>
      <c r="Q98" s="47">
        <f>N98</f>
        <v>24572</v>
      </c>
      <c r="R98" s="49"/>
      <c r="S98" s="12">
        <f t="shared" si="21"/>
        <v>0</v>
      </c>
      <c r="T98" s="47">
        <f t="shared" si="22"/>
        <v>24572</v>
      </c>
      <c r="U98" s="12">
        <f>IFERROR(VLOOKUP(A98,'[1]SY 2025-2026 Final'!$A$9:$U$322,20,0),0)</f>
        <v>25788</v>
      </c>
      <c r="V98" s="12">
        <f t="shared" si="23"/>
        <v>-1216</v>
      </c>
      <c r="W98" s="32">
        <f t="shared" si="24"/>
        <v>-4.7153714906157905E-2</v>
      </c>
    </row>
    <row r="99" spans="1:23" x14ac:dyDescent="0.25">
      <c r="A99" s="43" t="s">
        <v>213</v>
      </c>
      <c r="B99" s="2" t="s">
        <v>214</v>
      </c>
      <c r="C99" s="47">
        <f>_xlfn.IFNA(IF(VLOOKUP(A99,'Title IA allocations 25-26'!$A$2:$C$314,3,FALSE)=0,0,$B$5),0)</f>
        <v>10000</v>
      </c>
      <c r="D99" s="134">
        <f>IFERROR(VLOOKUP(A99,'Title IA allocations 25-26'!$A$2:$C$314,3,FALSE)/SUM('Title IA allocations 25-26'!$C$2:$C$314),0)</f>
        <v>2.4151690374654827E-4</v>
      </c>
      <c r="E99" s="47">
        <f t="shared" si="13"/>
        <v>5242.4000000000233</v>
      </c>
      <c r="F99" s="48"/>
      <c r="G99" s="47">
        <f t="shared" si="14"/>
        <v>10000</v>
      </c>
      <c r="H99" s="47">
        <f t="shared" si="15"/>
        <v>10000</v>
      </c>
      <c r="I99" s="48"/>
      <c r="J99" s="47">
        <f t="shared" si="16"/>
        <v>0</v>
      </c>
      <c r="K99" s="47">
        <f t="shared" si="17"/>
        <v>10000</v>
      </c>
      <c r="L99" s="48"/>
      <c r="M99" s="47">
        <f t="shared" si="18"/>
        <v>0</v>
      </c>
      <c r="N99" s="47">
        <f t="shared" si="19"/>
        <v>10000</v>
      </c>
      <c r="Q99" s="47">
        <f t="shared" ref="Q99:Q162" si="25">N99</f>
        <v>10000</v>
      </c>
      <c r="R99" s="49"/>
      <c r="S99" s="12">
        <f t="shared" si="21"/>
        <v>0</v>
      </c>
      <c r="T99" s="47">
        <f t="shared" si="22"/>
        <v>10000</v>
      </c>
      <c r="U99" s="12">
        <f>IFERROR(VLOOKUP(A99,'[1]SY 2025-2026 Final'!$A$9:$U$322,20,0),0)</f>
        <v>10000</v>
      </c>
      <c r="V99" s="12">
        <f t="shared" si="23"/>
        <v>0</v>
      </c>
      <c r="W99" s="32">
        <f t="shared" si="24"/>
        <v>0</v>
      </c>
    </row>
    <row r="100" spans="1:23" x14ac:dyDescent="0.25">
      <c r="A100" s="43" t="s">
        <v>215</v>
      </c>
      <c r="B100" s="2" t="s">
        <v>216</v>
      </c>
      <c r="C100" s="47">
        <f>_xlfn.IFNA(IF(VLOOKUP(A100,'Title IA allocations 25-26'!$A$2:$C$314,3,FALSE)=0,0,$B$5),0)</f>
        <v>10000</v>
      </c>
      <c r="D100" s="134">
        <f>IFERROR(VLOOKUP(A100,'Title IA allocations 25-26'!$A$2:$C$314,3,FALSE)/SUM('Title IA allocations 25-26'!$C$2:$C$314),0)</f>
        <v>3.037942197509629E-4</v>
      </c>
      <c r="E100" s="47">
        <f t="shared" si="13"/>
        <v>6594.2000000000235</v>
      </c>
      <c r="F100" s="48"/>
      <c r="G100" s="47">
        <f t="shared" si="14"/>
        <v>10000</v>
      </c>
      <c r="H100" s="47">
        <f t="shared" si="15"/>
        <v>10000</v>
      </c>
      <c r="I100" s="48"/>
      <c r="J100" s="47">
        <f t="shared" si="16"/>
        <v>0</v>
      </c>
      <c r="K100" s="47">
        <f t="shared" si="17"/>
        <v>10000</v>
      </c>
      <c r="L100" s="48"/>
      <c r="M100" s="47">
        <f t="shared" si="18"/>
        <v>0</v>
      </c>
      <c r="N100" s="47">
        <f t="shared" si="19"/>
        <v>10000</v>
      </c>
      <c r="Q100" s="47">
        <f t="shared" si="25"/>
        <v>10000</v>
      </c>
      <c r="R100" s="49"/>
      <c r="S100" s="12">
        <f t="shared" si="21"/>
        <v>0</v>
      </c>
      <c r="T100" s="47">
        <f t="shared" si="22"/>
        <v>10000</v>
      </c>
      <c r="U100" s="12">
        <f>IFERROR(VLOOKUP(A100,'[1]SY 2025-2026 Final'!$A$9:$U$322,20,0),0)</f>
        <v>10000</v>
      </c>
      <c r="V100" s="12">
        <f t="shared" si="23"/>
        <v>0</v>
      </c>
      <c r="W100" s="32">
        <f t="shared" si="24"/>
        <v>0</v>
      </c>
    </row>
    <row r="101" spans="1:23" x14ac:dyDescent="0.25">
      <c r="A101" s="43" t="s">
        <v>217</v>
      </c>
      <c r="B101" s="2" t="s">
        <v>218</v>
      </c>
      <c r="C101" s="47">
        <f>_xlfn.IFNA(IF(VLOOKUP(A101,'Title IA allocations 25-26'!$A$2:$C$314,3,FALSE)=0,0,$B$5),0)</f>
        <v>10000</v>
      </c>
      <c r="D101" s="134">
        <f>IFERROR(VLOOKUP(A101,'Title IA allocations 25-26'!$A$2:$C$314,3,FALSE)/SUM('Title IA allocations 25-26'!$C$2:$C$314),0)</f>
        <v>8.5519024486194762E-5</v>
      </c>
      <c r="E101" s="47">
        <f t="shared" si="13"/>
        <v>1856.2000000000241</v>
      </c>
      <c r="F101" s="48"/>
      <c r="G101" s="47">
        <f t="shared" si="14"/>
        <v>10000</v>
      </c>
      <c r="H101" s="47">
        <f t="shared" si="15"/>
        <v>10000</v>
      </c>
      <c r="I101" s="48"/>
      <c r="J101" s="47">
        <f t="shared" si="16"/>
        <v>0</v>
      </c>
      <c r="K101" s="47">
        <f t="shared" si="17"/>
        <v>10000</v>
      </c>
      <c r="L101" s="48"/>
      <c r="M101" s="47">
        <f t="shared" si="18"/>
        <v>0</v>
      </c>
      <c r="N101" s="47">
        <f t="shared" si="19"/>
        <v>10000</v>
      </c>
      <c r="Q101" s="47">
        <f t="shared" si="25"/>
        <v>10000</v>
      </c>
      <c r="R101" s="49"/>
      <c r="S101" s="12">
        <f t="shared" si="21"/>
        <v>0</v>
      </c>
      <c r="T101" s="47">
        <f t="shared" si="22"/>
        <v>10000</v>
      </c>
      <c r="U101" s="12">
        <f>IFERROR(VLOOKUP(A101,'[1]SY 2025-2026 Final'!$A$9:$U$322,20,0),0)</f>
        <v>10000</v>
      </c>
      <c r="V101" s="12">
        <f t="shared" si="23"/>
        <v>0</v>
      </c>
      <c r="W101" s="32">
        <f t="shared" si="24"/>
        <v>0</v>
      </c>
    </row>
    <row r="102" spans="1:23" x14ac:dyDescent="0.25">
      <c r="A102" s="43" t="s">
        <v>219</v>
      </c>
      <c r="B102" s="2" t="s">
        <v>220</v>
      </c>
      <c r="C102" s="47">
        <f>_xlfn.IFNA(IF(VLOOKUP(A102,'Title IA allocations 25-26'!$A$2:$C$314,3,FALSE)=0,0,$B$5),0)</f>
        <v>10000</v>
      </c>
      <c r="D102" s="134">
        <f>IFERROR(VLOOKUP(A102,'Title IA allocations 25-26'!$A$2:$C$314,3,FALSE)/SUM('Title IA allocations 25-26'!$C$2:$C$314),0)</f>
        <v>3.0522596130707431E-4</v>
      </c>
      <c r="E102" s="47">
        <f t="shared" si="13"/>
        <v>6625.2000000000235</v>
      </c>
      <c r="F102" s="48"/>
      <c r="G102" s="47">
        <f t="shared" si="14"/>
        <v>10000</v>
      </c>
      <c r="H102" s="47">
        <f t="shared" si="15"/>
        <v>10000</v>
      </c>
      <c r="I102" s="48"/>
      <c r="J102" s="47">
        <f t="shared" si="16"/>
        <v>0</v>
      </c>
      <c r="K102" s="47">
        <f t="shared" si="17"/>
        <v>10000</v>
      </c>
      <c r="L102" s="48"/>
      <c r="M102" s="47">
        <f t="shared" si="18"/>
        <v>0</v>
      </c>
      <c r="N102" s="47">
        <f t="shared" si="19"/>
        <v>10000</v>
      </c>
      <c r="Q102" s="47">
        <f t="shared" si="25"/>
        <v>10000</v>
      </c>
      <c r="R102" s="49"/>
      <c r="S102" s="12">
        <f t="shared" si="21"/>
        <v>0</v>
      </c>
      <c r="T102" s="47">
        <f t="shared" si="22"/>
        <v>10000</v>
      </c>
      <c r="U102" s="12">
        <f>IFERROR(VLOOKUP(A102,'[1]SY 2025-2026 Final'!$A$9:$U$322,20,0),0)</f>
        <v>10000</v>
      </c>
      <c r="V102" s="12">
        <f t="shared" si="23"/>
        <v>0</v>
      </c>
      <c r="W102" s="32">
        <f t="shared" si="24"/>
        <v>0</v>
      </c>
    </row>
    <row r="103" spans="1:23" x14ac:dyDescent="0.25">
      <c r="A103" s="43" t="s">
        <v>221</v>
      </c>
      <c r="B103" s="2" t="s">
        <v>222</v>
      </c>
      <c r="C103" s="47">
        <f>_xlfn.IFNA(IF(VLOOKUP(A103,'Title IA allocations 25-26'!$A$2:$C$314,3,FALSE)=0,0,$B$5),0)</f>
        <v>10000</v>
      </c>
      <c r="D103" s="134">
        <f>IFERROR(VLOOKUP(A103,'Title IA allocations 25-26'!$A$2:$C$314,3,FALSE)/SUM('Title IA allocations 25-26'!$C$2:$C$314),0)</f>
        <v>1.8870422543277416E-4</v>
      </c>
      <c r="E103" s="47">
        <f t="shared" si="13"/>
        <v>4096.0000000000236</v>
      </c>
      <c r="F103" s="48"/>
      <c r="G103" s="47">
        <f t="shared" si="14"/>
        <v>10000</v>
      </c>
      <c r="H103" s="47">
        <f t="shared" si="15"/>
        <v>10000</v>
      </c>
      <c r="I103" s="48"/>
      <c r="J103" s="47">
        <f t="shared" si="16"/>
        <v>0</v>
      </c>
      <c r="K103" s="47">
        <f t="shared" si="17"/>
        <v>10000</v>
      </c>
      <c r="L103" s="48"/>
      <c r="M103" s="47">
        <f t="shared" si="18"/>
        <v>0</v>
      </c>
      <c r="N103" s="47">
        <f t="shared" si="19"/>
        <v>10000</v>
      </c>
      <c r="Q103" s="47">
        <f t="shared" si="25"/>
        <v>10000</v>
      </c>
      <c r="R103" s="49"/>
      <c r="S103" s="12">
        <f t="shared" si="21"/>
        <v>0</v>
      </c>
      <c r="T103" s="47">
        <f t="shared" si="22"/>
        <v>10000</v>
      </c>
      <c r="U103" s="12">
        <f>IFERROR(VLOOKUP(A103,'[1]SY 2025-2026 Final'!$A$9:$U$322,20,0),0)</f>
        <v>10000</v>
      </c>
      <c r="V103" s="12">
        <f t="shared" si="23"/>
        <v>0</v>
      </c>
      <c r="W103" s="32">
        <f t="shared" si="24"/>
        <v>0</v>
      </c>
    </row>
    <row r="104" spans="1:23" x14ac:dyDescent="0.25">
      <c r="A104" s="43" t="s">
        <v>223</v>
      </c>
      <c r="B104" s="2" t="s">
        <v>224</v>
      </c>
      <c r="C104" s="47">
        <f>_xlfn.IFNA(IF(VLOOKUP(A104,'Title IA allocations 25-26'!$A$2:$C$314,3,FALSE)=0,0,$B$5),0)</f>
        <v>10000</v>
      </c>
      <c r="D104" s="134">
        <f>IFERROR(VLOOKUP(A104,'Title IA allocations 25-26'!$A$2:$C$314,3,FALSE)/SUM('Title IA allocations 25-26'!$C$2:$C$314),0)</f>
        <v>1.4902467837853287E-3</v>
      </c>
      <c r="E104" s="47">
        <f t="shared" si="13"/>
        <v>32347.500000000025</v>
      </c>
      <c r="F104" s="48"/>
      <c r="G104" s="47">
        <f t="shared" si="14"/>
        <v>0</v>
      </c>
      <c r="H104" s="47">
        <f t="shared" si="15"/>
        <v>31577.8</v>
      </c>
      <c r="I104" s="48"/>
      <c r="J104" s="47">
        <f t="shared" si="16"/>
        <v>0</v>
      </c>
      <c r="K104" s="47">
        <f t="shared" si="17"/>
        <v>31576</v>
      </c>
      <c r="L104" s="48"/>
      <c r="M104" s="47">
        <f t="shared" si="18"/>
        <v>0</v>
      </c>
      <c r="N104" s="47">
        <f t="shared" si="19"/>
        <v>31576</v>
      </c>
      <c r="Q104" s="47">
        <f t="shared" si="25"/>
        <v>31576</v>
      </c>
      <c r="R104" s="49"/>
      <c r="S104" s="12">
        <f t="shared" si="21"/>
        <v>0</v>
      </c>
      <c r="T104" s="47">
        <f t="shared" si="22"/>
        <v>31576</v>
      </c>
      <c r="U104" s="12">
        <f>IFERROR(VLOOKUP(A104,'[1]SY 2025-2026 Final'!$A$9:$U$322,20,0),0)</f>
        <v>32753</v>
      </c>
      <c r="V104" s="12">
        <f t="shared" si="23"/>
        <v>-1177</v>
      </c>
      <c r="W104" s="32">
        <f t="shared" si="24"/>
        <v>-3.5935639483406098E-2</v>
      </c>
    </row>
    <row r="105" spans="1:23" x14ac:dyDescent="0.25">
      <c r="A105" s="43" t="s">
        <v>225</v>
      </c>
      <c r="B105" s="2" t="s">
        <v>226</v>
      </c>
      <c r="C105" s="47">
        <f>_xlfn.IFNA(IF(VLOOKUP(A105,'Title IA allocations 25-26'!$A$2:$C$314,3,FALSE)=0,0,$B$5),0)</f>
        <v>10000</v>
      </c>
      <c r="D105" s="134">
        <f>IFERROR(VLOOKUP(A105,'Title IA allocations 25-26'!$A$2:$C$314,3,FALSE)/SUM('Title IA allocations 25-26'!$C$2:$C$314),0)</f>
        <v>2.7104657334134669E-2</v>
      </c>
      <c r="E105" s="47">
        <f t="shared" si="13"/>
        <v>588339.1</v>
      </c>
      <c r="F105" s="48"/>
      <c r="G105" s="47">
        <f t="shared" si="14"/>
        <v>0</v>
      </c>
      <c r="H105" s="47">
        <f t="shared" si="15"/>
        <v>574341.5</v>
      </c>
      <c r="I105" s="48"/>
      <c r="J105" s="47">
        <f t="shared" si="16"/>
        <v>0</v>
      </c>
      <c r="K105" s="47">
        <f t="shared" si="17"/>
        <v>574325</v>
      </c>
      <c r="L105" s="48"/>
      <c r="M105" s="47">
        <f t="shared" si="18"/>
        <v>0</v>
      </c>
      <c r="N105" s="47">
        <f t="shared" si="19"/>
        <v>574325</v>
      </c>
      <c r="Q105" s="47">
        <f t="shared" si="25"/>
        <v>574325</v>
      </c>
      <c r="R105" s="49"/>
      <c r="S105" s="12">
        <f t="shared" si="21"/>
        <v>0</v>
      </c>
      <c r="T105" s="47">
        <f t="shared" si="22"/>
        <v>574325</v>
      </c>
      <c r="U105" s="12">
        <f>IFERROR(VLOOKUP(A105,'[1]SY 2025-2026 Final'!$A$9:$U$322,20,0),0)</f>
        <v>548433</v>
      </c>
      <c r="V105" s="12">
        <f t="shared" si="23"/>
        <v>25892</v>
      </c>
      <c r="W105" s="32">
        <f t="shared" si="24"/>
        <v>4.7210871701739321E-2</v>
      </c>
    </row>
    <row r="106" spans="1:23" x14ac:dyDescent="0.25">
      <c r="A106" s="43" t="s">
        <v>227</v>
      </c>
      <c r="B106" s="2" t="s">
        <v>228</v>
      </c>
      <c r="C106" s="47">
        <f>_xlfn.IFNA(IF(VLOOKUP(A106,'Title IA allocations 25-26'!$A$2:$C$314,3,FALSE)=0,0,$B$5),0)</f>
        <v>10000</v>
      </c>
      <c r="D106" s="134">
        <f>IFERROR(VLOOKUP(A106,'Title IA allocations 25-26'!$A$2:$C$314,3,FALSE)/SUM('Title IA allocations 25-26'!$C$2:$C$314),0)</f>
        <v>3.1466306550625116E-4</v>
      </c>
      <c r="E106" s="47">
        <f t="shared" si="13"/>
        <v>6830.100000000024</v>
      </c>
      <c r="F106" s="48"/>
      <c r="G106" s="47">
        <f t="shared" si="14"/>
        <v>10000</v>
      </c>
      <c r="H106" s="47">
        <f t="shared" si="15"/>
        <v>10000</v>
      </c>
      <c r="I106" s="48"/>
      <c r="J106" s="47">
        <f t="shared" si="16"/>
        <v>0</v>
      </c>
      <c r="K106" s="47">
        <f t="shared" si="17"/>
        <v>10000</v>
      </c>
      <c r="L106" s="48"/>
      <c r="M106" s="47">
        <f t="shared" si="18"/>
        <v>0</v>
      </c>
      <c r="N106" s="47">
        <f t="shared" si="19"/>
        <v>10000</v>
      </c>
      <c r="Q106" s="47">
        <f t="shared" si="25"/>
        <v>10000</v>
      </c>
      <c r="R106" s="49"/>
      <c r="S106" s="12">
        <f t="shared" si="21"/>
        <v>0</v>
      </c>
      <c r="T106" s="47">
        <f t="shared" si="22"/>
        <v>10000</v>
      </c>
      <c r="U106" s="12">
        <f>IFERROR(VLOOKUP(A106,'[1]SY 2025-2026 Final'!$A$9:$U$322,20,0),0)</f>
        <v>10000</v>
      </c>
      <c r="V106" s="12">
        <f t="shared" si="23"/>
        <v>0</v>
      </c>
      <c r="W106" s="32">
        <f t="shared" si="24"/>
        <v>0</v>
      </c>
    </row>
    <row r="107" spans="1:23" x14ac:dyDescent="0.25">
      <c r="A107" s="43" t="s">
        <v>229</v>
      </c>
      <c r="B107" s="2" t="s">
        <v>230</v>
      </c>
      <c r="C107" s="47">
        <f>_xlfn.IFNA(IF(VLOOKUP(A107,'Title IA allocations 25-26'!$A$2:$C$314,3,FALSE)=0,0,$B$5),0)</f>
        <v>10000</v>
      </c>
      <c r="D107" s="134">
        <f>IFERROR(VLOOKUP(A107,'Title IA allocations 25-26'!$A$2:$C$314,3,FALSE)/SUM('Title IA allocations 25-26'!$C$2:$C$314),0)</f>
        <v>9.742898038745349E-4</v>
      </c>
      <c r="E107" s="47">
        <f t="shared" si="13"/>
        <v>21148.100000000024</v>
      </c>
      <c r="F107" s="48"/>
      <c r="G107" s="47">
        <f t="shared" si="14"/>
        <v>0</v>
      </c>
      <c r="H107" s="47">
        <f t="shared" si="15"/>
        <v>20644.900000000001</v>
      </c>
      <c r="I107" s="48"/>
      <c r="J107" s="47">
        <f t="shared" si="16"/>
        <v>0</v>
      </c>
      <c r="K107" s="47">
        <f t="shared" si="17"/>
        <v>20644</v>
      </c>
      <c r="L107" s="48"/>
      <c r="M107" s="47">
        <f t="shared" si="18"/>
        <v>0</v>
      </c>
      <c r="N107" s="47">
        <f t="shared" si="19"/>
        <v>20644</v>
      </c>
      <c r="Q107" s="47">
        <f t="shared" si="25"/>
        <v>20644</v>
      </c>
      <c r="R107" s="49"/>
      <c r="S107" s="12">
        <f t="shared" si="21"/>
        <v>0</v>
      </c>
      <c r="T107" s="47">
        <f t="shared" si="22"/>
        <v>20644</v>
      </c>
      <c r="U107" s="12">
        <f>IFERROR(VLOOKUP(A107,'[1]SY 2025-2026 Final'!$A$9:$U$322,20,0),0)</f>
        <v>19039</v>
      </c>
      <c r="V107" s="12">
        <f t="shared" si="23"/>
        <v>1605</v>
      </c>
      <c r="W107" s="32">
        <f t="shared" si="24"/>
        <v>8.4300646042334157E-2</v>
      </c>
    </row>
    <row r="108" spans="1:23" x14ac:dyDescent="0.25">
      <c r="A108" s="43" t="s">
        <v>231</v>
      </c>
      <c r="B108" s="2" t="s">
        <v>232</v>
      </c>
      <c r="C108" s="47">
        <f>_xlfn.IFNA(IF(VLOOKUP(A108,'Title IA allocations 25-26'!$A$2:$C$314,3,FALSE)=0,0,$B$5),0)</f>
        <v>10000</v>
      </c>
      <c r="D108" s="134">
        <f>IFERROR(VLOOKUP(A108,'Title IA allocations 25-26'!$A$2:$C$314,3,FALSE)/SUM('Title IA allocations 25-26'!$C$2:$C$314),0)</f>
        <v>3.5742154524341864E-3</v>
      </c>
      <c r="E108" s="47">
        <f t="shared" si="13"/>
        <v>77582.600000000035</v>
      </c>
      <c r="F108" s="48"/>
      <c r="G108" s="47">
        <f t="shared" si="14"/>
        <v>0</v>
      </c>
      <c r="H108" s="47">
        <f t="shared" si="15"/>
        <v>75736.7</v>
      </c>
      <c r="I108" s="48"/>
      <c r="J108" s="47">
        <f t="shared" si="16"/>
        <v>0</v>
      </c>
      <c r="K108" s="47">
        <f t="shared" si="17"/>
        <v>75734</v>
      </c>
      <c r="L108" s="48"/>
      <c r="M108" s="47">
        <f t="shared" si="18"/>
        <v>0</v>
      </c>
      <c r="N108" s="47">
        <f t="shared" si="19"/>
        <v>75734</v>
      </c>
      <c r="Q108" s="47">
        <f t="shared" si="25"/>
        <v>75734</v>
      </c>
      <c r="R108" s="49"/>
      <c r="S108" s="12">
        <f t="shared" si="21"/>
        <v>0</v>
      </c>
      <c r="T108" s="47">
        <f t="shared" si="22"/>
        <v>75734</v>
      </c>
      <c r="U108" s="12">
        <f>IFERROR(VLOOKUP(A108,'[1]SY 2025-2026 Final'!$A$9:$U$322,20,0),0)</f>
        <v>76558</v>
      </c>
      <c r="V108" s="12">
        <f t="shared" si="23"/>
        <v>-824</v>
      </c>
      <c r="W108" s="32">
        <f t="shared" si="24"/>
        <v>-1.0763081585203376E-2</v>
      </c>
    </row>
    <row r="109" spans="1:23" x14ac:dyDescent="0.25">
      <c r="A109" s="43" t="s">
        <v>233</v>
      </c>
      <c r="B109" s="2" t="s">
        <v>234</v>
      </c>
      <c r="C109" s="47">
        <f>_xlfn.IFNA(IF(VLOOKUP(A109,'Title IA allocations 25-26'!$A$2:$C$314,3,FALSE)=0,0,$B$5),0)</f>
        <v>10000</v>
      </c>
      <c r="D109" s="134">
        <f>IFERROR(VLOOKUP(A109,'Title IA allocations 25-26'!$A$2:$C$314,3,FALSE)/SUM('Title IA allocations 25-26'!$C$2:$C$314),0)</f>
        <v>3.8562031469459133E-4</v>
      </c>
      <c r="E109" s="47">
        <f t="shared" si="13"/>
        <v>8370.3000000000229</v>
      </c>
      <c r="F109" s="48"/>
      <c r="G109" s="47">
        <f t="shared" si="14"/>
        <v>10000</v>
      </c>
      <c r="H109" s="47">
        <f t="shared" si="15"/>
        <v>10000</v>
      </c>
      <c r="I109" s="48"/>
      <c r="J109" s="47">
        <f t="shared" si="16"/>
        <v>0</v>
      </c>
      <c r="K109" s="47">
        <f t="shared" si="17"/>
        <v>10000</v>
      </c>
      <c r="L109" s="48"/>
      <c r="M109" s="47">
        <f t="shared" si="18"/>
        <v>0</v>
      </c>
      <c r="N109" s="47">
        <f t="shared" si="19"/>
        <v>10000</v>
      </c>
      <c r="Q109" s="47">
        <f t="shared" si="25"/>
        <v>10000</v>
      </c>
      <c r="R109" s="49"/>
      <c r="S109" s="12">
        <f t="shared" si="21"/>
        <v>0</v>
      </c>
      <c r="T109" s="47">
        <f t="shared" si="22"/>
        <v>10000</v>
      </c>
      <c r="U109" s="12">
        <f>IFERROR(VLOOKUP(A109,'[1]SY 2025-2026 Final'!$A$9:$U$322,20,0),0)</f>
        <v>10000</v>
      </c>
      <c r="V109" s="12">
        <f t="shared" si="23"/>
        <v>0</v>
      </c>
      <c r="W109" s="32">
        <f t="shared" si="24"/>
        <v>0</v>
      </c>
    </row>
    <row r="110" spans="1:23" x14ac:dyDescent="0.25">
      <c r="A110" s="43" t="s">
        <v>235</v>
      </c>
      <c r="B110" s="2" t="s">
        <v>236</v>
      </c>
      <c r="C110" s="47">
        <f>_xlfn.IFNA(IF(VLOOKUP(A110,'Title IA allocations 25-26'!$A$2:$C$314,3,FALSE)=0,0,$B$5),0)</f>
        <v>10000</v>
      </c>
      <c r="D110" s="134">
        <f>IFERROR(VLOOKUP(A110,'Title IA allocations 25-26'!$A$2:$C$314,3,FALSE)/SUM('Title IA allocations 25-26'!$C$2:$C$314),0)</f>
        <v>6.7736519024376061E-4</v>
      </c>
      <c r="E110" s="47">
        <f t="shared" si="13"/>
        <v>14703.000000000024</v>
      </c>
      <c r="F110" s="48"/>
      <c r="G110" s="47">
        <f t="shared" si="14"/>
        <v>0</v>
      </c>
      <c r="H110" s="47">
        <f t="shared" si="15"/>
        <v>14353.1</v>
      </c>
      <c r="I110" s="48"/>
      <c r="J110" s="47">
        <f t="shared" si="16"/>
        <v>0</v>
      </c>
      <c r="K110" s="47">
        <f t="shared" si="17"/>
        <v>14352</v>
      </c>
      <c r="L110" s="48"/>
      <c r="M110" s="47">
        <f t="shared" si="18"/>
        <v>0</v>
      </c>
      <c r="N110" s="47">
        <f t="shared" si="19"/>
        <v>14352</v>
      </c>
      <c r="Q110" s="47">
        <f t="shared" si="25"/>
        <v>14352</v>
      </c>
      <c r="R110" s="49"/>
      <c r="S110" s="12">
        <f t="shared" si="21"/>
        <v>0</v>
      </c>
      <c r="T110" s="47">
        <f t="shared" si="22"/>
        <v>14352</v>
      </c>
      <c r="U110" s="12">
        <f>IFERROR(VLOOKUP(A110,'[1]SY 2025-2026 Final'!$A$9:$U$322,20,0),0)</f>
        <v>14855</v>
      </c>
      <c r="V110" s="12">
        <f t="shared" si="23"/>
        <v>-503</v>
      </c>
      <c r="W110" s="32">
        <f t="shared" si="24"/>
        <v>-3.3860652978795015E-2</v>
      </c>
    </row>
    <row r="111" spans="1:23" x14ac:dyDescent="0.25">
      <c r="A111" s="43" t="s">
        <v>237</v>
      </c>
      <c r="B111" s="2" t="s">
        <v>238</v>
      </c>
      <c r="C111" s="47">
        <f>_xlfn.IFNA(IF(VLOOKUP(A111,'Title IA allocations 25-26'!$A$2:$C$314,3,FALSE)=0,0,$B$5),0)</f>
        <v>10000</v>
      </c>
      <c r="D111" s="134">
        <f>IFERROR(VLOOKUP(A111,'Title IA allocations 25-26'!$A$2:$C$314,3,FALSE)/SUM('Title IA allocations 25-26'!$C$2:$C$314),0)</f>
        <v>4.2415687768444657E-4</v>
      </c>
      <c r="E111" s="47">
        <f t="shared" si="13"/>
        <v>9206.8000000000229</v>
      </c>
      <c r="F111" s="48"/>
      <c r="G111" s="47">
        <f t="shared" si="14"/>
        <v>10000</v>
      </c>
      <c r="H111" s="47">
        <f t="shared" si="15"/>
        <v>10000</v>
      </c>
      <c r="I111" s="48"/>
      <c r="J111" s="47">
        <f t="shared" si="16"/>
        <v>0</v>
      </c>
      <c r="K111" s="47">
        <f t="shared" si="17"/>
        <v>10000</v>
      </c>
      <c r="L111" s="48"/>
      <c r="M111" s="47">
        <f t="shared" si="18"/>
        <v>0</v>
      </c>
      <c r="N111" s="47">
        <f t="shared" si="19"/>
        <v>10000</v>
      </c>
      <c r="Q111" s="47">
        <f t="shared" si="25"/>
        <v>10000</v>
      </c>
      <c r="R111" s="49"/>
      <c r="S111" s="12">
        <f t="shared" si="21"/>
        <v>0</v>
      </c>
      <c r="T111" s="47">
        <f t="shared" si="22"/>
        <v>10000</v>
      </c>
      <c r="U111" s="12">
        <f>IFERROR(VLOOKUP(A111,'[1]SY 2025-2026 Final'!$A$9:$U$322,20,0),0)</f>
        <v>10000</v>
      </c>
      <c r="V111" s="12">
        <f t="shared" si="23"/>
        <v>0</v>
      </c>
      <c r="W111" s="32">
        <f t="shared" si="24"/>
        <v>0</v>
      </c>
    </row>
    <row r="112" spans="1:23" x14ac:dyDescent="0.25">
      <c r="A112" s="43" t="s">
        <v>239</v>
      </c>
      <c r="B112" s="2" t="s">
        <v>240</v>
      </c>
      <c r="C112" s="47">
        <f>_xlfn.IFNA(IF(VLOOKUP(A112,'Title IA allocations 25-26'!$A$2:$C$314,3,FALSE)=0,0,$B$5),0)</f>
        <v>10000</v>
      </c>
      <c r="D112" s="134">
        <f>IFERROR(VLOOKUP(A112,'Title IA allocations 25-26'!$A$2:$C$314,3,FALSE)/SUM('Title IA allocations 25-26'!$C$2:$C$314),0)</f>
        <v>4.6572212473530678E-4</v>
      </c>
      <c r="E112" s="47">
        <f t="shared" si="13"/>
        <v>10109.000000000024</v>
      </c>
      <c r="F112" s="48"/>
      <c r="G112" s="47">
        <f t="shared" si="14"/>
        <v>0</v>
      </c>
      <c r="H112" s="47">
        <f t="shared" si="15"/>
        <v>9868.4</v>
      </c>
      <c r="I112" s="48"/>
      <c r="J112" s="47">
        <f t="shared" si="16"/>
        <v>10000</v>
      </c>
      <c r="K112" s="47">
        <f t="shared" si="17"/>
        <v>10000</v>
      </c>
      <c r="L112" s="48"/>
      <c r="M112" s="47">
        <f t="shared" si="18"/>
        <v>0</v>
      </c>
      <c r="N112" s="47">
        <f t="shared" si="19"/>
        <v>10000</v>
      </c>
      <c r="Q112" s="47">
        <f t="shared" si="25"/>
        <v>10000</v>
      </c>
      <c r="R112" s="49"/>
      <c r="S112" s="12">
        <f t="shared" si="21"/>
        <v>0</v>
      </c>
      <c r="T112" s="47">
        <f t="shared" si="22"/>
        <v>10000</v>
      </c>
      <c r="U112" s="12">
        <f>IFERROR(VLOOKUP(A112,'[1]SY 2025-2026 Final'!$A$9:$U$322,20,0),0)</f>
        <v>10000</v>
      </c>
      <c r="V112" s="12">
        <f t="shared" si="23"/>
        <v>0</v>
      </c>
      <c r="W112" s="32">
        <f t="shared" si="24"/>
        <v>0</v>
      </c>
    </row>
    <row r="113" spans="1:23" x14ac:dyDescent="0.25">
      <c r="A113" s="43" t="s">
        <v>241</v>
      </c>
      <c r="B113" s="2" t="s">
        <v>242</v>
      </c>
      <c r="C113" s="47">
        <f>_xlfn.IFNA(IF(VLOOKUP(A113,'Title IA allocations 25-26'!$A$2:$C$314,3,FALSE)=0,0,$B$5),0)</f>
        <v>10000</v>
      </c>
      <c r="D113" s="134">
        <f>IFERROR(VLOOKUP(A113,'Title IA allocations 25-26'!$A$2:$C$314,3,FALSE)/SUM('Title IA allocations 25-26'!$C$2:$C$314),0)</f>
        <v>8.4975238029787052E-6</v>
      </c>
      <c r="E113" s="47">
        <f t="shared" si="13"/>
        <v>184.40000000002411</v>
      </c>
      <c r="F113" s="48"/>
      <c r="G113" s="47">
        <f t="shared" si="14"/>
        <v>10000</v>
      </c>
      <c r="H113" s="47">
        <f t="shared" si="15"/>
        <v>10000</v>
      </c>
      <c r="I113" s="48"/>
      <c r="J113" s="47">
        <f t="shared" si="16"/>
        <v>0</v>
      </c>
      <c r="K113" s="47">
        <f t="shared" si="17"/>
        <v>10000</v>
      </c>
      <c r="L113" s="48"/>
      <c r="M113" s="47">
        <f t="shared" si="18"/>
        <v>0</v>
      </c>
      <c r="N113" s="47">
        <f t="shared" si="19"/>
        <v>10000</v>
      </c>
      <c r="Q113" s="47">
        <f t="shared" si="25"/>
        <v>10000</v>
      </c>
      <c r="R113" s="49"/>
      <c r="S113" s="12">
        <f t="shared" si="21"/>
        <v>0</v>
      </c>
      <c r="T113" s="47">
        <f t="shared" si="22"/>
        <v>10000</v>
      </c>
      <c r="U113" s="12">
        <f>IFERROR(VLOOKUP(A113,'[1]SY 2025-2026 Final'!$A$9:$U$322,20,0),0)</f>
        <v>10000</v>
      </c>
      <c r="V113" s="12">
        <f t="shared" si="23"/>
        <v>0</v>
      </c>
      <c r="W113" s="32">
        <f t="shared" si="24"/>
        <v>0</v>
      </c>
    </row>
    <row r="114" spans="1:23" x14ac:dyDescent="0.25">
      <c r="A114" s="43" t="s">
        <v>243</v>
      </c>
      <c r="B114" s="2" t="s">
        <v>244</v>
      </c>
      <c r="C114" s="47">
        <f>_xlfn.IFNA(IF(VLOOKUP(A114,'Title IA allocations 25-26'!$A$2:$C$314,3,FALSE)=0,0,$B$5),0)</f>
        <v>10000</v>
      </c>
      <c r="D114" s="134">
        <f>IFERROR(VLOOKUP(A114,'Title IA allocations 25-26'!$A$2:$C$314,3,FALSE)/SUM('Title IA allocations 25-26'!$C$2:$C$314),0)</f>
        <v>2.4804853625902011E-3</v>
      </c>
      <c r="E114" s="47">
        <f t="shared" si="13"/>
        <v>53841.900000000023</v>
      </c>
      <c r="F114" s="48"/>
      <c r="G114" s="47">
        <f t="shared" si="14"/>
        <v>0</v>
      </c>
      <c r="H114" s="47">
        <f t="shared" si="15"/>
        <v>52560.9</v>
      </c>
      <c r="I114" s="48"/>
      <c r="J114" s="47">
        <f t="shared" si="16"/>
        <v>0</v>
      </c>
      <c r="K114" s="47">
        <f t="shared" si="17"/>
        <v>52559</v>
      </c>
      <c r="L114" s="48"/>
      <c r="M114" s="47">
        <f t="shared" si="18"/>
        <v>0</v>
      </c>
      <c r="N114" s="47">
        <f t="shared" si="19"/>
        <v>52559</v>
      </c>
      <c r="Q114" s="47">
        <f t="shared" si="25"/>
        <v>52559</v>
      </c>
      <c r="R114" s="49"/>
      <c r="S114" s="12">
        <f t="shared" si="21"/>
        <v>0</v>
      </c>
      <c r="T114" s="47">
        <f t="shared" si="22"/>
        <v>52559</v>
      </c>
      <c r="U114" s="12">
        <f>IFERROR(VLOOKUP(A114,'[1]SY 2025-2026 Final'!$A$9:$U$322,20,0),0)</f>
        <v>49244</v>
      </c>
      <c r="V114" s="12">
        <f t="shared" si="23"/>
        <v>3315</v>
      </c>
      <c r="W114" s="32">
        <f t="shared" si="24"/>
        <v>6.7317845828933479E-2</v>
      </c>
    </row>
    <row r="115" spans="1:23" x14ac:dyDescent="0.25">
      <c r="A115" s="43" t="s">
        <v>245</v>
      </c>
      <c r="B115" s="2" t="s">
        <v>246</v>
      </c>
      <c r="C115" s="47">
        <f>_xlfn.IFNA(IF(VLOOKUP(A115,'Title IA allocations 25-26'!$A$2:$C$314,3,FALSE)=0,0,$B$5),0)</f>
        <v>10000</v>
      </c>
      <c r="D115" s="134">
        <f>IFERROR(VLOOKUP(A115,'Title IA allocations 25-26'!$A$2:$C$314,3,FALSE)/SUM('Title IA allocations 25-26'!$C$2:$C$314),0)</f>
        <v>1.5229462465848834E-5</v>
      </c>
      <c r="E115" s="47">
        <f t="shared" si="13"/>
        <v>330.5000000000241</v>
      </c>
      <c r="F115" s="48"/>
      <c r="G115" s="47">
        <f t="shared" si="14"/>
        <v>10000</v>
      </c>
      <c r="H115" s="47">
        <f t="shared" si="15"/>
        <v>10000</v>
      </c>
      <c r="I115" s="48"/>
      <c r="J115" s="47">
        <f t="shared" si="16"/>
        <v>0</v>
      </c>
      <c r="K115" s="47">
        <f t="shared" si="17"/>
        <v>10000</v>
      </c>
      <c r="L115" s="48"/>
      <c r="M115" s="47">
        <f t="shared" si="18"/>
        <v>0</v>
      </c>
      <c r="N115" s="47">
        <f t="shared" si="19"/>
        <v>10000</v>
      </c>
      <c r="Q115" s="47">
        <f t="shared" si="25"/>
        <v>10000</v>
      </c>
      <c r="R115" s="49"/>
      <c r="S115" s="12">
        <f t="shared" si="21"/>
        <v>0</v>
      </c>
      <c r="T115" s="47">
        <f t="shared" si="22"/>
        <v>10000</v>
      </c>
      <c r="U115" s="12">
        <f>IFERROR(VLOOKUP(A115,'[1]SY 2025-2026 Final'!$A$9:$U$322,20,0),0)</f>
        <v>10000</v>
      </c>
      <c r="V115" s="12">
        <f t="shared" si="23"/>
        <v>0</v>
      </c>
      <c r="W115" s="32">
        <f t="shared" si="24"/>
        <v>0</v>
      </c>
    </row>
    <row r="116" spans="1:23" x14ac:dyDescent="0.25">
      <c r="A116" s="43" t="s">
        <v>247</v>
      </c>
      <c r="B116" s="2" t="s">
        <v>248</v>
      </c>
      <c r="C116" s="47">
        <f>_xlfn.IFNA(IF(VLOOKUP(A116,'Title IA allocations 25-26'!$A$2:$C$314,3,FALSE)=0,0,$B$5),0)</f>
        <v>10000</v>
      </c>
      <c r="D116" s="134">
        <f>IFERROR(VLOOKUP(A116,'Title IA allocations 25-26'!$A$2:$C$314,3,FALSE)/SUM('Title IA allocations 25-26'!$C$2:$C$314),0)</f>
        <v>6.5722099955164461E-4</v>
      </c>
      <c r="E116" s="47">
        <f t="shared" si="13"/>
        <v>14265.700000000024</v>
      </c>
      <c r="F116" s="48"/>
      <c r="G116" s="47">
        <f t="shared" si="14"/>
        <v>0</v>
      </c>
      <c r="H116" s="47">
        <f t="shared" si="15"/>
        <v>13926.2</v>
      </c>
      <c r="I116" s="48"/>
      <c r="J116" s="47">
        <f t="shared" si="16"/>
        <v>0</v>
      </c>
      <c r="K116" s="47">
        <f t="shared" si="17"/>
        <v>13925</v>
      </c>
      <c r="L116" s="48"/>
      <c r="M116" s="47">
        <f t="shared" si="18"/>
        <v>0</v>
      </c>
      <c r="N116" s="47">
        <f t="shared" si="19"/>
        <v>13925</v>
      </c>
      <c r="Q116" s="47">
        <f t="shared" si="25"/>
        <v>13925</v>
      </c>
      <c r="R116" s="49"/>
      <c r="S116" s="12">
        <f t="shared" si="21"/>
        <v>0</v>
      </c>
      <c r="T116" s="47">
        <f t="shared" si="22"/>
        <v>13925</v>
      </c>
      <c r="U116" s="12">
        <f>IFERROR(VLOOKUP(A116,'[1]SY 2025-2026 Final'!$A$9:$U$322,20,0),0)</f>
        <v>14159</v>
      </c>
      <c r="V116" s="12">
        <f t="shared" si="23"/>
        <v>-234</v>
      </c>
      <c r="W116" s="32">
        <f t="shared" si="24"/>
        <v>-1.6526590860936507E-2</v>
      </c>
    </row>
    <row r="117" spans="1:23" x14ac:dyDescent="0.25">
      <c r="A117" s="43" t="s">
        <v>249</v>
      </c>
      <c r="B117" s="2" t="s">
        <v>250</v>
      </c>
      <c r="C117" s="47">
        <f>_xlfn.IFNA(IF(VLOOKUP(A117,'Title IA allocations 25-26'!$A$2:$C$314,3,FALSE)=0,0,$B$5),0)</f>
        <v>10000</v>
      </c>
      <c r="D117" s="134">
        <f>IFERROR(VLOOKUP(A117,'Title IA allocations 25-26'!$A$2:$C$314,3,FALSE)/SUM('Title IA allocations 25-26'!$C$2:$C$314),0)</f>
        <v>2.45258016899176E-4</v>
      </c>
      <c r="E117" s="47">
        <f t="shared" si="13"/>
        <v>5323.600000000024</v>
      </c>
      <c r="F117" s="48"/>
      <c r="G117" s="47">
        <f t="shared" si="14"/>
        <v>10000</v>
      </c>
      <c r="H117" s="47">
        <f t="shared" si="15"/>
        <v>10000</v>
      </c>
      <c r="I117" s="48"/>
      <c r="J117" s="47">
        <f t="shared" si="16"/>
        <v>0</v>
      </c>
      <c r="K117" s="47">
        <f t="shared" si="17"/>
        <v>10000</v>
      </c>
      <c r="L117" s="48"/>
      <c r="M117" s="47">
        <f t="shared" si="18"/>
        <v>0</v>
      </c>
      <c r="N117" s="47">
        <f t="shared" si="19"/>
        <v>10000</v>
      </c>
      <c r="Q117" s="47">
        <f t="shared" si="25"/>
        <v>10000</v>
      </c>
      <c r="R117" s="49"/>
      <c r="S117" s="12">
        <f t="shared" si="21"/>
        <v>0</v>
      </c>
      <c r="T117" s="47">
        <f t="shared" si="22"/>
        <v>10000</v>
      </c>
      <c r="U117" s="12">
        <f>IFERROR(VLOOKUP(A117,'[1]SY 2025-2026 Final'!$A$9:$U$322,20,0),0)</f>
        <v>10000</v>
      </c>
      <c r="V117" s="12">
        <f t="shared" si="23"/>
        <v>0</v>
      </c>
      <c r="W117" s="32">
        <f t="shared" si="24"/>
        <v>0</v>
      </c>
    </row>
    <row r="118" spans="1:23" x14ac:dyDescent="0.25">
      <c r="A118" s="53" t="s">
        <v>251</v>
      </c>
      <c r="B118" s="2" t="s">
        <v>252</v>
      </c>
      <c r="C118" s="47">
        <f>_xlfn.IFNA(IF(VLOOKUP(A118,'Title IA allocations 25-26'!$A$2:$C$314,3,FALSE)=0,0,$B$5),0)</f>
        <v>10000</v>
      </c>
      <c r="D118" s="134">
        <f>IFERROR(VLOOKUP(A118,'Title IA allocations 25-26'!$A$2:$C$314,3,FALSE)/SUM('Title IA allocations 25-26'!$C$2:$C$314),0)</f>
        <v>6.2250918269473807E-3</v>
      </c>
      <c r="E118" s="47">
        <f t="shared" si="13"/>
        <v>135123.10000000003</v>
      </c>
      <c r="F118" s="48"/>
      <c r="G118" s="47">
        <f t="shared" si="14"/>
        <v>0</v>
      </c>
      <c r="H118" s="47">
        <f t="shared" si="15"/>
        <v>131908.20000000001</v>
      </c>
      <c r="I118" s="48"/>
      <c r="J118" s="47">
        <f t="shared" si="16"/>
        <v>0</v>
      </c>
      <c r="K118" s="47">
        <f t="shared" si="17"/>
        <v>131904</v>
      </c>
      <c r="L118" s="48"/>
      <c r="M118" s="47">
        <f t="shared" si="18"/>
        <v>0</v>
      </c>
      <c r="N118" s="47">
        <f t="shared" si="19"/>
        <v>131904</v>
      </c>
      <c r="Q118" s="47">
        <f t="shared" si="25"/>
        <v>131904</v>
      </c>
      <c r="R118" s="49"/>
      <c r="S118" s="12">
        <f t="shared" si="21"/>
        <v>0</v>
      </c>
      <c r="T118" s="47">
        <f t="shared" si="22"/>
        <v>131904</v>
      </c>
      <c r="U118" s="12">
        <f>IFERROR(VLOOKUP(A118,'[1]SY 2025-2026 Final'!$A$9:$U$322,20,0),0)</f>
        <v>130047</v>
      </c>
      <c r="V118" s="12">
        <f t="shared" si="23"/>
        <v>1857</v>
      </c>
      <c r="W118" s="32">
        <f t="shared" si="24"/>
        <v>1.4279452813213684E-2</v>
      </c>
    </row>
    <row r="119" spans="1:23" x14ac:dyDescent="0.25">
      <c r="A119" s="43" t="s">
        <v>253</v>
      </c>
      <c r="B119" s="2" t="s">
        <v>254</v>
      </c>
      <c r="C119" s="47">
        <f>_xlfn.IFNA(IF(VLOOKUP(A119,'Title IA allocations 25-26'!$A$2:$C$314,3,FALSE)=0,0,$B$5),0)</f>
        <v>10000</v>
      </c>
      <c r="D119" s="134">
        <f>IFERROR(VLOOKUP(A119,'Title IA allocations 25-26'!$A$2:$C$314,3,FALSE)/SUM('Title IA allocations 25-26'!$C$2:$C$314),0)</f>
        <v>2.3112965317382411E-2</v>
      </c>
      <c r="E119" s="47">
        <f t="shared" si="13"/>
        <v>501694.6</v>
      </c>
      <c r="F119" s="48"/>
      <c r="G119" s="47">
        <f t="shared" si="14"/>
        <v>0</v>
      </c>
      <c r="H119" s="47">
        <f t="shared" si="15"/>
        <v>489758.4</v>
      </c>
      <c r="I119" s="48"/>
      <c r="J119" s="47">
        <f t="shared" si="16"/>
        <v>0</v>
      </c>
      <c r="K119" s="47">
        <f t="shared" si="17"/>
        <v>489745</v>
      </c>
      <c r="L119" s="48"/>
      <c r="M119" s="47">
        <f t="shared" si="18"/>
        <v>0</v>
      </c>
      <c r="N119" s="47">
        <f t="shared" si="19"/>
        <v>489745</v>
      </c>
      <c r="Q119" s="47">
        <f t="shared" si="25"/>
        <v>489745</v>
      </c>
      <c r="R119" s="49"/>
      <c r="S119" s="12">
        <f t="shared" si="21"/>
        <v>0</v>
      </c>
      <c r="T119" s="47">
        <f t="shared" si="22"/>
        <v>489745</v>
      </c>
      <c r="U119" s="12">
        <f>IFERROR(VLOOKUP(A119,'[1]SY 2025-2026 Final'!$A$9:$U$322,20,0),0)</f>
        <v>460897</v>
      </c>
      <c r="V119" s="12">
        <f t="shared" si="23"/>
        <v>28848</v>
      </c>
      <c r="W119" s="32">
        <f t="shared" si="24"/>
        <v>6.2590991045721717E-2</v>
      </c>
    </row>
    <row r="120" spans="1:23" x14ac:dyDescent="0.25">
      <c r="A120" s="43" t="s">
        <v>255</v>
      </c>
      <c r="B120" s="2" t="s">
        <v>256</v>
      </c>
      <c r="C120" s="47">
        <f>_xlfn.IFNA(IF(VLOOKUP(A120,'Title IA allocations 25-26'!$A$2:$C$314,3,FALSE)=0,0,$B$5),0)</f>
        <v>10000</v>
      </c>
      <c r="D120" s="134">
        <f>IFERROR(VLOOKUP(A120,'Title IA allocations 25-26'!$A$2:$C$314,3,FALSE)/SUM('Title IA allocations 25-26'!$C$2:$C$314),0)</f>
        <v>3.4754366426277258E-2</v>
      </c>
      <c r="E120" s="47">
        <f t="shared" si="13"/>
        <v>754385.2</v>
      </c>
      <c r="F120" s="48"/>
      <c r="G120" s="47">
        <f t="shared" si="14"/>
        <v>0</v>
      </c>
      <c r="H120" s="47">
        <f t="shared" si="15"/>
        <v>736437</v>
      </c>
      <c r="I120" s="48"/>
      <c r="J120" s="47">
        <f t="shared" si="16"/>
        <v>0</v>
      </c>
      <c r="K120" s="47">
        <f t="shared" si="17"/>
        <v>736417</v>
      </c>
      <c r="L120" s="48"/>
      <c r="M120" s="47">
        <f t="shared" si="18"/>
        <v>0</v>
      </c>
      <c r="N120" s="47">
        <f t="shared" si="19"/>
        <v>736417</v>
      </c>
      <c r="Q120" s="47">
        <f t="shared" si="25"/>
        <v>736417</v>
      </c>
      <c r="R120" s="49"/>
      <c r="S120" s="12">
        <f t="shared" si="21"/>
        <v>0</v>
      </c>
      <c r="T120" s="47">
        <f t="shared" si="22"/>
        <v>736417</v>
      </c>
      <c r="U120" s="12">
        <f>IFERROR(VLOOKUP(A120,'[1]SY 2025-2026 Final'!$A$9:$U$322,20,0),0)</f>
        <v>724740</v>
      </c>
      <c r="V120" s="12">
        <f t="shared" si="23"/>
        <v>11677</v>
      </c>
      <c r="W120" s="32">
        <f t="shared" si="24"/>
        <v>1.6111984987719735E-2</v>
      </c>
    </row>
    <row r="121" spans="1:23" x14ac:dyDescent="0.25">
      <c r="A121" s="43" t="s">
        <v>257</v>
      </c>
      <c r="B121" s="2" t="s">
        <v>258</v>
      </c>
      <c r="C121" s="47">
        <f>_xlfn.IFNA(IF(VLOOKUP(A121,'Title IA allocations 25-26'!$A$2:$C$314,3,FALSE)=0,0,$B$5),0)</f>
        <v>10000</v>
      </c>
      <c r="D121" s="134">
        <f>IFERROR(VLOOKUP(A121,'Title IA allocations 25-26'!$A$2:$C$314,3,FALSE)/SUM('Title IA allocations 25-26'!$C$2:$C$314),0)</f>
        <v>1.0578986923904369E-3</v>
      </c>
      <c r="E121" s="47">
        <f t="shared" si="13"/>
        <v>22962.900000000027</v>
      </c>
      <c r="F121" s="48"/>
      <c r="G121" s="47">
        <f t="shared" si="14"/>
        <v>0</v>
      </c>
      <c r="H121" s="47">
        <f t="shared" si="15"/>
        <v>22416.5</v>
      </c>
      <c r="I121" s="48"/>
      <c r="J121" s="47">
        <f t="shared" si="16"/>
        <v>0</v>
      </c>
      <c r="K121" s="47">
        <f t="shared" si="17"/>
        <v>22415</v>
      </c>
      <c r="L121" s="48"/>
      <c r="M121" s="47">
        <f t="shared" si="18"/>
        <v>0</v>
      </c>
      <c r="N121" s="47">
        <f t="shared" si="19"/>
        <v>22415</v>
      </c>
      <c r="Q121" s="47">
        <f t="shared" si="25"/>
        <v>22415</v>
      </c>
      <c r="R121" s="49"/>
      <c r="S121" s="12">
        <f t="shared" si="21"/>
        <v>0</v>
      </c>
      <c r="T121" s="47">
        <f t="shared" si="22"/>
        <v>22415</v>
      </c>
      <c r="U121" s="12">
        <f>IFERROR(VLOOKUP(A121,'[1]SY 2025-2026 Final'!$A$9:$U$322,20,0),0)</f>
        <v>23232</v>
      </c>
      <c r="V121" s="12">
        <f t="shared" si="23"/>
        <v>-817</v>
      </c>
      <c r="W121" s="32">
        <f t="shared" si="24"/>
        <v>-3.5167011019283746E-2</v>
      </c>
    </row>
    <row r="122" spans="1:23" x14ac:dyDescent="0.25">
      <c r="A122" s="53" t="s">
        <v>259</v>
      </c>
      <c r="B122" s="2" t="s">
        <v>260</v>
      </c>
      <c r="C122" s="47">
        <f>_xlfn.IFNA(IF(VLOOKUP(A122,'Title IA allocations 25-26'!$A$2:$C$314,3,FALSE)=0,0,$B$5),0)</f>
        <v>10000</v>
      </c>
      <c r="D122" s="134">
        <f>IFERROR(VLOOKUP(A122,'Title IA allocations 25-26'!$A$2:$C$314,3,FALSE)/SUM('Title IA allocations 25-26'!$C$2:$C$314),0)</f>
        <v>1.4796291811396464E-3</v>
      </c>
      <c r="E122" s="47">
        <f t="shared" si="13"/>
        <v>32117.100000000024</v>
      </c>
      <c r="F122" s="48"/>
      <c r="G122" s="47">
        <f t="shared" si="14"/>
        <v>0</v>
      </c>
      <c r="H122" s="47">
        <f t="shared" si="15"/>
        <v>31352.9</v>
      </c>
      <c r="I122" s="48"/>
      <c r="J122" s="47">
        <f t="shared" si="16"/>
        <v>0</v>
      </c>
      <c r="K122" s="47">
        <f t="shared" si="17"/>
        <v>31352</v>
      </c>
      <c r="L122" s="48"/>
      <c r="M122" s="47">
        <f t="shared" si="18"/>
        <v>0</v>
      </c>
      <c r="N122" s="47">
        <f t="shared" si="19"/>
        <v>31352</v>
      </c>
      <c r="Q122" s="47">
        <f t="shared" si="25"/>
        <v>31352</v>
      </c>
      <c r="R122" s="49"/>
      <c r="S122" s="12">
        <f t="shared" si="21"/>
        <v>0</v>
      </c>
      <c r="T122" s="47">
        <f t="shared" si="22"/>
        <v>31352</v>
      </c>
      <c r="U122" s="12">
        <f>IFERROR(VLOOKUP(A122,'[1]SY 2025-2026 Final'!$A$9:$U$322,20,0),0)</f>
        <v>34706</v>
      </c>
      <c r="V122" s="12">
        <f t="shared" si="23"/>
        <v>-3354</v>
      </c>
      <c r="W122" s="32">
        <f t="shared" si="24"/>
        <v>-9.6640350371693662E-2</v>
      </c>
    </row>
    <row r="123" spans="1:23" x14ac:dyDescent="0.25">
      <c r="A123" s="43" t="s">
        <v>261</v>
      </c>
      <c r="B123" s="2" t="s">
        <v>262</v>
      </c>
      <c r="C123" s="47">
        <f>_xlfn.IFNA(IF(VLOOKUP(A123,'Title IA allocations 25-26'!$A$2:$C$314,3,FALSE)=0,0,$B$5),0)</f>
        <v>10000</v>
      </c>
      <c r="D123" s="134">
        <f>IFERROR(VLOOKUP(A123,'Title IA allocations 25-26'!$A$2:$C$314,3,FALSE)/SUM('Title IA allocations 25-26'!$C$2:$C$314),0)</f>
        <v>4.0241918617387005E-4</v>
      </c>
      <c r="E123" s="47">
        <f t="shared" si="13"/>
        <v>8734.9000000000233</v>
      </c>
      <c r="F123" s="48"/>
      <c r="G123" s="47">
        <f t="shared" si="14"/>
        <v>10000</v>
      </c>
      <c r="H123" s="47">
        <f t="shared" si="15"/>
        <v>10000</v>
      </c>
      <c r="I123" s="48"/>
      <c r="J123" s="47">
        <f t="shared" si="16"/>
        <v>0</v>
      </c>
      <c r="K123" s="47">
        <f t="shared" si="17"/>
        <v>10000</v>
      </c>
      <c r="L123" s="48"/>
      <c r="M123" s="47">
        <f t="shared" si="18"/>
        <v>0</v>
      </c>
      <c r="N123" s="47">
        <f t="shared" si="19"/>
        <v>10000</v>
      </c>
      <c r="Q123" s="47">
        <f t="shared" si="25"/>
        <v>10000</v>
      </c>
      <c r="R123" s="49"/>
      <c r="S123" s="12">
        <f t="shared" si="21"/>
        <v>0</v>
      </c>
      <c r="T123" s="47">
        <f t="shared" si="22"/>
        <v>10000</v>
      </c>
      <c r="U123" s="12">
        <f>IFERROR(VLOOKUP(A123,'[1]SY 2025-2026 Final'!$A$9:$U$322,20,0),0)</f>
        <v>10000</v>
      </c>
      <c r="V123" s="12">
        <f t="shared" si="23"/>
        <v>0</v>
      </c>
      <c r="W123" s="32">
        <f t="shared" si="24"/>
        <v>0</v>
      </c>
    </row>
    <row r="124" spans="1:23" x14ac:dyDescent="0.25">
      <c r="A124" s="43" t="s">
        <v>263</v>
      </c>
      <c r="B124" s="2" t="s">
        <v>264</v>
      </c>
      <c r="C124" s="47">
        <f>_xlfn.IFNA(IF(VLOOKUP(A124,'Title IA allocations 25-26'!$A$2:$C$314,3,FALSE)=0,0,$B$5),0)</f>
        <v>10000</v>
      </c>
      <c r="D124" s="134">
        <f>IFERROR(VLOOKUP(A124,'Title IA allocations 25-26'!$A$2:$C$314,3,FALSE)/SUM('Title IA allocations 25-26'!$C$2:$C$314),0)</f>
        <v>9.8535482575650191E-6</v>
      </c>
      <c r="E124" s="47">
        <f t="shared" si="13"/>
        <v>213.80000000002411</v>
      </c>
      <c r="F124" s="48"/>
      <c r="G124" s="47">
        <f t="shared" si="14"/>
        <v>10000</v>
      </c>
      <c r="H124" s="47">
        <f t="shared" si="15"/>
        <v>10000</v>
      </c>
      <c r="I124" s="48"/>
      <c r="J124" s="47">
        <f t="shared" si="16"/>
        <v>0</v>
      </c>
      <c r="K124" s="47">
        <f t="shared" si="17"/>
        <v>10000</v>
      </c>
      <c r="L124" s="48"/>
      <c r="M124" s="47">
        <f t="shared" si="18"/>
        <v>0</v>
      </c>
      <c r="N124" s="47">
        <f t="shared" si="19"/>
        <v>10000</v>
      </c>
      <c r="Q124" s="47">
        <f t="shared" si="25"/>
        <v>10000</v>
      </c>
      <c r="R124" s="49"/>
      <c r="S124" s="12">
        <f t="shared" si="21"/>
        <v>0</v>
      </c>
      <c r="T124" s="47">
        <f t="shared" si="22"/>
        <v>10000</v>
      </c>
      <c r="U124" s="12">
        <f>IFERROR(VLOOKUP(A124,'[1]SY 2025-2026 Final'!$A$9:$U$322,20,0),0)</f>
        <v>10000</v>
      </c>
      <c r="V124" s="12">
        <f t="shared" si="23"/>
        <v>0</v>
      </c>
      <c r="W124" s="32">
        <f t="shared" si="24"/>
        <v>0</v>
      </c>
    </row>
    <row r="125" spans="1:23" x14ac:dyDescent="0.25">
      <c r="A125" s="43" t="s">
        <v>265</v>
      </c>
      <c r="B125" s="2" t="s">
        <v>266</v>
      </c>
      <c r="C125" s="47">
        <f>_xlfn.IFNA(IF(VLOOKUP(A125,'Title IA allocations 25-26'!$A$2:$C$314,3,FALSE)=0,0,$B$5),0)</f>
        <v>10000</v>
      </c>
      <c r="D125" s="134">
        <f>IFERROR(VLOOKUP(A125,'Title IA allocations 25-26'!$A$2:$C$314,3,FALSE)/SUM('Title IA allocations 25-26'!$C$2:$C$314),0)</f>
        <v>3.1469748237058077E-4</v>
      </c>
      <c r="E125" s="47">
        <f t="shared" si="13"/>
        <v>6830.8000000000238</v>
      </c>
      <c r="F125" s="48"/>
      <c r="G125" s="47">
        <f t="shared" si="14"/>
        <v>10000</v>
      </c>
      <c r="H125" s="47">
        <f t="shared" si="15"/>
        <v>10000</v>
      </c>
      <c r="I125" s="48"/>
      <c r="J125" s="47">
        <f t="shared" si="16"/>
        <v>0</v>
      </c>
      <c r="K125" s="47">
        <f t="shared" si="17"/>
        <v>10000</v>
      </c>
      <c r="L125" s="48"/>
      <c r="M125" s="47">
        <f t="shared" si="18"/>
        <v>0</v>
      </c>
      <c r="N125" s="47">
        <f t="shared" si="19"/>
        <v>10000</v>
      </c>
      <c r="Q125" s="47">
        <f t="shared" si="25"/>
        <v>10000</v>
      </c>
      <c r="R125" s="49"/>
      <c r="S125" s="12">
        <f t="shared" si="21"/>
        <v>0</v>
      </c>
      <c r="T125" s="47">
        <f t="shared" si="22"/>
        <v>10000</v>
      </c>
      <c r="U125" s="12">
        <f>IFERROR(VLOOKUP(A125,'[1]SY 2025-2026 Final'!$A$9:$U$322,20,0),0)</f>
        <v>16958</v>
      </c>
      <c r="V125" s="12">
        <f t="shared" si="23"/>
        <v>-6958</v>
      </c>
      <c r="W125" s="32">
        <f t="shared" si="24"/>
        <v>-0.41030781931831584</v>
      </c>
    </row>
    <row r="126" spans="1:23" x14ac:dyDescent="0.25">
      <c r="A126" s="43" t="s">
        <v>267</v>
      </c>
      <c r="B126" s="2" t="s">
        <v>268</v>
      </c>
      <c r="C126" s="47">
        <f>_xlfn.IFNA(IF(VLOOKUP(A126,'Title IA allocations 25-26'!$A$2:$C$314,3,FALSE)=0,0,$B$5),0)</f>
        <v>10000</v>
      </c>
      <c r="D126" s="134">
        <f>IFERROR(VLOOKUP(A126,'Title IA allocations 25-26'!$A$2:$C$314,3,FALSE)/SUM('Title IA allocations 25-26'!$C$2:$C$314),0)</f>
        <v>7.8558213675532782E-4</v>
      </c>
      <c r="E126" s="47">
        <f t="shared" si="13"/>
        <v>17052.000000000025</v>
      </c>
      <c r="F126" s="48"/>
      <c r="G126" s="47">
        <f t="shared" si="14"/>
        <v>0</v>
      </c>
      <c r="H126" s="47">
        <f t="shared" si="15"/>
        <v>16646.3</v>
      </c>
      <c r="I126" s="48"/>
      <c r="J126" s="47">
        <f t="shared" si="16"/>
        <v>0</v>
      </c>
      <c r="K126" s="47">
        <f t="shared" si="17"/>
        <v>16645</v>
      </c>
      <c r="L126" s="48"/>
      <c r="M126" s="47">
        <f t="shared" si="18"/>
        <v>0</v>
      </c>
      <c r="N126" s="47">
        <f t="shared" si="19"/>
        <v>16645</v>
      </c>
      <c r="Q126" s="47">
        <f t="shared" si="25"/>
        <v>16645</v>
      </c>
      <c r="R126" s="49"/>
      <c r="S126" s="12">
        <f t="shared" si="21"/>
        <v>0</v>
      </c>
      <c r="T126" s="47">
        <f t="shared" si="22"/>
        <v>16645</v>
      </c>
      <c r="U126" s="12">
        <f>IFERROR(VLOOKUP(A126,'[1]SY 2025-2026 Final'!$A$9:$U$322,20,0),0)</f>
        <v>19392</v>
      </c>
      <c r="V126" s="12">
        <f t="shared" si="23"/>
        <v>-2747</v>
      </c>
      <c r="W126" s="32">
        <f t="shared" si="24"/>
        <v>-0.14165635313531352</v>
      </c>
    </row>
    <row r="127" spans="1:23" x14ac:dyDescent="0.25">
      <c r="A127" s="43" t="s">
        <v>269</v>
      </c>
      <c r="B127" s="2" t="s">
        <v>270</v>
      </c>
      <c r="C127" s="47">
        <f>_xlfn.IFNA(IF(VLOOKUP(A127,'Title IA allocations 25-26'!$A$2:$C$314,3,FALSE)=0,0,$B$5),0)</f>
        <v>10000</v>
      </c>
      <c r="D127" s="134">
        <f>IFERROR(VLOOKUP(A127,'Title IA allocations 25-26'!$A$2:$C$314,3,FALSE)/SUM('Title IA allocations 25-26'!$C$2:$C$314),0)</f>
        <v>1.1419515584561906E-4</v>
      </c>
      <c r="E127" s="47">
        <f t="shared" si="13"/>
        <v>2478.7000000000239</v>
      </c>
      <c r="F127" s="48"/>
      <c r="G127" s="47">
        <f t="shared" si="14"/>
        <v>10000</v>
      </c>
      <c r="H127" s="47">
        <f t="shared" si="15"/>
        <v>10000</v>
      </c>
      <c r="I127" s="48"/>
      <c r="J127" s="47">
        <f t="shared" si="16"/>
        <v>0</v>
      </c>
      <c r="K127" s="47">
        <f t="shared" si="17"/>
        <v>10000</v>
      </c>
      <c r="L127" s="48"/>
      <c r="M127" s="47">
        <f t="shared" si="18"/>
        <v>0</v>
      </c>
      <c r="N127" s="47">
        <f t="shared" si="19"/>
        <v>10000</v>
      </c>
      <c r="Q127" s="47">
        <f t="shared" si="25"/>
        <v>10000</v>
      </c>
      <c r="R127" s="49"/>
      <c r="S127" s="12">
        <f t="shared" si="21"/>
        <v>0</v>
      </c>
      <c r="T127" s="47">
        <f t="shared" si="22"/>
        <v>10000</v>
      </c>
      <c r="U127" s="12">
        <f>IFERROR(VLOOKUP(A127,'[1]SY 2025-2026 Final'!$A$9:$U$322,20,0),0)</f>
        <v>10000</v>
      </c>
      <c r="V127" s="12">
        <f t="shared" si="23"/>
        <v>0</v>
      </c>
      <c r="W127" s="32">
        <f t="shared" si="24"/>
        <v>0</v>
      </c>
    </row>
    <row r="128" spans="1:23" x14ac:dyDescent="0.25">
      <c r="A128" s="53" t="s">
        <v>271</v>
      </c>
      <c r="B128" s="2" t="s">
        <v>272</v>
      </c>
      <c r="C128" s="47">
        <f>_xlfn.IFNA(IF(VLOOKUP(A128,'Title IA allocations 25-26'!$A$2:$C$314,3,FALSE)=0,0,$B$5),0)</f>
        <v>10000</v>
      </c>
      <c r="D128" s="134">
        <f>IFERROR(VLOOKUP(A128,'Title IA allocations 25-26'!$A$2:$C$314,3,FALSE)/SUM('Title IA allocations 25-26'!$C$2:$C$314),0)</f>
        <v>9.609670356925461E-4</v>
      </c>
      <c r="E128" s="47">
        <f t="shared" si="13"/>
        <v>20858.900000000027</v>
      </c>
      <c r="F128" s="48"/>
      <c r="G128" s="47">
        <f t="shared" si="14"/>
        <v>0</v>
      </c>
      <c r="H128" s="47">
        <f t="shared" si="15"/>
        <v>20362.599999999999</v>
      </c>
      <c r="I128" s="48"/>
      <c r="J128" s="47">
        <f t="shared" si="16"/>
        <v>0</v>
      </c>
      <c r="K128" s="47">
        <f t="shared" si="17"/>
        <v>20362</v>
      </c>
      <c r="L128" s="48"/>
      <c r="M128" s="47">
        <f t="shared" si="18"/>
        <v>0</v>
      </c>
      <c r="N128" s="47">
        <f t="shared" si="19"/>
        <v>20362</v>
      </c>
      <c r="Q128" s="47">
        <f t="shared" si="25"/>
        <v>20362</v>
      </c>
      <c r="R128" s="49"/>
      <c r="S128" s="12">
        <f t="shared" si="21"/>
        <v>0</v>
      </c>
      <c r="T128" s="47">
        <f t="shared" si="22"/>
        <v>20362</v>
      </c>
      <c r="U128" s="12">
        <f>IFERROR(VLOOKUP(A128,'[1]SY 2025-2026 Final'!$A$9:$U$322,20,0),0)</f>
        <v>19674</v>
      </c>
      <c r="V128" s="12">
        <f t="shared" si="23"/>
        <v>688</v>
      </c>
      <c r="W128" s="32">
        <f t="shared" si="24"/>
        <v>3.497001118227102E-2</v>
      </c>
    </row>
    <row r="129" spans="1:23" x14ac:dyDescent="0.25">
      <c r="A129" s="43" t="s">
        <v>273</v>
      </c>
      <c r="B129" s="2" t="s">
        <v>274</v>
      </c>
      <c r="C129" s="47">
        <f>_xlfn.IFNA(IF(VLOOKUP(A129,'Title IA allocations 25-26'!$A$2:$C$314,3,FALSE)=0,0,$B$5),0)</f>
        <v>10000</v>
      </c>
      <c r="D129" s="134">
        <f>IFERROR(VLOOKUP(A129,'Title IA allocations 25-26'!$A$2:$C$314,3,FALSE)/SUM('Title IA allocations 25-26'!$C$2:$C$314),0)</f>
        <v>3.8098195388889091E-3</v>
      </c>
      <c r="E129" s="47">
        <f t="shared" si="13"/>
        <v>82696.700000000026</v>
      </c>
      <c r="F129" s="48"/>
      <c r="G129" s="47">
        <f t="shared" si="14"/>
        <v>0</v>
      </c>
      <c r="H129" s="47">
        <f t="shared" si="15"/>
        <v>80729.2</v>
      </c>
      <c r="I129" s="48"/>
      <c r="J129" s="47">
        <f t="shared" si="16"/>
        <v>0</v>
      </c>
      <c r="K129" s="47">
        <f t="shared" si="17"/>
        <v>80727</v>
      </c>
      <c r="L129" s="48"/>
      <c r="M129" s="47">
        <f t="shared" si="18"/>
        <v>0</v>
      </c>
      <c r="N129" s="47">
        <f t="shared" si="19"/>
        <v>80727</v>
      </c>
      <c r="Q129" s="47">
        <f t="shared" si="25"/>
        <v>80727</v>
      </c>
      <c r="R129" s="49"/>
      <c r="S129" s="12">
        <f t="shared" si="21"/>
        <v>0</v>
      </c>
      <c r="T129" s="47">
        <f t="shared" si="22"/>
        <v>80727</v>
      </c>
      <c r="U129" s="12">
        <f>IFERROR(VLOOKUP(A129,'[1]SY 2025-2026 Final'!$A$9:$U$322,20,0),0)</f>
        <v>67868</v>
      </c>
      <c r="V129" s="12">
        <f t="shared" si="23"/>
        <v>12859</v>
      </c>
      <c r="W129" s="32">
        <f t="shared" si="24"/>
        <v>0.18947073731360878</v>
      </c>
    </row>
    <row r="130" spans="1:23" x14ac:dyDescent="0.25">
      <c r="A130" s="43" t="s">
        <v>275</v>
      </c>
      <c r="B130" s="2" t="s">
        <v>276</v>
      </c>
      <c r="C130" s="47">
        <f>_xlfn.IFNA(IF(VLOOKUP(A130,'Title IA allocations 25-26'!$A$2:$C$314,3,FALSE)=0,0,$B$5),0)</f>
        <v>10000</v>
      </c>
      <c r="D130" s="134">
        <f>IFERROR(VLOOKUP(A130,'Title IA allocations 25-26'!$A$2:$C$314,3,FALSE)/SUM('Title IA allocations 25-26'!$C$2:$C$314),0)</f>
        <v>3.9019534846992535E-3</v>
      </c>
      <c r="E130" s="47">
        <f t="shared" si="13"/>
        <v>84696.500000000029</v>
      </c>
      <c r="F130" s="48"/>
      <c r="G130" s="47">
        <f t="shared" si="14"/>
        <v>0</v>
      </c>
      <c r="H130" s="47">
        <f t="shared" si="15"/>
        <v>82681.399999999994</v>
      </c>
      <c r="I130" s="48"/>
      <c r="J130" s="47">
        <f t="shared" si="16"/>
        <v>0</v>
      </c>
      <c r="K130" s="47">
        <f t="shared" si="17"/>
        <v>82679</v>
      </c>
      <c r="L130" s="48"/>
      <c r="M130" s="47">
        <f t="shared" si="18"/>
        <v>0</v>
      </c>
      <c r="N130" s="47">
        <f t="shared" si="19"/>
        <v>82679</v>
      </c>
      <c r="Q130" s="47">
        <f t="shared" si="25"/>
        <v>82679</v>
      </c>
      <c r="R130" s="49"/>
      <c r="S130" s="12">
        <f t="shared" si="21"/>
        <v>0</v>
      </c>
      <c r="T130" s="47">
        <f t="shared" si="22"/>
        <v>82679</v>
      </c>
      <c r="U130" s="12">
        <f>IFERROR(VLOOKUP(A130,'[1]SY 2025-2026 Final'!$A$9:$U$322,20,0),0)</f>
        <v>80823</v>
      </c>
      <c r="V130" s="12">
        <f t="shared" si="23"/>
        <v>1856</v>
      </c>
      <c r="W130" s="32">
        <f t="shared" si="24"/>
        <v>2.2963760315751706E-2</v>
      </c>
    </row>
    <row r="131" spans="1:23" x14ac:dyDescent="0.25">
      <c r="A131" s="43" t="s">
        <v>277</v>
      </c>
      <c r="B131" s="2" t="s">
        <v>278</v>
      </c>
      <c r="C131" s="47">
        <f>_xlfn.IFNA(IF(VLOOKUP(A131,'Title IA allocations 25-26'!$A$2:$C$314,3,FALSE)=0,0,$B$5),0)</f>
        <v>10000</v>
      </c>
      <c r="D131" s="134">
        <f>IFERROR(VLOOKUP(A131,'Title IA allocations 25-26'!$A$2:$C$314,3,FALSE)/SUM('Title IA allocations 25-26'!$C$2:$C$314),0)</f>
        <v>1.9391838037870887E-3</v>
      </c>
      <c r="E131" s="47">
        <f t="shared" si="13"/>
        <v>42092.300000000025</v>
      </c>
      <c r="F131" s="48"/>
      <c r="G131" s="47">
        <f t="shared" si="14"/>
        <v>0</v>
      </c>
      <c r="H131" s="47">
        <f t="shared" si="15"/>
        <v>41090.800000000003</v>
      </c>
      <c r="I131" s="48"/>
      <c r="J131" s="47">
        <f t="shared" si="16"/>
        <v>0</v>
      </c>
      <c r="K131" s="47">
        <f t="shared" si="17"/>
        <v>41089</v>
      </c>
      <c r="L131" s="48"/>
      <c r="M131" s="47">
        <f t="shared" si="18"/>
        <v>0</v>
      </c>
      <c r="N131" s="47">
        <f t="shared" si="19"/>
        <v>41089</v>
      </c>
      <c r="Q131" s="47">
        <f t="shared" si="25"/>
        <v>41089</v>
      </c>
      <c r="R131" s="49"/>
      <c r="S131" s="12">
        <f t="shared" si="21"/>
        <v>0</v>
      </c>
      <c r="T131" s="47">
        <f t="shared" si="22"/>
        <v>41089</v>
      </c>
      <c r="U131" s="12">
        <f>IFERROR(VLOOKUP(A131,'[1]SY 2025-2026 Final'!$A$9:$U$322,20,0),0)</f>
        <v>40999</v>
      </c>
      <c r="V131" s="12">
        <f t="shared" si="23"/>
        <v>90</v>
      </c>
      <c r="W131" s="32">
        <f t="shared" si="24"/>
        <v>2.1951754920851727E-3</v>
      </c>
    </row>
    <row r="132" spans="1:23" x14ac:dyDescent="0.25">
      <c r="A132" s="43" t="s">
        <v>279</v>
      </c>
      <c r="B132" s="2" t="s">
        <v>280</v>
      </c>
      <c r="C132" s="47">
        <f>_xlfn.IFNA(IF(VLOOKUP(A132,'Title IA allocations 25-26'!$A$2:$C$314,3,FALSE)=0,0,$B$5),0)</f>
        <v>10000</v>
      </c>
      <c r="D132" s="134">
        <f>IFERROR(VLOOKUP(A132,'Title IA allocations 25-26'!$A$2:$C$314,3,FALSE)/SUM('Title IA allocations 25-26'!$C$2:$C$314),0)</f>
        <v>7.7530870275294169E-5</v>
      </c>
      <c r="E132" s="47">
        <f t="shared" si="13"/>
        <v>1682.9000000000242</v>
      </c>
      <c r="F132" s="48"/>
      <c r="G132" s="47">
        <f t="shared" si="14"/>
        <v>10000</v>
      </c>
      <c r="H132" s="47">
        <f t="shared" si="15"/>
        <v>10000</v>
      </c>
      <c r="I132" s="48"/>
      <c r="J132" s="47">
        <f t="shared" si="16"/>
        <v>0</v>
      </c>
      <c r="K132" s="47">
        <f t="shared" si="17"/>
        <v>10000</v>
      </c>
      <c r="L132" s="48"/>
      <c r="M132" s="47">
        <f t="shared" si="18"/>
        <v>0</v>
      </c>
      <c r="N132" s="47">
        <f t="shared" si="19"/>
        <v>10000</v>
      </c>
      <c r="Q132" s="47">
        <f t="shared" si="25"/>
        <v>10000</v>
      </c>
      <c r="R132" s="49"/>
      <c r="S132" s="12">
        <f t="shared" si="21"/>
        <v>0</v>
      </c>
      <c r="T132" s="47">
        <f t="shared" si="22"/>
        <v>10000</v>
      </c>
      <c r="U132" s="12">
        <f>IFERROR(VLOOKUP(A132,'[1]SY 2025-2026 Final'!$A$9:$U$322,20,0),0)</f>
        <v>0</v>
      </c>
      <c r="V132" s="12">
        <f t="shared" si="23"/>
        <v>10000</v>
      </c>
      <c r="W132" s="32">
        <f t="shared" si="24"/>
        <v>0</v>
      </c>
    </row>
    <row r="133" spans="1:23" x14ac:dyDescent="0.25">
      <c r="A133" s="43" t="s">
        <v>281</v>
      </c>
      <c r="B133" s="2" t="s">
        <v>282</v>
      </c>
      <c r="C133" s="47">
        <f>_xlfn.IFNA(IF(VLOOKUP(A133,'Title IA allocations 25-26'!$A$2:$C$314,3,FALSE)=0,0,$B$5),0)</f>
        <v>10000</v>
      </c>
      <c r="D133" s="134">
        <f>IFERROR(VLOOKUP(A133,'Title IA allocations 25-26'!$A$2:$C$314,3,FALSE)/SUM('Title IA allocations 25-26'!$C$2:$C$314),0)</f>
        <v>1.9422124878480936E-4</v>
      </c>
      <c r="E133" s="47">
        <f t="shared" si="13"/>
        <v>4215.8000000000238</v>
      </c>
      <c r="F133" s="48"/>
      <c r="G133" s="47">
        <f t="shared" si="14"/>
        <v>10000</v>
      </c>
      <c r="H133" s="47">
        <f t="shared" si="15"/>
        <v>10000</v>
      </c>
      <c r="I133" s="48"/>
      <c r="J133" s="47">
        <f t="shared" si="16"/>
        <v>0</v>
      </c>
      <c r="K133" s="47">
        <f t="shared" si="17"/>
        <v>10000</v>
      </c>
      <c r="L133" s="48"/>
      <c r="M133" s="47">
        <f t="shared" si="18"/>
        <v>0</v>
      </c>
      <c r="N133" s="47">
        <f t="shared" si="19"/>
        <v>10000</v>
      </c>
      <c r="Q133" s="47">
        <f t="shared" si="25"/>
        <v>10000</v>
      </c>
      <c r="R133" s="49"/>
      <c r="S133" s="12">
        <f t="shared" si="21"/>
        <v>0</v>
      </c>
      <c r="T133" s="47">
        <f t="shared" si="22"/>
        <v>10000</v>
      </c>
      <c r="U133" s="12">
        <f>IFERROR(VLOOKUP(A133,'[1]SY 2025-2026 Final'!$A$9:$U$322,20,0),0)</f>
        <v>10000</v>
      </c>
      <c r="V133" s="12">
        <f t="shared" si="23"/>
        <v>0</v>
      </c>
      <c r="W133" s="32">
        <f t="shared" si="24"/>
        <v>0</v>
      </c>
    </row>
    <row r="134" spans="1:23" x14ac:dyDescent="0.25">
      <c r="A134" s="43" t="s">
        <v>283</v>
      </c>
      <c r="B134" s="2" t="s">
        <v>284</v>
      </c>
      <c r="C134" s="47">
        <f>_xlfn.IFNA(IF(VLOOKUP(A134,'Title IA allocations 25-26'!$A$2:$C$314,3,FALSE)=0,0,$B$5),0)</f>
        <v>10000</v>
      </c>
      <c r="D134" s="134">
        <f>IFERROR(VLOOKUP(A134,'Title IA allocations 25-26'!$A$2:$C$314,3,FALSE)/SUM('Title IA allocations 25-26'!$C$2:$C$314),0)</f>
        <v>5.6611267629832248E-4</v>
      </c>
      <c r="E134" s="47">
        <f t="shared" si="13"/>
        <v>12288.100000000024</v>
      </c>
      <c r="F134" s="48"/>
      <c r="G134" s="47">
        <f t="shared" si="14"/>
        <v>0</v>
      </c>
      <c r="H134" s="47">
        <f t="shared" si="15"/>
        <v>11995.7</v>
      </c>
      <c r="I134" s="48"/>
      <c r="J134" s="47">
        <f t="shared" si="16"/>
        <v>0</v>
      </c>
      <c r="K134" s="47">
        <f t="shared" si="17"/>
        <v>11995</v>
      </c>
      <c r="L134" s="48"/>
      <c r="M134" s="47">
        <f t="shared" si="18"/>
        <v>0</v>
      </c>
      <c r="N134" s="47">
        <f t="shared" si="19"/>
        <v>11995</v>
      </c>
      <c r="Q134" s="47">
        <f t="shared" si="25"/>
        <v>11995</v>
      </c>
      <c r="R134" s="49"/>
      <c r="S134" s="12">
        <f t="shared" si="21"/>
        <v>0</v>
      </c>
      <c r="T134" s="47">
        <f t="shared" si="22"/>
        <v>11995</v>
      </c>
      <c r="U134" s="12">
        <f>IFERROR(VLOOKUP(A134,'[1]SY 2025-2026 Final'!$A$9:$U$322,20,0),0)</f>
        <v>12182</v>
      </c>
      <c r="V134" s="12">
        <f t="shared" si="23"/>
        <v>-187</v>
      </c>
      <c r="W134" s="32">
        <f t="shared" si="24"/>
        <v>-1.5350517156460351E-2</v>
      </c>
    </row>
    <row r="135" spans="1:23" x14ac:dyDescent="0.25">
      <c r="A135" s="43" t="s">
        <v>285</v>
      </c>
      <c r="B135" s="2" t="s">
        <v>286</v>
      </c>
      <c r="C135" s="47">
        <f>_xlfn.IFNA(IF(VLOOKUP(A135,'Title IA allocations 25-26'!$A$2:$C$314,3,FALSE)=0,0,$B$5),0)</f>
        <v>10000</v>
      </c>
      <c r="D135" s="134">
        <f>IFERROR(VLOOKUP(A135,'Title IA allocations 25-26'!$A$2:$C$314,3,FALSE)/SUM('Title IA allocations 25-26'!$C$2:$C$314),0)</f>
        <v>9.8383325618449022E-3</v>
      </c>
      <c r="E135" s="47">
        <f t="shared" si="13"/>
        <v>213552.80000000002</v>
      </c>
      <c r="F135" s="48"/>
      <c r="G135" s="47">
        <f t="shared" si="14"/>
        <v>0</v>
      </c>
      <c r="H135" s="47">
        <f t="shared" si="15"/>
        <v>208472</v>
      </c>
      <c r="I135" s="48"/>
      <c r="J135" s="47">
        <f t="shared" si="16"/>
        <v>0</v>
      </c>
      <c r="K135" s="47">
        <f t="shared" si="17"/>
        <v>208466</v>
      </c>
      <c r="L135" s="48"/>
      <c r="M135" s="47">
        <f t="shared" si="18"/>
        <v>0</v>
      </c>
      <c r="N135" s="47">
        <f t="shared" si="19"/>
        <v>208466</v>
      </c>
      <c r="Q135" s="47">
        <f t="shared" si="25"/>
        <v>208466</v>
      </c>
      <c r="R135" s="49"/>
      <c r="S135" s="12">
        <f t="shared" si="21"/>
        <v>0</v>
      </c>
      <c r="T135" s="47">
        <f t="shared" si="22"/>
        <v>208466</v>
      </c>
      <c r="U135" s="12">
        <f>IFERROR(VLOOKUP(A135,'[1]SY 2025-2026 Final'!$A$9:$U$322,20,0),0)</f>
        <v>200687</v>
      </c>
      <c r="V135" s="12">
        <f t="shared" si="23"/>
        <v>7779</v>
      </c>
      <c r="W135" s="32">
        <f t="shared" si="24"/>
        <v>3.8761853034825378E-2</v>
      </c>
    </row>
    <row r="136" spans="1:23" x14ac:dyDescent="0.25">
      <c r="A136" s="43" t="s">
        <v>287</v>
      </c>
      <c r="B136" s="2" t="s">
        <v>288</v>
      </c>
      <c r="C136" s="47">
        <f>_xlfn.IFNA(IF(VLOOKUP(A136,'Title IA allocations 25-26'!$A$2:$C$314,3,FALSE)=0,0,$B$5),0)</f>
        <v>10000</v>
      </c>
      <c r="D136" s="134">
        <f>IFERROR(VLOOKUP(A136,'Title IA allocations 25-26'!$A$2:$C$314,3,FALSE)/SUM('Title IA allocations 25-26'!$C$2:$C$314),0)</f>
        <v>4.8015999932157479E-4</v>
      </c>
      <c r="E136" s="47">
        <f t="shared" si="13"/>
        <v>10422.400000000023</v>
      </c>
      <c r="F136" s="48"/>
      <c r="G136" s="47">
        <f t="shared" si="14"/>
        <v>0</v>
      </c>
      <c r="H136" s="47">
        <f t="shared" si="15"/>
        <v>10174.4</v>
      </c>
      <c r="I136" s="48"/>
      <c r="J136" s="47">
        <f t="shared" si="16"/>
        <v>0</v>
      </c>
      <c r="K136" s="47">
        <f t="shared" si="17"/>
        <v>10174</v>
      </c>
      <c r="L136" s="48"/>
      <c r="M136" s="47">
        <f t="shared" si="18"/>
        <v>0</v>
      </c>
      <c r="N136" s="47">
        <f t="shared" si="19"/>
        <v>10174</v>
      </c>
      <c r="Q136" s="47">
        <f t="shared" si="25"/>
        <v>10174</v>
      </c>
      <c r="R136" s="49"/>
      <c r="S136" s="12">
        <f t="shared" si="21"/>
        <v>0</v>
      </c>
      <c r="T136" s="47">
        <f t="shared" si="22"/>
        <v>10174</v>
      </c>
      <c r="U136" s="12">
        <f>IFERROR(VLOOKUP(A136,'[1]SY 2025-2026 Final'!$A$9:$U$322,20,0),0)</f>
        <v>10000</v>
      </c>
      <c r="V136" s="12">
        <f t="shared" si="23"/>
        <v>174</v>
      </c>
      <c r="W136" s="32">
        <f t="shared" si="24"/>
        <v>1.7399999999999999E-2</v>
      </c>
    </row>
    <row r="137" spans="1:23" x14ac:dyDescent="0.25">
      <c r="A137" s="43" t="s">
        <v>289</v>
      </c>
      <c r="B137" s="2" t="s">
        <v>290</v>
      </c>
      <c r="C137" s="47">
        <f>_xlfn.IFNA(IF(VLOOKUP(A137,'Title IA allocations 25-26'!$A$2:$C$314,3,FALSE)=0,0,$B$5),0)</f>
        <v>10000</v>
      </c>
      <c r="D137" s="134">
        <f>IFERROR(VLOOKUP(A137,'Title IA allocations 25-26'!$A$2:$C$314,3,FALSE)/SUM('Title IA allocations 25-26'!$C$2:$C$314),0)</f>
        <v>3.5896789495774763E-4</v>
      </c>
      <c r="E137" s="47">
        <f t="shared" ref="E137:E200" si="26">IF(D137=0,0,ROUNDDOWN(D137*$C$1,1)+$C$1*$D$5)</f>
        <v>7791.8000000000238</v>
      </c>
      <c r="F137" s="48"/>
      <c r="G137" s="47">
        <f t="shared" ref="G137:G200" si="27">IF(AND($C137&lt;&gt;0,E137&lt;$B$5),$B$5,0)</f>
        <v>10000</v>
      </c>
      <c r="H137" s="47">
        <f t="shared" ref="H137:H200" si="28">ROUNDDOWN(IF(G137=0,IF(E137=$B$5,$B$5,E137*(1-$G$5)),G137),1)</f>
        <v>10000</v>
      </c>
      <c r="I137" s="48"/>
      <c r="J137" s="47">
        <f t="shared" ref="J137:J200" si="29">IF(AND($C137&lt;&gt;0,H137&lt;10000),10000,0)</f>
        <v>0</v>
      </c>
      <c r="K137" s="47">
        <f t="shared" ref="K137:K200" si="30">ROUNDDOWN(IF(J137=0,IF(H137=$B$5,$B$5,H137*(1-$J$5)),J137),0)</f>
        <v>10000</v>
      </c>
      <c r="L137" s="48"/>
      <c r="M137" s="47">
        <f t="shared" ref="M137:M200" si="31">IF(AND(C137&lt;&gt;0,K137&lt;10000),10000,0)</f>
        <v>0</v>
      </c>
      <c r="N137" s="47">
        <f t="shared" ref="N137:N200" si="32">IF(M137=0,IF(K137=$B$5,$B$5,K137*(1-$M$5)),M137)</f>
        <v>10000</v>
      </c>
      <c r="Q137" s="47">
        <f t="shared" si="25"/>
        <v>10000</v>
      </c>
      <c r="R137" s="49"/>
      <c r="S137" s="12">
        <f t="shared" ref="S137:S200" si="33">ROUND(IF(R137&gt;0,-1*R137*Q137,0),0)</f>
        <v>0</v>
      </c>
      <c r="T137" s="47">
        <f t="shared" ref="T137:T200" si="34">Q137+S137</f>
        <v>10000</v>
      </c>
      <c r="U137" s="12">
        <f>IFERROR(VLOOKUP(A137,'[1]SY 2025-2026 Final'!$A$9:$U$322,20,0),0)</f>
        <v>10000</v>
      </c>
      <c r="V137" s="12">
        <f t="shared" ref="V137:V200" si="35">T137-U137</f>
        <v>0</v>
      </c>
      <c r="W137" s="32">
        <f t="shared" ref="W137:W200" si="36">IFERROR(V137/U137,0)</f>
        <v>0</v>
      </c>
    </row>
    <row r="138" spans="1:23" x14ac:dyDescent="0.25">
      <c r="A138" s="43" t="s">
        <v>291</v>
      </c>
      <c r="B138" s="2" t="s">
        <v>292</v>
      </c>
      <c r="C138" s="47">
        <f>_xlfn.IFNA(IF(VLOOKUP(A138,'Title IA allocations 25-26'!$A$2:$C$314,3,FALSE)=0,0,$B$5),0)</f>
        <v>10000</v>
      </c>
      <c r="D138" s="134">
        <f>IFERROR(VLOOKUP(A138,'Title IA allocations 25-26'!$A$2:$C$314,3,FALSE)/SUM('Title IA allocations 25-26'!$C$2:$C$314),0)</f>
        <v>6.3980950788729902E-6</v>
      </c>
      <c r="E138" s="47">
        <f t="shared" si="26"/>
        <v>138.80000000002411</v>
      </c>
      <c r="F138" s="48"/>
      <c r="G138" s="47">
        <f t="shared" si="27"/>
        <v>10000</v>
      </c>
      <c r="H138" s="47">
        <f t="shared" si="28"/>
        <v>10000</v>
      </c>
      <c r="I138" s="48"/>
      <c r="J138" s="47">
        <f t="shared" si="29"/>
        <v>0</v>
      </c>
      <c r="K138" s="47">
        <f t="shared" si="30"/>
        <v>10000</v>
      </c>
      <c r="L138" s="48"/>
      <c r="M138" s="47">
        <f t="shared" si="31"/>
        <v>0</v>
      </c>
      <c r="N138" s="47">
        <f t="shared" si="32"/>
        <v>10000</v>
      </c>
      <c r="Q138" s="47">
        <f t="shared" si="25"/>
        <v>10000</v>
      </c>
      <c r="R138" s="49"/>
      <c r="S138" s="12">
        <f t="shared" si="33"/>
        <v>0</v>
      </c>
      <c r="T138" s="47">
        <f t="shared" si="34"/>
        <v>10000</v>
      </c>
      <c r="U138" s="12">
        <f>IFERROR(VLOOKUP(A138,'[1]SY 2025-2026 Final'!$A$9:$U$322,20,0),0)</f>
        <v>10000</v>
      </c>
      <c r="V138" s="12">
        <f t="shared" si="35"/>
        <v>0</v>
      </c>
      <c r="W138" s="32">
        <f t="shared" si="36"/>
        <v>0</v>
      </c>
    </row>
    <row r="139" spans="1:23" x14ac:dyDescent="0.25">
      <c r="A139" s="43" t="s">
        <v>293</v>
      </c>
      <c r="B139" s="2" t="s">
        <v>294</v>
      </c>
      <c r="C139" s="47">
        <f>_xlfn.IFNA(IF(VLOOKUP(A139,'Title IA allocations 25-26'!$A$2:$C$314,3,FALSE)=0,0,$B$5),0)</f>
        <v>10000</v>
      </c>
      <c r="D139" s="134">
        <f>IFERROR(VLOOKUP(A139,'Title IA allocations 25-26'!$A$2:$C$314,3,FALSE)/SUM('Title IA allocations 25-26'!$C$2:$C$314),0)</f>
        <v>6.4512691342622256E-4</v>
      </c>
      <c r="E139" s="47">
        <f t="shared" si="26"/>
        <v>14003.200000000024</v>
      </c>
      <c r="F139" s="48"/>
      <c r="G139" s="47">
        <f t="shared" si="27"/>
        <v>0</v>
      </c>
      <c r="H139" s="47">
        <f t="shared" si="28"/>
        <v>13670</v>
      </c>
      <c r="I139" s="48"/>
      <c r="J139" s="47">
        <f t="shared" si="29"/>
        <v>0</v>
      </c>
      <c r="K139" s="47">
        <f t="shared" si="30"/>
        <v>13669</v>
      </c>
      <c r="L139" s="48"/>
      <c r="M139" s="47">
        <f t="shared" si="31"/>
        <v>0</v>
      </c>
      <c r="N139" s="47">
        <f t="shared" si="32"/>
        <v>13669</v>
      </c>
      <c r="Q139" s="47">
        <f t="shared" si="25"/>
        <v>13669</v>
      </c>
      <c r="R139" s="49"/>
      <c r="S139" s="12">
        <f t="shared" si="33"/>
        <v>0</v>
      </c>
      <c r="T139" s="47">
        <f t="shared" si="34"/>
        <v>13669</v>
      </c>
      <c r="U139" s="12">
        <f>IFERROR(VLOOKUP(A139,'[1]SY 2025-2026 Final'!$A$9:$U$322,20,0),0)</f>
        <v>13898</v>
      </c>
      <c r="V139" s="12">
        <f t="shared" si="35"/>
        <v>-229</v>
      </c>
      <c r="W139" s="32">
        <f t="shared" si="36"/>
        <v>-1.6477190962728452E-2</v>
      </c>
    </row>
    <row r="140" spans="1:23" x14ac:dyDescent="0.25">
      <c r="A140" s="43" t="s">
        <v>295</v>
      </c>
      <c r="B140" s="2" t="s">
        <v>296</v>
      </c>
      <c r="C140" s="47">
        <f>_xlfn.IFNA(IF(VLOOKUP(A140,'Title IA allocations 25-26'!$A$2:$C$314,3,FALSE)=0,0,$B$5),0)</f>
        <v>10000</v>
      </c>
      <c r="D140" s="134">
        <f>IFERROR(VLOOKUP(A140,'Title IA allocations 25-26'!$A$2:$C$314,3,FALSE)/SUM('Title IA allocations 25-26'!$C$2:$C$314),0)</f>
        <v>2.1117947034593409E-3</v>
      </c>
      <c r="E140" s="47">
        <f t="shared" si="26"/>
        <v>45839.000000000022</v>
      </c>
      <c r="F140" s="48"/>
      <c r="G140" s="47">
        <f t="shared" si="27"/>
        <v>0</v>
      </c>
      <c r="H140" s="47">
        <f t="shared" si="28"/>
        <v>44748.4</v>
      </c>
      <c r="I140" s="48"/>
      <c r="J140" s="47">
        <f t="shared" si="29"/>
        <v>0</v>
      </c>
      <c r="K140" s="47">
        <f t="shared" si="30"/>
        <v>44747</v>
      </c>
      <c r="L140" s="48"/>
      <c r="M140" s="47">
        <f t="shared" si="31"/>
        <v>0</v>
      </c>
      <c r="N140" s="47">
        <f t="shared" si="32"/>
        <v>44747</v>
      </c>
      <c r="Q140" s="47">
        <f t="shared" si="25"/>
        <v>44747</v>
      </c>
      <c r="R140" s="49"/>
      <c r="S140" s="12">
        <f t="shared" si="33"/>
        <v>0</v>
      </c>
      <c r="T140" s="47">
        <f t="shared" si="34"/>
        <v>44747</v>
      </c>
      <c r="U140" s="12">
        <f>IFERROR(VLOOKUP(A140,'[1]SY 2025-2026 Final'!$A$9:$U$322,20,0),0)</f>
        <v>45410</v>
      </c>
      <c r="V140" s="12">
        <f t="shared" si="35"/>
        <v>-663</v>
      </c>
      <c r="W140" s="32">
        <f t="shared" si="36"/>
        <v>-1.4600308302136093E-2</v>
      </c>
    </row>
    <row r="141" spans="1:23" x14ac:dyDescent="0.25">
      <c r="A141" s="43" t="s">
        <v>297</v>
      </c>
      <c r="B141" s="2" t="s">
        <v>298</v>
      </c>
      <c r="C141" s="47">
        <f>_xlfn.IFNA(IF(VLOOKUP(A141,'Title IA allocations 25-26'!$A$2:$C$314,3,FALSE)=0,0,$B$5),0)</f>
        <v>10000</v>
      </c>
      <c r="D141" s="134">
        <f>IFERROR(VLOOKUP(A141,'Title IA allocations 25-26'!$A$2:$C$314,3,FALSE)/SUM('Title IA allocations 25-26'!$C$2:$C$314),0)</f>
        <v>1.4733343366537623E-3</v>
      </c>
      <c r="E141" s="47">
        <f t="shared" si="26"/>
        <v>31980.400000000027</v>
      </c>
      <c r="F141" s="48"/>
      <c r="G141" s="47">
        <f t="shared" si="27"/>
        <v>0</v>
      </c>
      <c r="H141" s="47">
        <f t="shared" si="28"/>
        <v>31219.5</v>
      </c>
      <c r="I141" s="48"/>
      <c r="J141" s="47">
        <f t="shared" si="29"/>
        <v>0</v>
      </c>
      <c r="K141" s="47">
        <f t="shared" si="30"/>
        <v>31218</v>
      </c>
      <c r="L141" s="48"/>
      <c r="M141" s="47">
        <f t="shared" si="31"/>
        <v>0</v>
      </c>
      <c r="N141" s="47">
        <f t="shared" si="32"/>
        <v>31218</v>
      </c>
      <c r="Q141" s="47">
        <f t="shared" si="25"/>
        <v>31218</v>
      </c>
      <c r="R141" s="49"/>
      <c r="S141" s="12">
        <f t="shared" si="33"/>
        <v>0</v>
      </c>
      <c r="T141" s="47">
        <f t="shared" si="34"/>
        <v>31218</v>
      </c>
      <c r="U141" s="12">
        <f>IFERROR(VLOOKUP(A141,'[1]SY 2025-2026 Final'!$A$9:$U$322,20,0),0)</f>
        <v>29172</v>
      </c>
      <c r="V141" s="12">
        <f t="shared" si="35"/>
        <v>2046</v>
      </c>
      <c r="W141" s="32">
        <f t="shared" si="36"/>
        <v>7.0135746606334842E-2</v>
      </c>
    </row>
    <row r="142" spans="1:23" x14ac:dyDescent="0.25">
      <c r="A142" s="43" t="s">
        <v>299</v>
      </c>
      <c r="B142" s="2" t="s">
        <v>300</v>
      </c>
      <c r="C142" s="47">
        <f>_xlfn.IFNA(IF(VLOOKUP(A142,'Title IA allocations 25-26'!$A$2:$C$314,3,FALSE)=0,0,$B$5),0)</f>
        <v>10000</v>
      </c>
      <c r="D142" s="134">
        <f>IFERROR(VLOOKUP(A142,'Title IA allocations 25-26'!$A$2:$C$314,3,FALSE)/SUM('Title IA allocations 25-26'!$C$2:$C$314),0)</f>
        <v>1.8030306884991835E-4</v>
      </c>
      <c r="E142" s="47">
        <f t="shared" si="26"/>
        <v>3913.600000000024</v>
      </c>
      <c r="F142" s="48"/>
      <c r="G142" s="47">
        <f t="shared" si="27"/>
        <v>10000</v>
      </c>
      <c r="H142" s="47">
        <f t="shared" si="28"/>
        <v>10000</v>
      </c>
      <c r="I142" s="48"/>
      <c r="J142" s="47">
        <f t="shared" si="29"/>
        <v>0</v>
      </c>
      <c r="K142" s="47">
        <f t="shared" si="30"/>
        <v>10000</v>
      </c>
      <c r="L142" s="48"/>
      <c r="M142" s="47">
        <f t="shared" si="31"/>
        <v>0</v>
      </c>
      <c r="N142" s="47">
        <f t="shared" si="32"/>
        <v>10000</v>
      </c>
      <c r="Q142" s="47">
        <f t="shared" si="25"/>
        <v>10000</v>
      </c>
      <c r="R142" s="49"/>
      <c r="S142" s="12">
        <f t="shared" si="33"/>
        <v>0</v>
      </c>
      <c r="T142" s="47">
        <f t="shared" si="34"/>
        <v>10000</v>
      </c>
      <c r="U142" s="12">
        <f>IFERROR(VLOOKUP(A142,'[1]SY 2025-2026 Final'!$A$9:$U$322,20,0),0)</f>
        <v>10000</v>
      </c>
      <c r="V142" s="12">
        <f t="shared" si="35"/>
        <v>0</v>
      </c>
      <c r="W142" s="32">
        <f t="shared" si="36"/>
        <v>0</v>
      </c>
    </row>
    <row r="143" spans="1:23" x14ac:dyDescent="0.25">
      <c r="A143" s="43" t="s">
        <v>301</v>
      </c>
      <c r="B143" s="2" t="s">
        <v>302</v>
      </c>
      <c r="C143" s="47">
        <f>_xlfn.IFNA(IF(VLOOKUP(A143,'Title IA allocations 25-26'!$A$2:$C$314,3,FALSE)=0,0,$B$5),0)</f>
        <v>10000</v>
      </c>
      <c r="D143" s="134">
        <f>IFERROR(VLOOKUP(A143,'Title IA allocations 25-26'!$A$2:$C$314,3,FALSE)/SUM('Title IA allocations 25-26'!$C$2:$C$314),0)</f>
        <v>7.7274808804681926E-4</v>
      </c>
      <c r="E143" s="47">
        <f t="shared" si="26"/>
        <v>16773.400000000027</v>
      </c>
      <c r="F143" s="48"/>
      <c r="G143" s="47">
        <f t="shared" si="27"/>
        <v>0</v>
      </c>
      <c r="H143" s="47">
        <f t="shared" si="28"/>
        <v>16374.3</v>
      </c>
      <c r="I143" s="48"/>
      <c r="J143" s="47">
        <f t="shared" si="29"/>
        <v>0</v>
      </c>
      <c r="K143" s="47">
        <f t="shared" si="30"/>
        <v>16373</v>
      </c>
      <c r="L143" s="48"/>
      <c r="M143" s="47">
        <f t="shared" si="31"/>
        <v>0</v>
      </c>
      <c r="N143" s="47">
        <f t="shared" si="32"/>
        <v>16373</v>
      </c>
      <c r="Q143" s="47">
        <f t="shared" si="25"/>
        <v>16373</v>
      </c>
      <c r="R143" s="49"/>
      <c r="S143" s="12">
        <f t="shared" si="33"/>
        <v>0</v>
      </c>
      <c r="T143" s="47">
        <f t="shared" si="34"/>
        <v>16373</v>
      </c>
      <c r="U143" s="12">
        <f>IFERROR(VLOOKUP(A143,'[1]SY 2025-2026 Final'!$A$9:$U$322,20,0),0)</f>
        <v>16634</v>
      </c>
      <c r="V143" s="12">
        <f t="shared" si="35"/>
        <v>-261</v>
      </c>
      <c r="W143" s="32">
        <f t="shared" si="36"/>
        <v>-1.5690753877600095E-2</v>
      </c>
    </row>
    <row r="144" spans="1:23" x14ac:dyDescent="0.25">
      <c r="A144" s="43" t="s">
        <v>303</v>
      </c>
      <c r="B144" s="2" t="s">
        <v>304</v>
      </c>
      <c r="C144" s="47">
        <f>_xlfn.IFNA(IF(VLOOKUP(A144,'Title IA allocations 25-26'!$A$2:$C$314,3,FALSE)=0,0,$B$5),0)</f>
        <v>10000</v>
      </c>
      <c r="D144" s="134">
        <f>IFERROR(VLOOKUP(A144,'Title IA allocations 25-26'!$A$2:$C$314,3,FALSE)/SUM('Title IA allocations 25-26'!$C$2:$C$314),0)</f>
        <v>3.0215253532244087E-4</v>
      </c>
      <c r="E144" s="47">
        <f t="shared" si="26"/>
        <v>6558.5000000000236</v>
      </c>
      <c r="F144" s="48"/>
      <c r="G144" s="47">
        <f t="shared" si="27"/>
        <v>10000</v>
      </c>
      <c r="H144" s="47">
        <f t="shared" si="28"/>
        <v>10000</v>
      </c>
      <c r="I144" s="48"/>
      <c r="J144" s="47">
        <f t="shared" si="29"/>
        <v>0</v>
      </c>
      <c r="K144" s="47">
        <f t="shared" si="30"/>
        <v>10000</v>
      </c>
      <c r="L144" s="48"/>
      <c r="M144" s="47">
        <f t="shared" si="31"/>
        <v>0</v>
      </c>
      <c r="N144" s="47">
        <f t="shared" si="32"/>
        <v>10000</v>
      </c>
      <c r="Q144" s="47">
        <f t="shared" si="25"/>
        <v>10000</v>
      </c>
      <c r="R144" s="49"/>
      <c r="S144" s="12">
        <f t="shared" si="33"/>
        <v>0</v>
      </c>
      <c r="T144" s="47">
        <f t="shared" si="34"/>
        <v>10000</v>
      </c>
      <c r="U144" s="12">
        <f>IFERROR(VLOOKUP(A144,'[1]SY 2025-2026 Final'!$A$9:$U$322,20,0),0)</f>
        <v>10000</v>
      </c>
      <c r="V144" s="12">
        <f t="shared" si="35"/>
        <v>0</v>
      </c>
      <c r="W144" s="32">
        <f t="shared" si="36"/>
        <v>0</v>
      </c>
    </row>
    <row r="145" spans="1:23" x14ac:dyDescent="0.25">
      <c r="A145" s="43" t="s">
        <v>305</v>
      </c>
      <c r="B145" s="2" t="s">
        <v>306</v>
      </c>
      <c r="C145" s="47">
        <f>_xlfn.IFNA(IF(VLOOKUP(A145,'Title IA allocations 25-26'!$A$2:$C$314,3,FALSE)=0,0,$B$5),0)</f>
        <v>10000</v>
      </c>
      <c r="D145" s="134">
        <f>IFERROR(VLOOKUP(A145,'Title IA allocations 25-26'!$A$2:$C$314,3,FALSE)/SUM('Title IA allocations 25-26'!$C$2:$C$314),0)</f>
        <v>1.0456428470026655E-3</v>
      </c>
      <c r="E145" s="47">
        <f t="shared" si="26"/>
        <v>22696.900000000027</v>
      </c>
      <c r="F145" s="48"/>
      <c r="G145" s="47">
        <f t="shared" si="27"/>
        <v>0</v>
      </c>
      <c r="H145" s="47">
        <f t="shared" si="28"/>
        <v>22156.9</v>
      </c>
      <c r="I145" s="48"/>
      <c r="J145" s="47">
        <f t="shared" si="29"/>
        <v>0</v>
      </c>
      <c r="K145" s="47">
        <f t="shared" si="30"/>
        <v>22156</v>
      </c>
      <c r="L145" s="48"/>
      <c r="M145" s="47">
        <f t="shared" si="31"/>
        <v>0</v>
      </c>
      <c r="N145" s="47">
        <f t="shared" si="32"/>
        <v>22156</v>
      </c>
      <c r="Q145" s="47">
        <f t="shared" si="25"/>
        <v>22156</v>
      </c>
      <c r="R145" s="49"/>
      <c r="S145" s="12">
        <f t="shared" si="33"/>
        <v>0</v>
      </c>
      <c r="T145" s="47">
        <f t="shared" si="34"/>
        <v>22156</v>
      </c>
      <c r="U145" s="12">
        <f>IFERROR(VLOOKUP(A145,'[1]SY 2025-2026 Final'!$A$9:$U$322,20,0),0)</f>
        <v>23187</v>
      </c>
      <c r="V145" s="12">
        <f t="shared" si="35"/>
        <v>-1031</v>
      </c>
      <c r="W145" s="32">
        <f t="shared" si="36"/>
        <v>-4.4464570664596539E-2</v>
      </c>
    </row>
    <row r="146" spans="1:23" x14ac:dyDescent="0.25">
      <c r="A146" s="43" t="s">
        <v>307</v>
      </c>
      <c r="B146" s="2" t="s">
        <v>308</v>
      </c>
      <c r="C146" s="47">
        <f>_xlfn.IFNA(IF(VLOOKUP(A146,'Title IA allocations 25-26'!$A$2:$C$314,3,FALSE)=0,0,$B$5),0)</f>
        <v>10000</v>
      </c>
      <c r="D146" s="134">
        <f>IFERROR(VLOOKUP(A146,'Title IA allocations 25-26'!$A$2:$C$314,3,FALSE)/SUM('Title IA allocations 25-26'!$C$2:$C$314),0)</f>
        <v>1.024335366296209E-2</v>
      </c>
      <c r="E146" s="47">
        <f t="shared" si="26"/>
        <v>222344.30000000002</v>
      </c>
      <c r="F146" s="48"/>
      <c r="G146" s="47">
        <f t="shared" si="27"/>
        <v>0</v>
      </c>
      <c r="H146" s="47">
        <f t="shared" si="28"/>
        <v>217054.3</v>
      </c>
      <c r="I146" s="48"/>
      <c r="J146" s="47">
        <f t="shared" si="29"/>
        <v>0</v>
      </c>
      <c r="K146" s="47">
        <f t="shared" si="30"/>
        <v>217048</v>
      </c>
      <c r="L146" s="48"/>
      <c r="M146" s="47">
        <f t="shared" si="31"/>
        <v>0</v>
      </c>
      <c r="N146" s="47">
        <f t="shared" si="32"/>
        <v>217048</v>
      </c>
      <c r="Q146" s="47">
        <f t="shared" si="25"/>
        <v>217048</v>
      </c>
      <c r="R146" s="49"/>
      <c r="S146" s="12">
        <f t="shared" si="33"/>
        <v>0</v>
      </c>
      <c r="T146" s="47">
        <f t="shared" si="34"/>
        <v>217048</v>
      </c>
      <c r="U146" s="12">
        <f>IFERROR(VLOOKUP(A146,'[1]SY 2025-2026 Final'!$A$9:$U$322,20,0),0)</f>
        <v>194899</v>
      </c>
      <c r="V146" s="12">
        <f t="shared" si="35"/>
        <v>22149</v>
      </c>
      <c r="W146" s="32">
        <f t="shared" si="36"/>
        <v>0.11364347687776746</v>
      </c>
    </row>
    <row r="147" spans="1:23" x14ac:dyDescent="0.25">
      <c r="A147" s="43" t="s">
        <v>309</v>
      </c>
      <c r="B147" s="2" t="s">
        <v>310</v>
      </c>
      <c r="C147" s="47">
        <f>_xlfn.IFNA(IF(VLOOKUP(A147,'Title IA allocations 25-26'!$A$2:$C$314,3,FALSE)=0,0,$B$5),0)</f>
        <v>10000</v>
      </c>
      <c r="D147" s="134">
        <f>IFERROR(VLOOKUP(A147,'Title IA allocations 25-26'!$A$2:$C$314,3,FALSE)/SUM('Title IA allocations 25-26'!$C$2:$C$314),0)</f>
        <v>4.0034040756836209E-4</v>
      </c>
      <c r="E147" s="47">
        <f t="shared" si="26"/>
        <v>8689.8000000000229</v>
      </c>
      <c r="F147" s="48"/>
      <c r="G147" s="47">
        <f t="shared" si="27"/>
        <v>10000</v>
      </c>
      <c r="H147" s="47">
        <f t="shared" si="28"/>
        <v>10000</v>
      </c>
      <c r="I147" s="48"/>
      <c r="J147" s="47">
        <f t="shared" si="29"/>
        <v>0</v>
      </c>
      <c r="K147" s="47">
        <f t="shared" si="30"/>
        <v>10000</v>
      </c>
      <c r="L147" s="48"/>
      <c r="M147" s="47">
        <f t="shared" si="31"/>
        <v>0</v>
      </c>
      <c r="N147" s="47">
        <f t="shared" si="32"/>
        <v>10000</v>
      </c>
      <c r="Q147" s="47">
        <f t="shared" si="25"/>
        <v>10000</v>
      </c>
      <c r="R147" s="49"/>
      <c r="S147" s="12">
        <f t="shared" si="33"/>
        <v>0</v>
      </c>
      <c r="T147" s="47">
        <f t="shared" si="34"/>
        <v>10000</v>
      </c>
      <c r="U147" s="12">
        <f>IFERROR(VLOOKUP(A147,'[1]SY 2025-2026 Final'!$A$9:$U$322,20,0),0)</f>
        <v>10000</v>
      </c>
      <c r="V147" s="12">
        <f t="shared" si="35"/>
        <v>0</v>
      </c>
      <c r="W147" s="32">
        <f t="shared" si="36"/>
        <v>0</v>
      </c>
    </row>
    <row r="148" spans="1:23" x14ac:dyDescent="0.25">
      <c r="A148" s="43" t="s">
        <v>311</v>
      </c>
      <c r="B148" s="2" t="s">
        <v>312</v>
      </c>
      <c r="C148" s="47">
        <f>_xlfn.IFNA(IF(VLOOKUP(A148,'Title IA allocations 25-26'!$A$2:$C$314,3,FALSE)=0,0,$B$5),0)</f>
        <v>10000</v>
      </c>
      <c r="D148" s="134">
        <f>IFERROR(VLOOKUP(A148,'Title IA allocations 25-26'!$A$2:$C$314,3,FALSE)/SUM('Title IA allocations 25-26'!$C$2:$C$314),0)</f>
        <v>6.0675692805972252E-3</v>
      </c>
      <c r="E148" s="47">
        <f t="shared" si="26"/>
        <v>131703.80000000002</v>
      </c>
      <c r="F148" s="48"/>
      <c r="G148" s="47">
        <f t="shared" si="27"/>
        <v>0</v>
      </c>
      <c r="H148" s="47">
        <f t="shared" si="28"/>
        <v>128570.3</v>
      </c>
      <c r="I148" s="48"/>
      <c r="J148" s="47">
        <f t="shared" si="29"/>
        <v>0</v>
      </c>
      <c r="K148" s="47">
        <f t="shared" si="30"/>
        <v>128566</v>
      </c>
      <c r="L148" s="48"/>
      <c r="M148" s="47">
        <f t="shared" si="31"/>
        <v>0</v>
      </c>
      <c r="N148" s="47">
        <f t="shared" si="32"/>
        <v>128566</v>
      </c>
      <c r="Q148" s="47">
        <f t="shared" si="25"/>
        <v>128566</v>
      </c>
      <c r="R148" s="49"/>
      <c r="S148" s="12">
        <f t="shared" si="33"/>
        <v>0</v>
      </c>
      <c r="T148" s="47">
        <f t="shared" si="34"/>
        <v>128566</v>
      </c>
      <c r="U148" s="12">
        <f>IFERROR(VLOOKUP(A148,'[1]SY 2025-2026 Final'!$A$9:$U$322,20,0),0)</f>
        <v>134735</v>
      </c>
      <c r="V148" s="12">
        <f t="shared" si="35"/>
        <v>-6169</v>
      </c>
      <c r="W148" s="32">
        <f t="shared" si="36"/>
        <v>-4.5786172857832041E-2</v>
      </c>
    </row>
    <row r="149" spans="1:23" x14ac:dyDescent="0.25">
      <c r="A149" s="43" t="s">
        <v>313</v>
      </c>
      <c r="B149" s="2" t="s">
        <v>314</v>
      </c>
      <c r="C149" s="47">
        <f>_xlfn.IFNA(IF(VLOOKUP(A149,'Title IA allocations 25-26'!$A$2:$C$314,3,FALSE)=0,0,$B$5),0)</f>
        <v>10000</v>
      </c>
      <c r="D149" s="134">
        <f>IFERROR(VLOOKUP(A149,'Title IA allocations 25-26'!$A$2:$C$314,3,FALSE)/SUM('Title IA allocations 25-26'!$C$2:$C$314),0)</f>
        <v>1.1208436955628457E-3</v>
      </c>
      <c r="E149" s="47">
        <f t="shared" si="26"/>
        <v>24329.200000000026</v>
      </c>
      <c r="F149" s="48"/>
      <c r="G149" s="47">
        <f t="shared" si="27"/>
        <v>0</v>
      </c>
      <c r="H149" s="47">
        <f t="shared" si="28"/>
        <v>23750.3</v>
      </c>
      <c r="I149" s="48"/>
      <c r="J149" s="47">
        <f t="shared" si="29"/>
        <v>0</v>
      </c>
      <c r="K149" s="47">
        <f t="shared" si="30"/>
        <v>23749</v>
      </c>
      <c r="L149" s="48"/>
      <c r="M149" s="47">
        <f t="shared" si="31"/>
        <v>0</v>
      </c>
      <c r="N149" s="47">
        <f t="shared" si="32"/>
        <v>23749</v>
      </c>
      <c r="Q149" s="47">
        <f t="shared" si="25"/>
        <v>23749</v>
      </c>
      <c r="R149" s="49"/>
      <c r="S149" s="12">
        <f t="shared" si="33"/>
        <v>0</v>
      </c>
      <c r="T149" s="47">
        <f t="shared" si="34"/>
        <v>23749</v>
      </c>
      <c r="U149" s="12">
        <f>IFERROR(VLOOKUP(A149,'[1]SY 2025-2026 Final'!$A$9:$U$322,20,0),0)</f>
        <v>25055</v>
      </c>
      <c r="V149" s="12">
        <f t="shared" si="35"/>
        <v>-1306</v>
      </c>
      <c r="W149" s="32">
        <f t="shared" si="36"/>
        <v>-5.2125324286569547E-2</v>
      </c>
    </row>
    <row r="150" spans="1:23" x14ac:dyDescent="0.25">
      <c r="A150" s="43" t="s">
        <v>315</v>
      </c>
      <c r="B150" s="2" t="s">
        <v>316</v>
      </c>
      <c r="C150" s="47">
        <f>_xlfn.IFNA(IF(VLOOKUP(A150,'Title IA allocations 25-26'!$A$2:$C$314,3,FALSE)=0,0,$B$5),0)</f>
        <v>10000</v>
      </c>
      <c r="D150" s="134">
        <f>IFERROR(VLOOKUP(A150,'Title IA allocations 25-26'!$A$2:$C$314,3,FALSE)/SUM('Title IA allocations 25-26'!$C$2:$C$314),0)</f>
        <v>4.3033814651804309E-4</v>
      </c>
      <c r="E150" s="47">
        <f t="shared" si="26"/>
        <v>9341.0000000000236</v>
      </c>
      <c r="F150" s="48"/>
      <c r="G150" s="47">
        <f t="shared" si="27"/>
        <v>10000</v>
      </c>
      <c r="H150" s="47">
        <f t="shared" si="28"/>
        <v>10000</v>
      </c>
      <c r="I150" s="48"/>
      <c r="J150" s="47">
        <f t="shared" si="29"/>
        <v>0</v>
      </c>
      <c r="K150" s="47">
        <f t="shared" si="30"/>
        <v>10000</v>
      </c>
      <c r="L150" s="48"/>
      <c r="M150" s="47">
        <f t="shared" si="31"/>
        <v>0</v>
      </c>
      <c r="N150" s="47">
        <f t="shared" si="32"/>
        <v>10000</v>
      </c>
      <c r="Q150" s="47">
        <f t="shared" si="25"/>
        <v>10000</v>
      </c>
      <c r="R150" s="49"/>
      <c r="S150" s="12">
        <f t="shared" si="33"/>
        <v>0</v>
      </c>
      <c r="T150" s="47">
        <f t="shared" si="34"/>
        <v>10000</v>
      </c>
      <c r="U150" s="12">
        <f>IFERROR(VLOOKUP(A150,'[1]SY 2025-2026 Final'!$A$9:$U$322,20,0),0)</f>
        <v>10000</v>
      </c>
      <c r="V150" s="12">
        <f t="shared" si="35"/>
        <v>0</v>
      </c>
      <c r="W150" s="32">
        <f t="shared" si="36"/>
        <v>0</v>
      </c>
    </row>
    <row r="151" spans="1:23" x14ac:dyDescent="0.25">
      <c r="A151" s="43" t="s">
        <v>317</v>
      </c>
      <c r="B151" s="2" t="s">
        <v>318</v>
      </c>
      <c r="C151" s="47">
        <f>_xlfn.IFNA(IF(VLOOKUP(A151,'Title IA allocations 25-26'!$A$2:$C$314,3,FALSE)=0,0,$B$5),0)</f>
        <v>10000</v>
      </c>
      <c r="D151" s="134">
        <f>IFERROR(VLOOKUP(A151,'Title IA allocations 25-26'!$A$2:$C$314,3,FALSE)/SUM('Title IA allocations 25-26'!$C$2:$C$314),0)</f>
        <v>1.2611302762567359E-3</v>
      </c>
      <c r="E151" s="47">
        <f t="shared" si="26"/>
        <v>27374.300000000025</v>
      </c>
      <c r="F151" s="48"/>
      <c r="G151" s="47">
        <f t="shared" si="27"/>
        <v>0</v>
      </c>
      <c r="H151" s="47">
        <f t="shared" si="28"/>
        <v>26723</v>
      </c>
      <c r="I151" s="48"/>
      <c r="J151" s="47">
        <f t="shared" si="29"/>
        <v>0</v>
      </c>
      <c r="K151" s="47">
        <f t="shared" si="30"/>
        <v>26722</v>
      </c>
      <c r="L151" s="48"/>
      <c r="M151" s="47">
        <f t="shared" si="31"/>
        <v>0</v>
      </c>
      <c r="N151" s="47">
        <f t="shared" si="32"/>
        <v>26722</v>
      </c>
      <c r="Q151" s="47">
        <f t="shared" si="25"/>
        <v>26722</v>
      </c>
      <c r="R151" s="49"/>
      <c r="S151" s="12">
        <f t="shared" si="33"/>
        <v>0</v>
      </c>
      <c r="T151" s="47">
        <f t="shared" si="34"/>
        <v>26722</v>
      </c>
      <c r="U151" s="12">
        <f>IFERROR(VLOOKUP(A151,'[1]SY 2025-2026 Final'!$A$9:$U$322,20,0),0)</f>
        <v>26745</v>
      </c>
      <c r="V151" s="12">
        <f t="shared" si="35"/>
        <v>-23</v>
      </c>
      <c r="W151" s="32">
        <f t="shared" si="36"/>
        <v>-8.5997382688352963E-4</v>
      </c>
    </row>
    <row r="152" spans="1:23" x14ac:dyDescent="0.25">
      <c r="A152" s="43" t="s">
        <v>319</v>
      </c>
      <c r="B152" s="2" t="s">
        <v>320</v>
      </c>
      <c r="C152" s="47">
        <f>_xlfn.IFNA(IF(VLOOKUP(A152,'Title IA allocations 25-26'!$A$2:$C$314,3,FALSE)=0,0,$B$5),0)</f>
        <v>10000</v>
      </c>
      <c r="D152" s="134">
        <f>IFERROR(VLOOKUP(A152,'Title IA allocations 25-26'!$A$2:$C$314,3,FALSE)/SUM('Title IA allocations 25-26'!$C$2:$C$314),0)</f>
        <v>8.0566437709165054E-4</v>
      </c>
      <c r="E152" s="47">
        <f t="shared" si="26"/>
        <v>17487.900000000027</v>
      </c>
      <c r="F152" s="48"/>
      <c r="G152" s="47">
        <f t="shared" si="27"/>
        <v>0</v>
      </c>
      <c r="H152" s="47">
        <f t="shared" si="28"/>
        <v>17071.8</v>
      </c>
      <c r="I152" s="48"/>
      <c r="J152" s="47">
        <f t="shared" si="29"/>
        <v>0</v>
      </c>
      <c r="K152" s="47">
        <f t="shared" si="30"/>
        <v>17071</v>
      </c>
      <c r="L152" s="48"/>
      <c r="M152" s="47">
        <f t="shared" si="31"/>
        <v>0</v>
      </c>
      <c r="N152" s="47">
        <f t="shared" si="32"/>
        <v>17071</v>
      </c>
      <c r="Q152" s="47">
        <f t="shared" si="25"/>
        <v>17071</v>
      </c>
      <c r="R152" s="49"/>
      <c r="S152" s="12">
        <f t="shared" si="33"/>
        <v>0</v>
      </c>
      <c r="T152" s="47">
        <f t="shared" si="34"/>
        <v>17071</v>
      </c>
      <c r="U152" s="12">
        <f>IFERROR(VLOOKUP(A152,'[1]SY 2025-2026 Final'!$A$9:$U$322,20,0),0)</f>
        <v>12431</v>
      </c>
      <c r="V152" s="12">
        <f t="shared" si="35"/>
        <v>4640</v>
      </c>
      <c r="W152" s="32">
        <f t="shared" si="36"/>
        <v>0.37326039739361272</v>
      </c>
    </row>
    <row r="153" spans="1:23" x14ac:dyDescent="0.25">
      <c r="A153" s="43" t="s">
        <v>321</v>
      </c>
      <c r="B153" s="2" t="s">
        <v>322</v>
      </c>
      <c r="C153" s="47">
        <f>_xlfn.IFNA(IF(VLOOKUP(A153,'Title IA allocations 25-26'!$A$2:$C$314,3,FALSE)=0,0,$B$5),0)</f>
        <v>10000</v>
      </c>
      <c r="D153" s="134">
        <f>IFERROR(VLOOKUP(A153,'Title IA allocations 25-26'!$A$2:$C$314,3,FALSE)/SUM('Title IA allocations 25-26'!$C$2:$C$314),0)</f>
        <v>1.199049136379E-4</v>
      </c>
      <c r="E153" s="47">
        <f t="shared" si="26"/>
        <v>2602.600000000024</v>
      </c>
      <c r="F153" s="48"/>
      <c r="G153" s="47">
        <f t="shared" si="27"/>
        <v>10000</v>
      </c>
      <c r="H153" s="47">
        <f t="shared" si="28"/>
        <v>10000</v>
      </c>
      <c r="I153" s="48"/>
      <c r="J153" s="47">
        <f t="shared" si="29"/>
        <v>0</v>
      </c>
      <c r="K153" s="47">
        <f t="shared" si="30"/>
        <v>10000</v>
      </c>
      <c r="L153" s="48"/>
      <c r="M153" s="47">
        <f t="shared" si="31"/>
        <v>0</v>
      </c>
      <c r="N153" s="47">
        <f t="shared" si="32"/>
        <v>10000</v>
      </c>
      <c r="Q153" s="47">
        <f t="shared" si="25"/>
        <v>10000</v>
      </c>
      <c r="R153" s="49"/>
      <c r="S153" s="12">
        <f t="shared" si="33"/>
        <v>0</v>
      </c>
      <c r="T153" s="47">
        <f t="shared" si="34"/>
        <v>10000</v>
      </c>
      <c r="U153" s="12">
        <f>IFERROR(VLOOKUP(A153,'[1]SY 2025-2026 Final'!$A$9:$U$322,20,0),0)</f>
        <v>10000</v>
      </c>
      <c r="V153" s="12">
        <f t="shared" si="35"/>
        <v>0</v>
      </c>
      <c r="W153" s="32">
        <f t="shared" si="36"/>
        <v>0</v>
      </c>
    </row>
    <row r="154" spans="1:23" x14ac:dyDescent="0.25">
      <c r="A154" s="43" t="s">
        <v>323</v>
      </c>
      <c r="B154" s="2" t="s">
        <v>324</v>
      </c>
      <c r="C154" s="47">
        <f>_xlfn.IFNA(IF(VLOOKUP(A154,'Title IA allocations 25-26'!$A$2:$C$314,3,FALSE)=0,0,$B$5),0)</f>
        <v>10000</v>
      </c>
      <c r="D154" s="134">
        <f>IFERROR(VLOOKUP(A154,'Title IA allocations 25-26'!$A$2:$C$314,3,FALSE)/SUM('Title IA allocations 25-26'!$C$2:$C$314),0)</f>
        <v>2.6285122960718189E-3</v>
      </c>
      <c r="E154" s="47">
        <f t="shared" si="26"/>
        <v>57055.000000000022</v>
      </c>
      <c r="F154" s="48"/>
      <c r="G154" s="47">
        <f t="shared" si="27"/>
        <v>0</v>
      </c>
      <c r="H154" s="47">
        <f t="shared" si="28"/>
        <v>55697.5</v>
      </c>
      <c r="I154" s="48"/>
      <c r="J154" s="47">
        <f t="shared" si="29"/>
        <v>0</v>
      </c>
      <c r="K154" s="47">
        <f t="shared" si="30"/>
        <v>55695</v>
      </c>
      <c r="L154" s="48"/>
      <c r="M154" s="47">
        <f t="shared" si="31"/>
        <v>0</v>
      </c>
      <c r="N154" s="47">
        <f t="shared" si="32"/>
        <v>55695</v>
      </c>
      <c r="Q154" s="47">
        <f t="shared" si="25"/>
        <v>55695</v>
      </c>
      <c r="R154" s="49"/>
      <c r="S154" s="12">
        <f t="shared" si="33"/>
        <v>0</v>
      </c>
      <c r="T154" s="47">
        <f t="shared" si="34"/>
        <v>55695</v>
      </c>
      <c r="U154" s="12">
        <f>IFERROR(VLOOKUP(A154,'[1]SY 2025-2026 Final'!$A$9:$U$322,20,0),0)</f>
        <v>50962</v>
      </c>
      <c r="V154" s="12">
        <f t="shared" si="35"/>
        <v>4733</v>
      </c>
      <c r="W154" s="32">
        <f t="shared" si="36"/>
        <v>9.2873121149091478E-2</v>
      </c>
    </row>
    <row r="155" spans="1:23" x14ac:dyDescent="0.25">
      <c r="A155" s="43" t="s">
        <v>325</v>
      </c>
      <c r="B155" s="2" t="s">
        <v>326</v>
      </c>
      <c r="C155" s="47">
        <f>_xlfn.IFNA(IF(VLOOKUP(A155,'Title IA allocations 25-26'!$A$2:$C$314,3,FALSE)=0,0,$B$5),0)</f>
        <v>10000</v>
      </c>
      <c r="D155" s="134">
        <f>IFERROR(VLOOKUP(A155,'Title IA allocations 25-26'!$A$2:$C$314,3,FALSE)/SUM('Title IA allocations 25-26'!$C$2:$C$314),0)</f>
        <v>1.2836044886639659E-3</v>
      </c>
      <c r="E155" s="47">
        <f t="shared" si="26"/>
        <v>27862.100000000024</v>
      </c>
      <c r="F155" s="48"/>
      <c r="G155" s="47">
        <f t="shared" si="27"/>
        <v>0</v>
      </c>
      <c r="H155" s="47">
        <f t="shared" si="28"/>
        <v>27199.200000000001</v>
      </c>
      <c r="I155" s="48"/>
      <c r="J155" s="47">
        <f t="shared" si="29"/>
        <v>0</v>
      </c>
      <c r="K155" s="47">
        <f t="shared" si="30"/>
        <v>27198</v>
      </c>
      <c r="L155" s="48"/>
      <c r="M155" s="47">
        <f t="shared" si="31"/>
        <v>0</v>
      </c>
      <c r="N155" s="47">
        <f t="shared" si="32"/>
        <v>27198</v>
      </c>
      <c r="Q155" s="47">
        <f t="shared" si="25"/>
        <v>27198</v>
      </c>
      <c r="R155" s="49"/>
      <c r="S155" s="12">
        <f t="shared" si="33"/>
        <v>0</v>
      </c>
      <c r="T155" s="47">
        <f t="shared" si="34"/>
        <v>27198</v>
      </c>
      <c r="U155" s="12">
        <f>IFERROR(VLOOKUP(A155,'[1]SY 2025-2026 Final'!$A$9:$U$322,20,0),0)</f>
        <v>27630</v>
      </c>
      <c r="V155" s="12">
        <f t="shared" si="35"/>
        <v>-432</v>
      </c>
      <c r="W155" s="32">
        <f t="shared" si="36"/>
        <v>-1.5635179153094463E-2</v>
      </c>
    </row>
    <row r="156" spans="1:23" x14ac:dyDescent="0.25">
      <c r="A156" s="43" t="s">
        <v>327</v>
      </c>
      <c r="B156" s="2" t="s">
        <v>328</v>
      </c>
      <c r="C156" s="47">
        <f>_xlfn.IFNA(IF(VLOOKUP(A156,'Title IA allocations 25-26'!$A$2:$C$314,3,FALSE)=0,0,$B$5),0)</f>
        <v>10000</v>
      </c>
      <c r="D156" s="134">
        <f>IFERROR(VLOOKUP(A156,'Title IA allocations 25-26'!$A$2:$C$314,3,FALSE)/SUM('Title IA allocations 25-26'!$C$2:$C$314),0)</f>
        <v>3.4287112751079285E-4</v>
      </c>
      <c r="E156" s="47">
        <f t="shared" si="26"/>
        <v>7442.4000000000233</v>
      </c>
      <c r="F156" s="48"/>
      <c r="G156" s="47">
        <f t="shared" si="27"/>
        <v>10000</v>
      </c>
      <c r="H156" s="47">
        <f t="shared" si="28"/>
        <v>10000</v>
      </c>
      <c r="I156" s="48"/>
      <c r="J156" s="47">
        <f t="shared" si="29"/>
        <v>0</v>
      </c>
      <c r="K156" s="47">
        <f t="shared" si="30"/>
        <v>10000</v>
      </c>
      <c r="L156" s="48"/>
      <c r="M156" s="47">
        <f t="shared" si="31"/>
        <v>0</v>
      </c>
      <c r="N156" s="47">
        <f t="shared" si="32"/>
        <v>10000</v>
      </c>
      <c r="Q156" s="47">
        <f t="shared" si="25"/>
        <v>10000</v>
      </c>
      <c r="R156" s="49"/>
      <c r="S156" s="12">
        <f t="shared" si="33"/>
        <v>0</v>
      </c>
      <c r="T156" s="47">
        <f t="shared" si="34"/>
        <v>10000</v>
      </c>
      <c r="U156" s="12">
        <f>IFERROR(VLOOKUP(A156,'[1]SY 2025-2026 Final'!$A$9:$U$322,20,0),0)</f>
        <v>10000</v>
      </c>
      <c r="V156" s="12">
        <f t="shared" si="35"/>
        <v>0</v>
      </c>
      <c r="W156" s="32">
        <f t="shared" si="36"/>
        <v>0</v>
      </c>
    </row>
    <row r="157" spans="1:23" x14ac:dyDescent="0.25">
      <c r="A157" s="43" t="s">
        <v>329</v>
      </c>
      <c r="B157" s="2" t="s">
        <v>330</v>
      </c>
      <c r="C157" s="47">
        <f>_xlfn.IFNA(IF(VLOOKUP(A157,'Title IA allocations 25-26'!$A$2:$C$314,3,FALSE)=0,0,$B$5),0)</f>
        <v>10000</v>
      </c>
      <c r="D157" s="134">
        <f>IFERROR(VLOOKUP(A157,'Title IA allocations 25-26'!$A$2:$C$314,3,FALSE)/SUM('Title IA allocations 25-26'!$C$2:$C$314),0)</f>
        <v>1.1825465941015993E-2</v>
      </c>
      <c r="E157" s="47">
        <f t="shared" si="26"/>
        <v>256685.90000000002</v>
      </c>
      <c r="F157" s="48"/>
      <c r="G157" s="47">
        <f t="shared" si="27"/>
        <v>0</v>
      </c>
      <c r="H157" s="47">
        <f t="shared" si="28"/>
        <v>250578.9</v>
      </c>
      <c r="I157" s="48"/>
      <c r="J157" s="47">
        <f t="shared" si="29"/>
        <v>0</v>
      </c>
      <c r="K157" s="47">
        <f t="shared" si="30"/>
        <v>250572</v>
      </c>
      <c r="L157" s="48"/>
      <c r="M157" s="47">
        <f t="shared" si="31"/>
        <v>0</v>
      </c>
      <c r="N157" s="47">
        <f t="shared" si="32"/>
        <v>250572</v>
      </c>
      <c r="Q157" s="47">
        <f t="shared" si="25"/>
        <v>250572</v>
      </c>
      <c r="R157" s="49"/>
      <c r="S157" s="12">
        <f t="shared" si="33"/>
        <v>0</v>
      </c>
      <c r="T157" s="47">
        <f t="shared" si="34"/>
        <v>250572</v>
      </c>
      <c r="U157" s="12">
        <f>IFERROR(VLOOKUP(A157,'[1]SY 2025-2026 Final'!$A$9:$U$322,20,0),0)</f>
        <v>224613</v>
      </c>
      <c r="V157" s="12">
        <f t="shared" si="35"/>
        <v>25959</v>
      </c>
      <c r="W157" s="32">
        <f t="shared" si="36"/>
        <v>0.11557211737521871</v>
      </c>
    </row>
    <row r="158" spans="1:23" x14ac:dyDescent="0.25">
      <c r="A158" s="43" t="s">
        <v>331</v>
      </c>
      <c r="B158" s="2" t="s">
        <v>332</v>
      </c>
      <c r="C158" s="47">
        <f>_xlfn.IFNA(IF(VLOOKUP(A158,'Title IA allocations 25-26'!$A$2:$C$314,3,FALSE)=0,0,$B$5),0)</f>
        <v>10000</v>
      </c>
      <c r="D158" s="134">
        <f>IFERROR(VLOOKUP(A158,'Title IA allocations 25-26'!$A$2:$C$314,3,FALSE)/SUM('Title IA allocations 25-26'!$C$2:$C$314),0)</f>
        <v>7.6933737679175571E-4</v>
      </c>
      <c r="E158" s="47">
        <f t="shared" si="26"/>
        <v>16699.300000000025</v>
      </c>
      <c r="F158" s="48"/>
      <c r="G158" s="47">
        <f t="shared" si="27"/>
        <v>0</v>
      </c>
      <c r="H158" s="47">
        <f t="shared" si="28"/>
        <v>16301.9</v>
      </c>
      <c r="I158" s="48"/>
      <c r="J158" s="47">
        <f t="shared" si="29"/>
        <v>0</v>
      </c>
      <c r="K158" s="47">
        <f t="shared" si="30"/>
        <v>16301</v>
      </c>
      <c r="L158" s="48"/>
      <c r="M158" s="47">
        <f t="shared" si="31"/>
        <v>0</v>
      </c>
      <c r="N158" s="47">
        <f t="shared" si="32"/>
        <v>16301</v>
      </c>
      <c r="Q158" s="47">
        <f t="shared" si="25"/>
        <v>16301</v>
      </c>
      <c r="R158" s="49"/>
      <c r="S158" s="12">
        <f t="shared" si="33"/>
        <v>0</v>
      </c>
      <c r="T158" s="47">
        <f t="shared" si="34"/>
        <v>16301</v>
      </c>
      <c r="U158" s="12">
        <f>IFERROR(VLOOKUP(A158,'[1]SY 2025-2026 Final'!$A$9:$U$322,20,0),0)</f>
        <v>16536</v>
      </c>
      <c r="V158" s="12">
        <f t="shared" si="35"/>
        <v>-235</v>
      </c>
      <c r="W158" s="32">
        <f t="shared" si="36"/>
        <v>-1.4211417513304306E-2</v>
      </c>
    </row>
    <row r="159" spans="1:23" x14ac:dyDescent="0.25">
      <c r="A159" s="43" t="s">
        <v>333</v>
      </c>
      <c r="B159" s="2" t="s">
        <v>334</v>
      </c>
      <c r="C159" s="47">
        <f>_xlfn.IFNA(IF(VLOOKUP(A159,'Title IA allocations 25-26'!$A$2:$C$314,3,FALSE)=0,0,$B$5),0)</f>
        <v>10000</v>
      </c>
      <c r="D159" s="134">
        <f>IFERROR(VLOOKUP(A159,'Title IA allocations 25-26'!$A$2:$C$314,3,FALSE)/SUM('Title IA allocations 25-26'!$C$2:$C$314),0)</f>
        <v>1.9276885711010014E-3</v>
      </c>
      <c r="E159" s="47">
        <f t="shared" si="26"/>
        <v>41842.700000000019</v>
      </c>
      <c r="F159" s="48"/>
      <c r="G159" s="47">
        <f t="shared" si="27"/>
        <v>0</v>
      </c>
      <c r="H159" s="47">
        <f t="shared" si="28"/>
        <v>40847.1</v>
      </c>
      <c r="I159" s="48"/>
      <c r="J159" s="47">
        <f t="shared" si="29"/>
        <v>0</v>
      </c>
      <c r="K159" s="47">
        <f t="shared" si="30"/>
        <v>40845</v>
      </c>
      <c r="L159" s="48"/>
      <c r="M159" s="47">
        <f t="shared" si="31"/>
        <v>0</v>
      </c>
      <c r="N159" s="47">
        <f t="shared" si="32"/>
        <v>40845</v>
      </c>
      <c r="Q159" s="47">
        <f t="shared" si="25"/>
        <v>40845</v>
      </c>
      <c r="R159" s="49"/>
      <c r="S159" s="12">
        <f t="shared" si="33"/>
        <v>0</v>
      </c>
      <c r="T159" s="47">
        <f t="shared" si="34"/>
        <v>40845</v>
      </c>
      <c r="U159" s="12">
        <f>IFERROR(VLOOKUP(A159,'[1]SY 2025-2026 Final'!$A$9:$U$322,20,0),0)</f>
        <v>42610</v>
      </c>
      <c r="V159" s="12">
        <f t="shared" si="35"/>
        <v>-1765</v>
      </c>
      <c r="W159" s="32">
        <f t="shared" si="36"/>
        <v>-4.1422201361182819E-2</v>
      </c>
    </row>
    <row r="160" spans="1:23" x14ac:dyDescent="0.25">
      <c r="A160" s="43" t="s">
        <v>335</v>
      </c>
      <c r="B160" s="2" t="s">
        <v>336</v>
      </c>
      <c r="C160" s="47">
        <f>_xlfn.IFNA(IF(VLOOKUP(A160,'Title IA allocations 25-26'!$A$2:$C$314,3,FALSE)=0,0,$B$5),0)</f>
        <v>10000</v>
      </c>
      <c r="D160" s="134">
        <f>IFERROR(VLOOKUP(A160,'Title IA allocations 25-26'!$A$2:$C$314,3,FALSE)/SUM('Title IA allocations 25-26'!$C$2:$C$314),0)</f>
        <v>2.3204607102032841E-3</v>
      </c>
      <c r="E160" s="47">
        <f t="shared" si="26"/>
        <v>50368.300000000025</v>
      </c>
      <c r="F160" s="48"/>
      <c r="G160" s="47">
        <f t="shared" si="27"/>
        <v>0</v>
      </c>
      <c r="H160" s="47">
        <f t="shared" si="28"/>
        <v>49169.9</v>
      </c>
      <c r="I160" s="48"/>
      <c r="J160" s="47">
        <f t="shared" si="29"/>
        <v>0</v>
      </c>
      <c r="K160" s="47">
        <f t="shared" si="30"/>
        <v>49168</v>
      </c>
      <c r="L160" s="48"/>
      <c r="M160" s="47">
        <f t="shared" si="31"/>
        <v>0</v>
      </c>
      <c r="N160" s="47">
        <f t="shared" si="32"/>
        <v>49168</v>
      </c>
      <c r="Q160" s="47">
        <f t="shared" si="25"/>
        <v>49168</v>
      </c>
      <c r="R160" s="49"/>
      <c r="S160" s="12">
        <f t="shared" si="33"/>
        <v>0</v>
      </c>
      <c r="T160" s="47">
        <f t="shared" si="34"/>
        <v>49168</v>
      </c>
      <c r="U160" s="12">
        <f>IFERROR(VLOOKUP(A160,'[1]SY 2025-2026 Final'!$A$9:$U$322,20,0),0)</f>
        <v>53040</v>
      </c>
      <c r="V160" s="12">
        <f t="shared" si="35"/>
        <v>-3872</v>
      </c>
      <c r="W160" s="32">
        <f t="shared" si="36"/>
        <v>-7.3001508295625947E-2</v>
      </c>
    </row>
    <row r="161" spans="1:23" x14ac:dyDescent="0.25">
      <c r="A161" s="43" t="s">
        <v>337</v>
      </c>
      <c r="B161" s="2" t="s">
        <v>338</v>
      </c>
      <c r="C161" s="47">
        <f>_xlfn.IFNA(IF(VLOOKUP(A161,'Title IA allocations 25-26'!$A$2:$C$314,3,FALSE)=0,0,$B$5),0)</f>
        <v>0</v>
      </c>
      <c r="D161" s="134">
        <f>IFERROR(VLOOKUP(A161,'Title IA allocations 25-26'!$A$2:$C$314,3,FALSE)/SUM('Title IA allocations 25-26'!$C$2:$C$314),0)</f>
        <v>0</v>
      </c>
      <c r="E161" s="47">
        <f t="shared" si="26"/>
        <v>0</v>
      </c>
      <c r="F161" s="48"/>
      <c r="G161" s="47">
        <f t="shared" si="27"/>
        <v>0</v>
      </c>
      <c r="H161" s="47">
        <f t="shared" si="28"/>
        <v>0</v>
      </c>
      <c r="I161" s="48"/>
      <c r="J161" s="47">
        <f t="shared" si="29"/>
        <v>0</v>
      </c>
      <c r="K161" s="47">
        <f t="shared" si="30"/>
        <v>0</v>
      </c>
      <c r="L161" s="48"/>
      <c r="M161" s="47">
        <f t="shared" si="31"/>
        <v>0</v>
      </c>
      <c r="N161" s="47">
        <f t="shared" si="32"/>
        <v>0</v>
      </c>
      <c r="Q161" s="47">
        <f t="shared" si="25"/>
        <v>0</v>
      </c>
      <c r="R161" s="49"/>
      <c r="S161" s="12">
        <f t="shared" si="33"/>
        <v>0</v>
      </c>
      <c r="T161" s="47">
        <f t="shared" si="34"/>
        <v>0</v>
      </c>
      <c r="U161" s="12">
        <f>IFERROR(VLOOKUP(A161,'[1]SY 2025-2026 Final'!$A$9:$U$322,20,0),0)</f>
        <v>0</v>
      </c>
      <c r="V161" s="12">
        <f t="shared" si="35"/>
        <v>0</v>
      </c>
      <c r="W161" s="32">
        <f t="shared" si="36"/>
        <v>0</v>
      </c>
    </row>
    <row r="162" spans="1:23" x14ac:dyDescent="0.25">
      <c r="A162" s="43" t="s">
        <v>339</v>
      </c>
      <c r="B162" s="2" t="s">
        <v>340</v>
      </c>
      <c r="C162" s="47">
        <f>_xlfn.IFNA(IF(VLOOKUP(A162,'Title IA allocations 25-26'!$A$2:$C$314,3,FALSE)=0,0,$B$5),0)</f>
        <v>10000</v>
      </c>
      <c r="D162" s="134">
        <f>IFERROR(VLOOKUP(A162,'Title IA allocations 25-26'!$A$2:$C$314,3,FALSE)/SUM('Title IA allocations 25-26'!$C$2:$C$314),0)</f>
        <v>6.5717281594158319E-3</v>
      </c>
      <c r="E162" s="47">
        <f t="shared" si="26"/>
        <v>142647.20000000004</v>
      </c>
      <c r="F162" s="48"/>
      <c r="G162" s="47">
        <f t="shared" si="27"/>
        <v>0</v>
      </c>
      <c r="H162" s="47">
        <f t="shared" si="28"/>
        <v>139253.29999999999</v>
      </c>
      <c r="I162" s="48"/>
      <c r="J162" s="47">
        <f t="shared" si="29"/>
        <v>0</v>
      </c>
      <c r="K162" s="47">
        <f t="shared" si="30"/>
        <v>139249</v>
      </c>
      <c r="L162" s="48"/>
      <c r="M162" s="47">
        <f t="shared" si="31"/>
        <v>0</v>
      </c>
      <c r="N162" s="47">
        <f t="shared" si="32"/>
        <v>139249</v>
      </c>
      <c r="Q162" s="47">
        <f t="shared" si="25"/>
        <v>139249</v>
      </c>
      <c r="R162" s="49"/>
      <c r="S162" s="12">
        <f t="shared" si="33"/>
        <v>0</v>
      </c>
      <c r="T162" s="47">
        <f t="shared" si="34"/>
        <v>139249</v>
      </c>
      <c r="U162" s="12">
        <f>IFERROR(VLOOKUP(A162,'[1]SY 2025-2026 Final'!$A$9:$U$322,20,0),0)</f>
        <v>142688</v>
      </c>
      <c r="V162" s="12">
        <f t="shared" si="35"/>
        <v>-3439</v>
      </c>
      <c r="W162" s="32">
        <f t="shared" si="36"/>
        <v>-2.4101536218883158E-2</v>
      </c>
    </row>
    <row r="163" spans="1:23" x14ac:dyDescent="0.25">
      <c r="A163" s="43" t="s">
        <v>341</v>
      </c>
      <c r="B163" s="2" t="s">
        <v>342</v>
      </c>
      <c r="C163" s="47">
        <f>_xlfn.IFNA(IF(VLOOKUP(A163,'Title IA allocations 25-26'!$A$2:$C$314,3,FALSE)=0,0,$B$5),0)</f>
        <v>10000</v>
      </c>
      <c r="D163" s="134">
        <f>IFERROR(VLOOKUP(A163,'Title IA allocations 25-26'!$A$2:$C$314,3,FALSE)/SUM('Title IA allocations 25-26'!$C$2:$C$314),0)</f>
        <v>1.6889222631516751E-2</v>
      </c>
      <c r="E163" s="47">
        <f t="shared" si="26"/>
        <v>366600.8</v>
      </c>
      <c r="F163" s="48"/>
      <c r="G163" s="47">
        <f t="shared" si="27"/>
        <v>0</v>
      </c>
      <c r="H163" s="47">
        <f t="shared" si="28"/>
        <v>357878.7</v>
      </c>
      <c r="I163" s="48"/>
      <c r="J163" s="47">
        <f t="shared" si="29"/>
        <v>0</v>
      </c>
      <c r="K163" s="47">
        <f t="shared" si="30"/>
        <v>357869</v>
      </c>
      <c r="L163" s="48"/>
      <c r="M163" s="47">
        <f t="shared" si="31"/>
        <v>0</v>
      </c>
      <c r="N163" s="47">
        <f t="shared" si="32"/>
        <v>357869</v>
      </c>
      <c r="Q163" s="47">
        <f t="shared" ref="Q163:Q225" si="37">N163</f>
        <v>357869</v>
      </c>
      <c r="R163" s="49"/>
      <c r="S163" s="12">
        <f t="shared" si="33"/>
        <v>0</v>
      </c>
      <c r="T163" s="47">
        <f t="shared" si="34"/>
        <v>357869</v>
      </c>
      <c r="U163" s="12">
        <f>IFERROR(VLOOKUP(A163,'[1]SY 2025-2026 Final'!$A$9:$U$322,20,0),0)</f>
        <v>312586</v>
      </c>
      <c r="V163" s="12">
        <f t="shared" si="35"/>
        <v>45283</v>
      </c>
      <c r="W163" s="32">
        <f t="shared" si="36"/>
        <v>0.14486573295029209</v>
      </c>
    </row>
    <row r="164" spans="1:23" x14ac:dyDescent="0.25">
      <c r="A164" s="43" t="s">
        <v>343</v>
      </c>
      <c r="B164" s="2" t="s">
        <v>344</v>
      </c>
      <c r="C164" s="47">
        <f>_xlfn.IFNA(IF(VLOOKUP(A164,'Title IA allocations 25-26'!$A$2:$C$314,3,FALSE)=0,0,$B$5),0)</f>
        <v>10000</v>
      </c>
      <c r="D164" s="134">
        <f>IFERROR(VLOOKUP(A164,'Title IA allocations 25-26'!$A$2:$C$314,3,FALSE)/SUM('Title IA allocations 25-26'!$C$2:$C$314),0)</f>
        <v>1.1738009247068042E-3</v>
      </c>
      <c r="E164" s="47">
        <f t="shared" si="26"/>
        <v>25478.700000000026</v>
      </c>
      <c r="F164" s="48"/>
      <c r="G164" s="47">
        <f t="shared" si="27"/>
        <v>0</v>
      </c>
      <c r="H164" s="47">
        <f t="shared" si="28"/>
        <v>24872.5</v>
      </c>
      <c r="I164" s="48"/>
      <c r="J164" s="47">
        <f t="shared" si="29"/>
        <v>0</v>
      </c>
      <c r="K164" s="47">
        <f t="shared" si="30"/>
        <v>24871</v>
      </c>
      <c r="L164" s="48"/>
      <c r="M164" s="47">
        <f t="shared" si="31"/>
        <v>0</v>
      </c>
      <c r="N164" s="47">
        <f t="shared" si="32"/>
        <v>24871</v>
      </c>
      <c r="Q164" s="47">
        <f t="shared" si="37"/>
        <v>24871</v>
      </c>
      <c r="R164" s="49"/>
      <c r="S164" s="12">
        <f t="shared" si="33"/>
        <v>0</v>
      </c>
      <c r="T164" s="47">
        <f t="shared" si="34"/>
        <v>24871</v>
      </c>
      <c r="U164" s="12">
        <f>IFERROR(VLOOKUP(A164,'[1]SY 2025-2026 Final'!$A$9:$U$322,20,0),0)</f>
        <v>25707</v>
      </c>
      <c r="V164" s="12">
        <f t="shared" si="35"/>
        <v>-836</v>
      </c>
      <c r="W164" s="32">
        <f t="shared" si="36"/>
        <v>-3.2520325203252036E-2</v>
      </c>
    </row>
    <row r="165" spans="1:23" x14ac:dyDescent="0.25">
      <c r="A165" s="43" t="s">
        <v>345</v>
      </c>
      <c r="B165" s="2" t="s">
        <v>346</v>
      </c>
      <c r="C165" s="47">
        <f>_xlfn.IFNA(IF(VLOOKUP(A165,'Title IA allocations 25-26'!$A$2:$C$314,3,FALSE)=0,0,$B$5),0)</f>
        <v>10000</v>
      </c>
      <c r="D165" s="134">
        <f>IFERROR(VLOOKUP(A165,'Title IA allocations 25-26'!$A$2:$C$314,3,FALSE)/SUM('Title IA allocations 25-26'!$C$2:$C$314),0)</f>
        <v>5.4657078073197453E-4</v>
      </c>
      <c r="E165" s="47">
        <f t="shared" si="26"/>
        <v>11863.900000000023</v>
      </c>
      <c r="F165" s="48"/>
      <c r="G165" s="47">
        <f t="shared" si="27"/>
        <v>0</v>
      </c>
      <c r="H165" s="47">
        <f t="shared" si="28"/>
        <v>11581.6</v>
      </c>
      <c r="I165" s="48"/>
      <c r="J165" s="47">
        <f t="shared" si="29"/>
        <v>0</v>
      </c>
      <c r="K165" s="47">
        <f t="shared" si="30"/>
        <v>11581</v>
      </c>
      <c r="L165" s="48"/>
      <c r="M165" s="47">
        <f t="shared" si="31"/>
        <v>0</v>
      </c>
      <c r="N165" s="47">
        <f t="shared" si="32"/>
        <v>11581</v>
      </c>
      <c r="Q165" s="47">
        <f t="shared" si="37"/>
        <v>11581</v>
      </c>
      <c r="R165" s="49"/>
      <c r="S165" s="12">
        <f t="shared" si="33"/>
        <v>0</v>
      </c>
      <c r="T165" s="47">
        <f t="shared" si="34"/>
        <v>11581</v>
      </c>
      <c r="U165" s="12">
        <f>IFERROR(VLOOKUP(A165,'[1]SY 2025-2026 Final'!$A$9:$U$322,20,0),0)</f>
        <v>11049</v>
      </c>
      <c r="V165" s="12">
        <f t="shared" si="35"/>
        <v>532</v>
      </c>
      <c r="W165" s="32">
        <f t="shared" si="36"/>
        <v>4.8149153769571906E-2</v>
      </c>
    </row>
    <row r="166" spans="1:23" x14ac:dyDescent="0.25">
      <c r="A166" s="43" t="s">
        <v>347</v>
      </c>
      <c r="B166" s="2" t="s">
        <v>348</v>
      </c>
      <c r="C166" s="47">
        <f>_xlfn.IFNA(IF(VLOOKUP(A166,'Title IA allocations 25-26'!$A$2:$C$314,3,FALSE)=0,0,$B$5),0)</f>
        <v>10000</v>
      </c>
      <c r="D166" s="134">
        <f>IFERROR(VLOOKUP(A166,'Title IA allocations 25-26'!$A$2:$C$314,3,FALSE)/SUM('Title IA allocations 25-26'!$C$2:$C$314),0)</f>
        <v>2.5542475862214039E-4</v>
      </c>
      <c r="E166" s="47">
        <f t="shared" si="26"/>
        <v>5544.3000000000238</v>
      </c>
      <c r="F166" s="48"/>
      <c r="G166" s="47">
        <f t="shared" si="27"/>
        <v>10000</v>
      </c>
      <c r="H166" s="47">
        <f t="shared" si="28"/>
        <v>10000</v>
      </c>
      <c r="I166" s="48"/>
      <c r="J166" s="47">
        <f t="shared" si="29"/>
        <v>0</v>
      </c>
      <c r="K166" s="47">
        <f t="shared" si="30"/>
        <v>10000</v>
      </c>
      <c r="L166" s="48"/>
      <c r="M166" s="47">
        <f t="shared" si="31"/>
        <v>0</v>
      </c>
      <c r="N166" s="47">
        <f t="shared" si="32"/>
        <v>10000</v>
      </c>
      <c r="Q166" s="47">
        <f t="shared" si="37"/>
        <v>10000</v>
      </c>
      <c r="R166" s="49"/>
      <c r="S166" s="12">
        <f t="shared" si="33"/>
        <v>0</v>
      </c>
      <c r="T166" s="47">
        <f t="shared" si="34"/>
        <v>10000</v>
      </c>
      <c r="U166" s="12">
        <f>IFERROR(VLOOKUP(A166,'[1]SY 2025-2026 Final'!$A$9:$U$322,20,0),0)</f>
        <v>10000</v>
      </c>
      <c r="V166" s="12">
        <f t="shared" si="35"/>
        <v>0</v>
      </c>
      <c r="W166" s="32">
        <f t="shared" si="36"/>
        <v>0</v>
      </c>
    </row>
    <row r="167" spans="1:23" x14ac:dyDescent="0.25">
      <c r="A167" s="43" t="s">
        <v>349</v>
      </c>
      <c r="B167" s="2" t="s">
        <v>350</v>
      </c>
      <c r="C167" s="47">
        <f>_xlfn.IFNA(IF(VLOOKUP(A167,'Title IA allocations 25-26'!$A$2:$C$314,3,FALSE)=0,0,$B$5),0)</f>
        <v>10000</v>
      </c>
      <c r="D167" s="134">
        <f>IFERROR(VLOOKUP(A167,'Title IA allocations 25-26'!$A$2:$C$314,3,FALSE)/SUM('Title IA allocations 25-26'!$C$2:$C$314),0)</f>
        <v>5.8327636653949502E-4</v>
      </c>
      <c r="E167" s="47">
        <f t="shared" si="26"/>
        <v>12660.700000000024</v>
      </c>
      <c r="F167" s="48"/>
      <c r="G167" s="47">
        <f t="shared" si="27"/>
        <v>0</v>
      </c>
      <c r="H167" s="47">
        <f t="shared" si="28"/>
        <v>12359.4</v>
      </c>
      <c r="I167" s="48"/>
      <c r="J167" s="47">
        <f t="shared" si="29"/>
        <v>0</v>
      </c>
      <c r="K167" s="47">
        <f t="shared" si="30"/>
        <v>12359</v>
      </c>
      <c r="L167" s="48"/>
      <c r="M167" s="47">
        <f t="shared" si="31"/>
        <v>0</v>
      </c>
      <c r="N167" s="47">
        <f t="shared" si="32"/>
        <v>12359</v>
      </c>
      <c r="Q167" s="47">
        <f t="shared" si="37"/>
        <v>12359</v>
      </c>
      <c r="R167" s="49"/>
      <c r="S167" s="12">
        <f t="shared" si="33"/>
        <v>0</v>
      </c>
      <c r="T167" s="47">
        <f t="shared" si="34"/>
        <v>12359</v>
      </c>
      <c r="U167" s="12">
        <f>IFERROR(VLOOKUP(A167,'[1]SY 2025-2026 Final'!$A$9:$U$322,20,0),0)</f>
        <v>12545</v>
      </c>
      <c r="V167" s="12">
        <f t="shared" si="35"/>
        <v>-186</v>
      </c>
      <c r="W167" s="32">
        <f t="shared" si="36"/>
        <v>-1.4826624153049023E-2</v>
      </c>
    </row>
    <row r="168" spans="1:23" x14ac:dyDescent="0.25">
      <c r="A168" s="43" t="s">
        <v>351</v>
      </c>
      <c r="B168" s="2" t="s">
        <v>352</v>
      </c>
      <c r="C168" s="47">
        <f>_xlfn.IFNA(IF(VLOOKUP(A168,'Title IA allocations 25-26'!$A$2:$C$314,3,FALSE)=0,0,$B$5),0)</f>
        <v>10000</v>
      </c>
      <c r="D168" s="134">
        <f>IFERROR(VLOOKUP(A168,'Title IA allocations 25-26'!$A$2:$C$314,3,FALSE)/SUM('Title IA allocations 25-26'!$C$2:$C$314),0)</f>
        <v>2.1020719392862283E-3</v>
      </c>
      <c r="E168" s="47">
        <f t="shared" si="26"/>
        <v>45627.900000000023</v>
      </c>
      <c r="F168" s="48"/>
      <c r="G168" s="47">
        <f t="shared" si="27"/>
        <v>0</v>
      </c>
      <c r="H168" s="47">
        <f t="shared" si="28"/>
        <v>44542.3</v>
      </c>
      <c r="I168" s="48"/>
      <c r="J168" s="47">
        <f t="shared" si="29"/>
        <v>0</v>
      </c>
      <c r="K168" s="47">
        <f t="shared" si="30"/>
        <v>44541</v>
      </c>
      <c r="L168" s="48"/>
      <c r="M168" s="47">
        <f t="shared" si="31"/>
        <v>0</v>
      </c>
      <c r="N168" s="47">
        <f t="shared" si="32"/>
        <v>44541</v>
      </c>
      <c r="Q168" s="47">
        <f t="shared" si="37"/>
        <v>44541</v>
      </c>
      <c r="R168" s="49"/>
      <c r="S168" s="12">
        <f t="shared" si="33"/>
        <v>0</v>
      </c>
      <c r="T168" s="47">
        <f t="shared" si="34"/>
        <v>44541</v>
      </c>
      <c r="U168" s="12">
        <f>IFERROR(VLOOKUP(A168,'[1]SY 2025-2026 Final'!$A$9:$U$322,20,0),0)</f>
        <v>45089</v>
      </c>
      <c r="V168" s="12">
        <f t="shared" si="35"/>
        <v>-548</v>
      </c>
      <c r="W168" s="32">
        <f t="shared" si="36"/>
        <v>-1.2153740380137062E-2</v>
      </c>
    </row>
    <row r="169" spans="1:23" x14ac:dyDescent="0.25">
      <c r="A169" s="43" t="s">
        <v>353</v>
      </c>
      <c r="B169" s="2" t="s">
        <v>354</v>
      </c>
      <c r="C169" s="47">
        <f>_xlfn.IFNA(IF(VLOOKUP(A169,'Title IA allocations 25-26'!$A$2:$C$314,3,FALSE)=0,0,$B$5),0)</f>
        <v>10000</v>
      </c>
      <c r="D169" s="134">
        <f>IFERROR(VLOOKUP(A169,'Title IA allocations 25-26'!$A$2:$C$314,3,FALSE)/SUM('Title IA allocations 25-26'!$C$2:$C$314),0)</f>
        <v>1.2576748230780439E-3</v>
      </c>
      <c r="E169" s="47">
        <f t="shared" si="26"/>
        <v>27299.300000000025</v>
      </c>
      <c r="F169" s="48"/>
      <c r="G169" s="47">
        <f t="shared" si="27"/>
        <v>0</v>
      </c>
      <c r="H169" s="47">
        <f t="shared" si="28"/>
        <v>26649.8</v>
      </c>
      <c r="I169" s="48"/>
      <c r="J169" s="47">
        <f t="shared" si="29"/>
        <v>0</v>
      </c>
      <c r="K169" s="47">
        <f t="shared" si="30"/>
        <v>26649</v>
      </c>
      <c r="L169" s="48"/>
      <c r="M169" s="47">
        <f t="shared" si="31"/>
        <v>0</v>
      </c>
      <c r="N169" s="47">
        <f t="shared" si="32"/>
        <v>26649</v>
      </c>
      <c r="Q169" s="47">
        <f t="shared" si="37"/>
        <v>26649</v>
      </c>
      <c r="R169" s="49"/>
      <c r="S169" s="12">
        <f t="shared" si="33"/>
        <v>0</v>
      </c>
      <c r="T169" s="47">
        <f t="shared" si="34"/>
        <v>26649</v>
      </c>
      <c r="U169" s="12">
        <f>IFERROR(VLOOKUP(A169,'[1]SY 2025-2026 Final'!$A$9:$U$322,20,0),0)</f>
        <v>31554</v>
      </c>
      <c r="V169" s="12">
        <f t="shared" si="35"/>
        <v>-4905</v>
      </c>
      <c r="W169" s="32">
        <f t="shared" si="36"/>
        <v>-0.15544780376497433</v>
      </c>
    </row>
    <row r="170" spans="1:23" x14ac:dyDescent="0.25">
      <c r="A170" s="43" t="s">
        <v>355</v>
      </c>
      <c r="B170" s="2" t="s">
        <v>356</v>
      </c>
      <c r="C170" s="47">
        <f>_xlfn.IFNA(IF(VLOOKUP(A170,'Title IA allocations 25-26'!$A$2:$C$314,3,FALSE)=0,0,$B$5),0)</f>
        <v>10000</v>
      </c>
      <c r="D170" s="134">
        <f>IFERROR(VLOOKUP(A170,'Title IA allocations 25-26'!$A$2:$C$314,3,FALSE)/SUM('Title IA allocations 25-26'!$C$2:$C$314),0)</f>
        <v>1.5188024561195994E-3</v>
      </c>
      <c r="E170" s="47">
        <f t="shared" si="26"/>
        <v>32967.400000000023</v>
      </c>
      <c r="F170" s="48"/>
      <c r="G170" s="47">
        <f t="shared" si="27"/>
        <v>0</v>
      </c>
      <c r="H170" s="47">
        <f t="shared" si="28"/>
        <v>32183</v>
      </c>
      <c r="I170" s="48"/>
      <c r="J170" s="47">
        <f t="shared" si="29"/>
        <v>0</v>
      </c>
      <c r="K170" s="47">
        <f t="shared" si="30"/>
        <v>32182</v>
      </c>
      <c r="L170" s="48"/>
      <c r="M170" s="47">
        <f t="shared" si="31"/>
        <v>0</v>
      </c>
      <c r="N170" s="47">
        <f t="shared" si="32"/>
        <v>32182</v>
      </c>
      <c r="Q170" s="47">
        <f t="shared" si="37"/>
        <v>32182</v>
      </c>
      <c r="R170" s="49"/>
      <c r="S170" s="12">
        <f t="shared" si="33"/>
        <v>0</v>
      </c>
      <c r="T170" s="47">
        <f t="shared" si="34"/>
        <v>32182</v>
      </c>
      <c r="U170" s="12">
        <f>IFERROR(VLOOKUP(A170,'[1]SY 2025-2026 Final'!$A$9:$U$322,20,0),0)</f>
        <v>32652</v>
      </c>
      <c r="V170" s="12">
        <f t="shared" si="35"/>
        <v>-470</v>
      </c>
      <c r="W170" s="32">
        <f t="shared" si="36"/>
        <v>-1.4394217812078893E-2</v>
      </c>
    </row>
    <row r="171" spans="1:23" x14ac:dyDescent="0.25">
      <c r="A171" s="43" t="s">
        <v>357</v>
      </c>
      <c r="B171" s="2" t="s">
        <v>358</v>
      </c>
      <c r="C171" s="47">
        <f>_xlfn.IFNA(IF(VLOOKUP(A171,'Title IA allocations 25-26'!$A$2:$C$314,3,FALSE)=0,0,$B$5),0)</f>
        <v>10000</v>
      </c>
      <c r="D171" s="134">
        <f>IFERROR(VLOOKUP(A171,'Title IA allocations 25-26'!$A$2:$C$314,3,FALSE)/SUM('Title IA allocations 25-26'!$C$2:$C$314),0)</f>
        <v>1.139232626174152E-3</v>
      </c>
      <c r="E171" s="47">
        <f t="shared" si="26"/>
        <v>24728.400000000027</v>
      </c>
      <c r="F171" s="48"/>
      <c r="G171" s="47">
        <f t="shared" si="27"/>
        <v>0</v>
      </c>
      <c r="H171" s="47">
        <f t="shared" si="28"/>
        <v>24140</v>
      </c>
      <c r="I171" s="48"/>
      <c r="J171" s="47">
        <f t="shared" si="29"/>
        <v>0</v>
      </c>
      <c r="K171" s="47">
        <f t="shared" si="30"/>
        <v>24139</v>
      </c>
      <c r="L171" s="48"/>
      <c r="M171" s="47">
        <f t="shared" si="31"/>
        <v>0</v>
      </c>
      <c r="N171" s="47">
        <f t="shared" si="32"/>
        <v>24139</v>
      </c>
      <c r="Q171" s="47">
        <f t="shared" si="37"/>
        <v>24139</v>
      </c>
      <c r="R171" s="49"/>
      <c r="S171" s="12">
        <f t="shared" si="33"/>
        <v>0</v>
      </c>
      <c r="T171" s="47">
        <f t="shared" si="34"/>
        <v>24139</v>
      </c>
      <c r="U171" s="12">
        <f>IFERROR(VLOOKUP(A171,'[1]SY 2025-2026 Final'!$A$9:$U$322,20,0),0)</f>
        <v>24642</v>
      </c>
      <c r="V171" s="12">
        <f t="shared" si="35"/>
        <v>-503</v>
      </c>
      <c r="W171" s="32">
        <f t="shared" si="36"/>
        <v>-2.0412304196087978E-2</v>
      </c>
    </row>
    <row r="172" spans="1:23" x14ac:dyDescent="0.25">
      <c r="A172" s="43" t="s">
        <v>359</v>
      </c>
      <c r="B172" s="2" t="s">
        <v>360</v>
      </c>
      <c r="C172" s="47">
        <f>_xlfn.IFNA(IF(VLOOKUP(A172,'Title IA allocations 25-26'!$A$2:$C$314,3,FALSE)=0,0,$B$5),0)</f>
        <v>10000</v>
      </c>
      <c r="D172" s="134">
        <f>IFERROR(VLOOKUP(A172,'Title IA allocations 25-26'!$A$2:$C$314,3,FALSE)/SUM('Title IA allocations 25-26'!$C$2:$C$314),0)</f>
        <v>2.6308801763376953E-3</v>
      </c>
      <c r="E172" s="47">
        <f t="shared" si="26"/>
        <v>57106.400000000023</v>
      </c>
      <c r="F172" s="48"/>
      <c r="G172" s="47">
        <f t="shared" si="27"/>
        <v>0</v>
      </c>
      <c r="H172" s="47">
        <f t="shared" si="28"/>
        <v>55747.7</v>
      </c>
      <c r="I172" s="48"/>
      <c r="J172" s="47">
        <f t="shared" si="29"/>
        <v>0</v>
      </c>
      <c r="K172" s="47">
        <f t="shared" si="30"/>
        <v>55746</v>
      </c>
      <c r="L172" s="48"/>
      <c r="M172" s="47">
        <f t="shared" si="31"/>
        <v>0</v>
      </c>
      <c r="N172" s="47">
        <f t="shared" si="32"/>
        <v>55746</v>
      </c>
      <c r="Q172" s="47">
        <f t="shared" si="37"/>
        <v>55746</v>
      </c>
      <c r="R172" s="49"/>
      <c r="S172" s="12">
        <f t="shared" si="33"/>
        <v>0</v>
      </c>
      <c r="T172" s="47">
        <f t="shared" si="34"/>
        <v>55746</v>
      </c>
      <c r="U172" s="12">
        <f>IFERROR(VLOOKUP(A172,'[1]SY 2025-2026 Final'!$A$9:$U$322,20,0),0)</f>
        <v>57259</v>
      </c>
      <c r="V172" s="12">
        <f t="shared" si="35"/>
        <v>-1513</v>
      </c>
      <c r="W172" s="32">
        <f t="shared" si="36"/>
        <v>-2.6423793639427862E-2</v>
      </c>
    </row>
    <row r="173" spans="1:23" x14ac:dyDescent="0.25">
      <c r="A173" s="43" t="s">
        <v>361</v>
      </c>
      <c r="B173" s="2" t="s">
        <v>362</v>
      </c>
      <c r="C173" s="47">
        <f>_xlfn.IFNA(IF(VLOOKUP(A173,'Title IA allocations 25-26'!$A$2:$C$314,3,FALSE)=0,0,$B$5),0)</f>
        <v>10000</v>
      </c>
      <c r="D173" s="134">
        <f>IFERROR(VLOOKUP(A173,'Title IA allocations 25-26'!$A$2:$C$314,3,FALSE)/SUM('Title IA allocations 25-26'!$C$2:$C$314),0)</f>
        <v>3.1797224701154239E-3</v>
      </c>
      <c r="E173" s="47">
        <f t="shared" si="26"/>
        <v>69019.600000000035</v>
      </c>
      <c r="F173" s="48"/>
      <c r="G173" s="47">
        <f t="shared" si="27"/>
        <v>0</v>
      </c>
      <c r="H173" s="47">
        <f t="shared" si="28"/>
        <v>67377.5</v>
      </c>
      <c r="I173" s="48"/>
      <c r="J173" s="47">
        <f t="shared" si="29"/>
        <v>0</v>
      </c>
      <c r="K173" s="47">
        <f t="shared" si="30"/>
        <v>67375</v>
      </c>
      <c r="L173" s="48"/>
      <c r="M173" s="47">
        <f t="shared" si="31"/>
        <v>0</v>
      </c>
      <c r="N173" s="47">
        <f t="shared" si="32"/>
        <v>67375</v>
      </c>
      <c r="Q173" s="47">
        <f t="shared" si="37"/>
        <v>67375</v>
      </c>
      <c r="R173" s="49"/>
      <c r="S173" s="12">
        <f t="shared" si="33"/>
        <v>0</v>
      </c>
      <c r="T173" s="47">
        <f t="shared" si="34"/>
        <v>67375</v>
      </c>
      <c r="U173" s="12">
        <f>IFERROR(VLOOKUP(A173,'[1]SY 2025-2026 Final'!$A$9:$U$322,20,0),0)</f>
        <v>70796</v>
      </c>
      <c r="V173" s="12">
        <f t="shared" si="35"/>
        <v>-3421</v>
      </c>
      <c r="W173" s="32">
        <f t="shared" si="36"/>
        <v>-4.8321939092604099E-2</v>
      </c>
    </row>
    <row r="174" spans="1:23" x14ac:dyDescent="0.25">
      <c r="A174" s="43" t="s">
        <v>363</v>
      </c>
      <c r="B174" s="2" t="s">
        <v>364</v>
      </c>
      <c r="C174" s="47">
        <f>_xlfn.IFNA(IF(VLOOKUP(A174,'Title IA allocations 25-26'!$A$2:$C$314,3,FALSE)=0,0,$B$5),0)</f>
        <v>10000</v>
      </c>
      <c r="D174" s="134">
        <f>IFERROR(VLOOKUP(A174,'Title IA allocations 25-26'!$A$2:$C$314,3,FALSE)/SUM('Title IA allocations 25-26'!$C$2:$C$314),0)</f>
        <v>2.4218390257725593E-3</v>
      </c>
      <c r="E174" s="47">
        <f t="shared" si="26"/>
        <v>52568.900000000023</v>
      </c>
      <c r="F174" s="48"/>
      <c r="G174" s="47">
        <f t="shared" si="27"/>
        <v>0</v>
      </c>
      <c r="H174" s="47">
        <f t="shared" si="28"/>
        <v>51318.1</v>
      </c>
      <c r="I174" s="48"/>
      <c r="J174" s="47">
        <f t="shared" si="29"/>
        <v>0</v>
      </c>
      <c r="K174" s="47">
        <f t="shared" si="30"/>
        <v>51316</v>
      </c>
      <c r="L174" s="48"/>
      <c r="M174" s="47">
        <f t="shared" si="31"/>
        <v>0</v>
      </c>
      <c r="N174" s="47">
        <f t="shared" si="32"/>
        <v>51316</v>
      </c>
      <c r="Q174" s="47">
        <f t="shared" si="37"/>
        <v>51316</v>
      </c>
      <c r="R174" s="49"/>
      <c r="S174" s="12">
        <f t="shared" si="33"/>
        <v>0</v>
      </c>
      <c r="T174" s="47">
        <f t="shared" si="34"/>
        <v>51316</v>
      </c>
      <c r="U174" s="12">
        <f>IFERROR(VLOOKUP(A174,'[1]SY 2025-2026 Final'!$A$9:$U$322,20,0),0)</f>
        <v>51286</v>
      </c>
      <c r="V174" s="12">
        <f t="shared" si="35"/>
        <v>30</v>
      </c>
      <c r="W174" s="32">
        <f t="shared" si="36"/>
        <v>5.8495495846819798E-4</v>
      </c>
    </row>
    <row r="175" spans="1:23" x14ac:dyDescent="0.25">
      <c r="A175" s="43" t="s">
        <v>365</v>
      </c>
      <c r="B175" s="2" t="s">
        <v>366</v>
      </c>
      <c r="C175" s="47">
        <f>_xlfn.IFNA(IF(VLOOKUP(A175,'Title IA allocations 25-26'!$A$2:$C$314,3,FALSE)=0,0,$B$5),0)</f>
        <v>10000</v>
      </c>
      <c r="D175" s="134">
        <f>IFERROR(VLOOKUP(A175,'Title IA allocations 25-26'!$A$2:$C$314,3,FALSE)/SUM('Title IA allocations 25-26'!$C$2:$C$314),0)</f>
        <v>6.0405038584884266E-5</v>
      </c>
      <c r="E175" s="47">
        <f t="shared" si="26"/>
        <v>1311.100000000024</v>
      </c>
      <c r="F175" s="48"/>
      <c r="G175" s="47">
        <f t="shared" si="27"/>
        <v>10000</v>
      </c>
      <c r="H175" s="47">
        <f t="shared" si="28"/>
        <v>10000</v>
      </c>
      <c r="I175" s="48"/>
      <c r="J175" s="47">
        <f t="shared" si="29"/>
        <v>0</v>
      </c>
      <c r="K175" s="47">
        <f t="shared" si="30"/>
        <v>10000</v>
      </c>
      <c r="L175" s="48"/>
      <c r="M175" s="47">
        <f t="shared" si="31"/>
        <v>0</v>
      </c>
      <c r="N175" s="47">
        <f t="shared" si="32"/>
        <v>10000</v>
      </c>
      <c r="Q175" s="47">
        <f t="shared" si="37"/>
        <v>10000</v>
      </c>
      <c r="R175" s="49"/>
      <c r="S175" s="12">
        <f t="shared" si="33"/>
        <v>0</v>
      </c>
      <c r="T175" s="47">
        <f t="shared" si="34"/>
        <v>10000</v>
      </c>
      <c r="U175" s="12">
        <f>IFERROR(VLOOKUP(A175,'[1]SY 2025-2026 Final'!$A$9:$U$322,20,0),0)</f>
        <v>10000</v>
      </c>
      <c r="V175" s="12">
        <f t="shared" si="35"/>
        <v>0</v>
      </c>
      <c r="W175" s="32">
        <f t="shared" si="36"/>
        <v>0</v>
      </c>
    </row>
    <row r="176" spans="1:23" x14ac:dyDescent="0.25">
      <c r="A176" s="43" t="s">
        <v>367</v>
      </c>
      <c r="B176" s="2" t="s">
        <v>368</v>
      </c>
      <c r="C176" s="47">
        <f>_xlfn.IFNA(IF(VLOOKUP(A176,'Title IA allocations 25-26'!$A$2:$C$314,3,FALSE)=0,0,$B$5),0)</f>
        <v>10000</v>
      </c>
      <c r="D176" s="134">
        <f>IFERROR(VLOOKUP(A176,'Title IA allocations 25-26'!$A$2:$C$314,3,FALSE)/SUM('Title IA allocations 25-26'!$C$2:$C$314),0)</f>
        <v>1.0860888576255272E-2</v>
      </c>
      <c r="E176" s="47">
        <f t="shared" si="26"/>
        <v>235748.60000000003</v>
      </c>
      <c r="F176" s="48"/>
      <c r="G176" s="47">
        <f t="shared" si="27"/>
        <v>0</v>
      </c>
      <c r="H176" s="47">
        <f t="shared" si="28"/>
        <v>230139.7</v>
      </c>
      <c r="I176" s="48"/>
      <c r="J176" s="47">
        <f t="shared" si="29"/>
        <v>0</v>
      </c>
      <c r="K176" s="47">
        <f t="shared" si="30"/>
        <v>230133</v>
      </c>
      <c r="L176" s="48"/>
      <c r="M176" s="47">
        <f t="shared" si="31"/>
        <v>0</v>
      </c>
      <c r="N176" s="47">
        <f t="shared" si="32"/>
        <v>230133</v>
      </c>
      <c r="Q176" s="47">
        <f t="shared" si="37"/>
        <v>230133</v>
      </c>
      <c r="R176" s="49"/>
      <c r="S176" s="12">
        <f t="shared" si="33"/>
        <v>0</v>
      </c>
      <c r="T176" s="47">
        <f t="shared" si="34"/>
        <v>230133</v>
      </c>
      <c r="U176" s="12">
        <f>IFERROR(VLOOKUP(A176,'[1]SY 2025-2026 Final'!$A$9:$U$322,20,0),0)</f>
        <v>233422</v>
      </c>
      <c r="V176" s="12">
        <f t="shared" si="35"/>
        <v>-3289</v>
      </c>
      <c r="W176" s="32">
        <f t="shared" si="36"/>
        <v>-1.4090359948933691E-2</v>
      </c>
    </row>
    <row r="177" spans="1:23" x14ac:dyDescent="0.25">
      <c r="A177" s="43" t="s">
        <v>369</v>
      </c>
      <c r="B177" s="2" t="s">
        <v>370</v>
      </c>
      <c r="C177" s="47">
        <f>_xlfn.IFNA(IF(VLOOKUP(A177,'Title IA allocations 25-26'!$A$2:$C$314,3,FALSE)=0,0,$B$5),0)</f>
        <v>10000</v>
      </c>
      <c r="D177" s="134">
        <f>IFERROR(VLOOKUP(A177,'Title IA allocations 25-26'!$A$2:$C$314,3,FALSE)/SUM('Title IA allocations 25-26'!$C$2:$C$314),0)</f>
        <v>5.4151494336195604E-4</v>
      </c>
      <c r="E177" s="47">
        <f t="shared" si="26"/>
        <v>11754.200000000024</v>
      </c>
      <c r="F177" s="48"/>
      <c r="G177" s="47">
        <f t="shared" si="27"/>
        <v>0</v>
      </c>
      <c r="H177" s="47">
        <f t="shared" si="28"/>
        <v>11474.5</v>
      </c>
      <c r="I177" s="48"/>
      <c r="J177" s="47">
        <f t="shared" si="29"/>
        <v>0</v>
      </c>
      <c r="K177" s="47">
        <f t="shared" si="30"/>
        <v>11474</v>
      </c>
      <c r="L177" s="48"/>
      <c r="M177" s="47">
        <f t="shared" si="31"/>
        <v>0</v>
      </c>
      <c r="N177" s="47">
        <f t="shared" si="32"/>
        <v>11474</v>
      </c>
      <c r="Q177" s="47">
        <f t="shared" si="37"/>
        <v>11474</v>
      </c>
      <c r="R177" s="49"/>
      <c r="S177" s="12">
        <f t="shared" si="33"/>
        <v>0</v>
      </c>
      <c r="T177" s="47">
        <f t="shared" si="34"/>
        <v>11474</v>
      </c>
      <c r="U177" s="12">
        <f>IFERROR(VLOOKUP(A177,'[1]SY 2025-2026 Final'!$A$9:$U$322,20,0),0)</f>
        <v>11625</v>
      </c>
      <c r="V177" s="12">
        <f t="shared" si="35"/>
        <v>-151</v>
      </c>
      <c r="W177" s="32">
        <f t="shared" si="36"/>
        <v>-1.2989247311827956E-2</v>
      </c>
    </row>
    <row r="178" spans="1:23" x14ac:dyDescent="0.25">
      <c r="A178" s="43" t="s">
        <v>371</v>
      </c>
      <c r="B178" s="2" t="s">
        <v>372</v>
      </c>
      <c r="C178" s="47">
        <f>_xlfn.IFNA(IF(VLOOKUP(A178,'Title IA allocations 25-26'!$A$2:$C$314,3,FALSE)=0,0,$B$5),0)</f>
        <v>10000</v>
      </c>
      <c r="D178" s="134">
        <f>IFERROR(VLOOKUP(A178,'Title IA allocations 25-26'!$A$2:$C$314,3,FALSE)/SUM('Title IA allocations 25-26'!$C$2:$C$314),0)</f>
        <v>2.8068914622057122E-3</v>
      </c>
      <c r="E178" s="47">
        <f t="shared" si="26"/>
        <v>60926.900000000023</v>
      </c>
      <c r="F178" s="48"/>
      <c r="G178" s="47">
        <f t="shared" si="27"/>
        <v>0</v>
      </c>
      <c r="H178" s="47">
        <f t="shared" si="28"/>
        <v>59477.3</v>
      </c>
      <c r="I178" s="48"/>
      <c r="J178" s="47">
        <f t="shared" si="29"/>
        <v>0</v>
      </c>
      <c r="K178" s="47">
        <f t="shared" si="30"/>
        <v>59475</v>
      </c>
      <c r="L178" s="48"/>
      <c r="M178" s="47">
        <f t="shared" si="31"/>
        <v>0</v>
      </c>
      <c r="N178" s="47">
        <f t="shared" si="32"/>
        <v>59475</v>
      </c>
      <c r="Q178" s="47">
        <f t="shared" si="37"/>
        <v>59475</v>
      </c>
      <c r="R178" s="49"/>
      <c r="S178" s="12">
        <f t="shared" si="33"/>
        <v>0</v>
      </c>
      <c r="T178" s="47">
        <f t="shared" si="34"/>
        <v>59475</v>
      </c>
      <c r="U178" s="12">
        <f>IFERROR(VLOOKUP(A178,'[1]SY 2025-2026 Final'!$A$9:$U$322,20,0),0)</f>
        <v>56876</v>
      </c>
      <c r="V178" s="12">
        <f t="shared" si="35"/>
        <v>2599</v>
      </c>
      <c r="W178" s="32">
        <f t="shared" si="36"/>
        <v>4.569589985231029E-2</v>
      </c>
    </row>
    <row r="179" spans="1:23" x14ac:dyDescent="0.25">
      <c r="A179" s="43" t="s">
        <v>373</v>
      </c>
      <c r="B179" s="2" t="s">
        <v>374</v>
      </c>
      <c r="C179" s="47">
        <f>_xlfn.IFNA(IF(VLOOKUP(A179,'Title IA allocations 25-26'!$A$2:$C$314,3,FALSE)=0,0,$B$5),0)</f>
        <v>10000</v>
      </c>
      <c r="D179" s="134">
        <f>IFERROR(VLOOKUP(A179,'Title IA allocations 25-26'!$A$2:$C$314,3,FALSE)/SUM('Title IA allocations 25-26'!$C$2:$C$314),0)</f>
        <v>3.2521596444699367E-3</v>
      </c>
      <c r="E179" s="47">
        <f t="shared" si="26"/>
        <v>70592.000000000029</v>
      </c>
      <c r="F179" s="48"/>
      <c r="G179" s="47">
        <f t="shared" si="27"/>
        <v>0</v>
      </c>
      <c r="H179" s="47">
        <f t="shared" si="28"/>
        <v>68912.399999999994</v>
      </c>
      <c r="I179" s="48"/>
      <c r="J179" s="47">
        <f t="shared" si="29"/>
        <v>0</v>
      </c>
      <c r="K179" s="47">
        <f t="shared" si="30"/>
        <v>68910</v>
      </c>
      <c r="L179" s="48"/>
      <c r="M179" s="47">
        <f t="shared" si="31"/>
        <v>0</v>
      </c>
      <c r="N179" s="47">
        <f t="shared" si="32"/>
        <v>68910</v>
      </c>
      <c r="Q179" s="47">
        <f t="shared" si="37"/>
        <v>68910</v>
      </c>
      <c r="R179" s="49"/>
      <c r="S179" s="12">
        <f t="shared" si="33"/>
        <v>0</v>
      </c>
      <c r="T179" s="47">
        <f t="shared" si="34"/>
        <v>68910</v>
      </c>
      <c r="U179" s="12">
        <f>IFERROR(VLOOKUP(A179,'[1]SY 2025-2026 Final'!$A$9:$U$322,20,0),0)</f>
        <v>60548</v>
      </c>
      <c r="V179" s="12">
        <f t="shared" si="35"/>
        <v>8362</v>
      </c>
      <c r="W179" s="32">
        <f t="shared" si="36"/>
        <v>0.13810530488207703</v>
      </c>
    </row>
    <row r="180" spans="1:23" x14ac:dyDescent="0.25">
      <c r="A180" s="43" t="s">
        <v>375</v>
      </c>
      <c r="B180" s="2" t="s">
        <v>376</v>
      </c>
      <c r="C180" s="47">
        <f>_xlfn.IFNA(IF(VLOOKUP(A180,'Title IA allocations 25-26'!$A$2:$C$314,3,FALSE)=0,0,$B$5),0)</f>
        <v>10000</v>
      </c>
      <c r="D180" s="134">
        <f>IFERROR(VLOOKUP(A180,'Title IA allocations 25-26'!$A$2:$C$314,3,FALSE)/SUM('Title IA allocations 25-26'!$C$2:$C$314),0)</f>
        <v>8.9483847256964898E-8</v>
      </c>
      <c r="E180" s="47">
        <f t="shared" si="26"/>
        <v>1.9000000000240986</v>
      </c>
      <c r="F180" s="48"/>
      <c r="G180" s="47">
        <f t="shared" si="27"/>
        <v>10000</v>
      </c>
      <c r="H180" s="47">
        <f t="shared" si="28"/>
        <v>10000</v>
      </c>
      <c r="I180" s="48"/>
      <c r="J180" s="47">
        <f t="shared" si="29"/>
        <v>0</v>
      </c>
      <c r="K180" s="47">
        <f t="shared" si="30"/>
        <v>10000</v>
      </c>
      <c r="L180" s="48"/>
      <c r="M180" s="47">
        <f t="shared" si="31"/>
        <v>0</v>
      </c>
      <c r="N180" s="47">
        <f t="shared" si="32"/>
        <v>10000</v>
      </c>
      <c r="Q180" s="47">
        <f t="shared" si="37"/>
        <v>10000</v>
      </c>
      <c r="R180" s="49"/>
      <c r="S180" s="12">
        <f t="shared" si="33"/>
        <v>0</v>
      </c>
      <c r="T180" s="47">
        <f t="shared" si="34"/>
        <v>10000</v>
      </c>
      <c r="U180" s="12">
        <f>IFERROR(VLOOKUP(A180,'[1]SY 2025-2026 Final'!$A$9:$U$322,20,0),0)</f>
        <v>10000</v>
      </c>
      <c r="V180" s="12">
        <f t="shared" si="35"/>
        <v>0</v>
      </c>
      <c r="W180" s="32">
        <f t="shared" si="36"/>
        <v>0</v>
      </c>
    </row>
    <row r="181" spans="1:23" x14ac:dyDescent="0.25">
      <c r="A181" s="43" t="s">
        <v>377</v>
      </c>
      <c r="B181" s="2" t="s">
        <v>378</v>
      </c>
      <c r="C181" s="47">
        <f>_xlfn.IFNA(IF(VLOOKUP(A181,'Title IA allocations 25-26'!$A$2:$C$314,3,FALSE)=0,0,$B$5),0)</f>
        <v>10000</v>
      </c>
      <c r="D181" s="134">
        <f>IFERROR(VLOOKUP(A181,'Title IA allocations 25-26'!$A$2:$C$314,3,FALSE)/SUM('Title IA allocations 25-26'!$C$2:$C$314),0)</f>
        <v>7.5777331037700946E-4</v>
      </c>
      <c r="E181" s="47">
        <f t="shared" si="26"/>
        <v>16448.300000000025</v>
      </c>
      <c r="F181" s="48"/>
      <c r="G181" s="47">
        <f t="shared" si="27"/>
        <v>0</v>
      </c>
      <c r="H181" s="47">
        <f t="shared" si="28"/>
        <v>16056.9</v>
      </c>
      <c r="I181" s="48"/>
      <c r="J181" s="47">
        <f t="shared" si="29"/>
        <v>0</v>
      </c>
      <c r="K181" s="47">
        <f t="shared" si="30"/>
        <v>16056</v>
      </c>
      <c r="L181" s="48"/>
      <c r="M181" s="47">
        <f t="shared" si="31"/>
        <v>0</v>
      </c>
      <c r="N181" s="47">
        <f t="shared" si="32"/>
        <v>16056</v>
      </c>
      <c r="Q181" s="47">
        <f t="shared" si="37"/>
        <v>16056</v>
      </c>
      <c r="R181" s="49"/>
      <c r="S181" s="12">
        <f t="shared" si="33"/>
        <v>0</v>
      </c>
      <c r="T181" s="47">
        <f t="shared" si="34"/>
        <v>16056</v>
      </c>
      <c r="U181" s="12">
        <f>IFERROR(VLOOKUP(A181,'[1]SY 2025-2026 Final'!$A$9:$U$322,20,0),0)</f>
        <v>16199</v>
      </c>
      <c r="V181" s="12">
        <f t="shared" si="35"/>
        <v>-143</v>
      </c>
      <c r="W181" s="32">
        <f t="shared" si="36"/>
        <v>-8.8277054139144391E-3</v>
      </c>
    </row>
    <row r="182" spans="1:23" x14ac:dyDescent="0.25">
      <c r="A182" s="43" t="s">
        <v>379</v>
      </c>
      <c r="B182" s="2" t="s">
        <v>380</v>
      </c>
      <c r="C182" s="47">
        <f>_xlfn.IFNA(IF(VLOOKUP(A182,'Title IA allocations 25-26'!$A$2:$C$314,3,FALSE)=0,0,$B$5),0)</f>
        <v>10000</v>
      </c>
      <c r="D182" s="134">
        <f>IFERROR(VLOOKUP(A182,'Title IA allocations 25-26'!$A$2:$C$314,3,FALSE)/SUM('Title IA allocations 25-26'!$C$2:$C$314),0)</f>
        <v>1.3585368856823751E-3</v>
      </c>
      <c r="E182" s="47">
        <f t="shared" si="26"/>
        <v>29488.600000000024</v>
      </c>
      <c r="F182" s="48"/>
      <c r="G182" s="47">
        <f t="shared" si="27"/>
        <v>0</v>
      </c>
      <c r="H182" s="47">
        <f t="shared" si="28"/>
        <v>28787</v>
      </c>
      <c r="I182" s="48"/>
      <c r="J182" s="47">
        <f t="shared" si="29"/>
        <v>0</v>
      </c>
      <c r="K182" s="47">
        <f t="shared" si="30"/>
        <v>28786</v>
      </c>
      <c r="L182" s="48"/>
      <c r="M182" s="47">
        <f t="shared" si="31"/>
        <v>0</v>
      </c>
      <c r="N182" s="47">
        <f t="shared" si="32"/>
        <v>28786</v>
      </c>
      <c r="Q182" s="47">
        <f t="shared" si="37"/>
        <v>28786</v>
      </c>
      <c r="R182" s="49"/>
      <c r="S182" s="12">
        <f t="shared" si="33"/>
        <v>0</v>
      </c>
      <c r="T182" s="47">
        <f t="shared" si="34"/>
        <v>28786</v>
      </c>
      <c r="U182" s="12">
        <f>IFERROR(VLOOKUP(A182,'[1]SY 2025-2026 Final'!$A$9:$U$322,20,0),0)</f>
        <v>28789</v>
      </c>
      <c r="V182" s="12">
        <f t="shared" si="35"/>
        <v>-3</v>
      </c>
      <c r="W182" s="32">
        <f t="shared" si="36"/>
        <v>-1.0420646774809823E-4</v>
      </c>
    </row>
    <row r="183" spans="1:23" x14ac:dyDescent="0.25">
      <c r="A183" s="43" t="s">
        <v>381</v>
      </c>
      <c r="B183" s="2" t="s">
        <v>382</v>
      </c>
      <c r="C183" s="47">
        <f>_xlfn.IFNA(IF(VLOOKUP(A183,'Title IA allocations 25-26'!$A$2:$C$314,3,FALSE)=0,0,$B$5),0)</f>
        <v>10000</v>
      </c>
      <c r="D183" s="134">
        <f>IFERROR(VLOOKUP(A183,'Title IA allocations 25-26'!$A$2:$C$314,3,FALSE)/SUM('Title IA allocations 25-26'!$C$2:$C$314),0)</f>
        <v>1.5400307780380977E-3</v>
      </c>
      <c r="E183" s="47">
        <f t="shared" si="26"/>
        <v>33428.200000000019</v>
      </c>
      <c r="F183" s="48"/>
      <c r="G183" s="47">
        <f t="shared" si="27"/>
        <v>0</v>
      </c>
      <c r="H183" s="47">
        <f t="shared" si="28"/>
        <v>32632.799999999999</v>
      </c>
      <c r="I183" s="48"/>
      <c r="J183" s="47">
        <f t="shared" si="29"/>
        <v>0</v>
      </c>
      <c r="K183" s="47">
        <f t="shared" si="30"/>
        <v>32631</v>
      </c>
      <c r="L183" s="48"/>
      <c r="M183" s="47">
        <f t="shared" si="31"/>
        <v>0</v>
      </c>
      <c r="N183" s="47">
        <f t="shared" si="32"/>
        <v>32631</v>
      </c>
      <c r="Q183" s="47">
        <f t="shared" si="37"/>
        <v>32631</v>
      </c>
      <c r="R183" s="49"/>
      <c r="S183" s="12">
        <f t="shared" si="33"/>
        <v>0</v>
      </c>
      <c r="T183" s="47">
        <f t="shared" si="34"/>
        <v>32631</v>
      </c>
      <c r="U183" s="12">
        <f>IFERROR(VLOOKUP(A183,'[1]SY 2025-2026 Final'!$A$9:$U$322,20,0),0)</f>
        <v>33160</v>
      </c>
      <c r="V183" s="12">
        <f t="shared" si="35"/>
        <v>-529</v>
      </c>
      <c r="W183" s="32">
        <f t="shared" si="36"/>
        <v>-1.5952955367913149E-2</v>
      </c>
    </row>
    <row r="184" spans="1:23" x14ac:dyDescent="0.25">
      <c r="A184" s="43" t="s">
        <v>383</v>
      </c>
      <c r="B184" s="2" t="s">
        <v>384</v>
      </c>
      <c r="C184" s="47">
        <f>_xlfn.IFNA(IF(VLOOKUP(A184,'Title IA allocations 25-26'!$A$2:$C$314,3,FALSE)=0,0,$B$5),0)</f>
        <v>10000</v>
      </c>
      <c r="D184" s="134">
        <f>IFERROR(VLOOKUP(A184,'Title IA allocations 25-26'!$A$2:$C$314,3,FALSE)/SUM('Title IA allocations 25-26'!$C$2:$C$314),0)</f>
        <v>2.5267829284863813E-4</v>
      </c>
      <c r="E184" s="47">
        <f t="shared" si="26"/>
        <v>5484.600000000024</v>
      </c>
      <c r="F184" s="48"/>
      <c r="G184" s="47">
        <f t="shared" si="27"/>
        <v>10000</v>
      </c>
      <c r="H184" s="47">
        <f t="shared" si="28"/>
        <v>10000</v>
      </c>
      <c r="I184" s="48"/>
      <c r="J184" s="47">
        <f t="shared" si="29"/>
        <v>0</v>
      </c>
      <c r="K184" s="47">
        <f t="shared" si="30"/>
        <v>10000</v>
      </c>
      <c r="L184" s="48"/>
      <c r="M184" s="47">
        <f t="shared" si="31"/>
        <v>0</v>
      </c>
      <c r="N184" s="47">
        <f t="shared" si="32"/>
        <v>10000</v>
      </c>
      <c r="Q184" s="47">
        <f t="shared" si="37"/>
        <v>10000</v>
      </c>
      <c r="R184" s="49"/>
      <c r="S184" s="12">
        <f t="shared" si="33"/>
        <v>0</v>
      </c>
      <c r="T184" s="47">
        <f t="shared" si="34"/>
        <v>10000</v>
      </c>
      <c r="U184" s="12">
        <f>IFERROR(VLOOKUP(A184,'[1]SY 2025-2026 Final'!$A$9:$U$322,20,0),0)</f>
        <v>10000</v>
      </c>
      <c r="V184" s="12">
        <f t="shared" si="35"/>
        <v>0</v>
      </c>
      <c r="W184" s="32">
        <f t="shared" si="36"/>
        <v>0</v>
      </c>
    </row>
    <row r="185" spans="1:23" x14ac:dyDescent="0.25">
      <c r="A185" s="43" t="s">
        <v>385</v>
      </c>
      <c r="B185" s="2" t="s">
        <v>386</v>
      </c>
      <c r="C185" s="47">
        <f>_xlfn.IFNA(IF(VLOOKUP(A185,'Title IA allocations 25-26'!$A$2:$C$314,3,FALSE)=0,0,$B$5),0)</f>
        <v>10000</v>
      </c>
      <c r="D185" s="134">
        <f>IFERROR(VLOOKUP(A185,'Title IA allocations 25-26'!$A$2:$C$314,3,FALSE)/SUM('Title IA allocations 25-26'!$C$2:$C$314),0)</f>
        <v>1.6000228142510268E-3</v>
      </c>
      <c r="E185" s="47">
        <f t="shared" si="26"/>
        <v>34730.400000000023</v>
      </c>
      <c r="F185" s="48"/>
      <c r="G185" s="47">
        <f t="shared" si="27"/>
        <v>0</v>
      </c>
      <c r="H185" s="47">
        <f t="shared" si="28"/>
        <v>33904.1</v>
      </c>
      <c r="I185" s="48"/>
      <c r="J185" s="47">
        <f t="shared" si="29"/>
        <v>0</v>
      </c>
      <c r="K185" s="47">
        <f t="shared" si="30"/>
        <v>33903</v>
      </c>
      <c r="L185" s="48"/>
      <c r="M185" s="47">
        <f t="shared" si="31"/>
        <v>0</v>
      </c>
      <c r="N185" s="47">
        <f t="shared" si="32"/>
        <v>33903</v>
      </c>
      <c r="Q185" s="47">
        <f t="shared" si="37"/>
        <v>33903</v>
      </c>
      <c r="R185" s="49"/>
      <c r="S185" s="12">
        <f t="shared" si="33"/>
        <v>0</v>
      </c>
      <c r="T185" s="47">
        <f t="shared" si="34"/>
        <v>33903</v>
      </c>
      <c r="U185" s="12">
        <f>IFERROR(VLOOKUP(A185,'[1]SY 2025-2026 Final'!$A$9:$U$322,20,0),0)</f>
        <v>38005</v>
      </c>
      <c r="V185" s="12">
        <f t="shared" si="35"/>
        <v>-4102</v>
      </c>
      <c r="W185" s="32">
        <f t="shared" si="36"/>
        <v>-0.10793316668859361</v>
      </c>
    </row>
    <row r="186" spans="1:23" x14ac:dyDescent="0.25">
      <c r="A186" s="43" t="s">
        <v>387</v>
      </c>
      <c r="B186" s="2" t="s">
        <v>388</v>
      </c>
      <c r="C186" s="47">
        <f>_xlfn.IFNA(IF(VLOOKUP(A186,'Title IA allocations 25-26'!$A$2:$C$314,3,FALSE)=0,0,$B$5),0)</f>
        <v>10000</v>
      </c>
      <c r="D186" s="134">
        <f>IFERROR(VLOOKUP(A186,'Title IA allocations 25-26'!$A$2:$C$314,3,FALSE)/SUM('Title IA allocations 25-26'!$C$2:$C$314),0)</f>
        <v>6.3950044444561925E-3</v>
      </c>
      <c r="E186" s="47">
        <f t="shared" si="26"/>
        <v>138811.20000000004</v>
      </c>
      <c r="F186" s="48"/>
      <c r="G186" s="47">
        <f t="shared" si="27"/>
        <v>0</v>
      </c>
      <c r="H186" s="47">
        <f t="shared" si="28"/>
        <v>135508.6</v>
      </c>
      <c r="I186" s="48"/>
      <c r="J186" s="47">
        <f t="shared" si="29"/>
        <v>0</v>
      </c>
      <c r="K186" s="47">
        <f t="shared" si="30"/>
        <v>135504</v>
      </c>
      <c r="L186" s="48"/>
      <c r="M186" s="47">
        <f t="shared" si="31"/>
        <v>0</v>
      </c>
      <c r="N186" s="47">
        <f t="shared" si="32"/>
        <v>135504</v>
      </c>
      <c r="Q186" s="47">
        <f t="shared" si="37"/>
        <v>135504</v>
      </c>
      <c r="R186" s="49"/>
      <c r="S186" s="12">
        <f t="shared" si="33"/>
        <v>0</v>
      </c>
      <c r="T186" s="47">
        <f t="shared" si="34"/>
        <v>135504</v>
      </c>
      <c r="U186" s="12">
        <f>IFERROR(VLOOKUP(A186,'[1]SY 2025-2026 Final'!$A$9:$U$322,20,0),0)</f>
        <v>148763</v>
      </c>
      <c r="V186" s="12">
        <f t="shared" si="35"/>
        <v>-13259</v>
      </c>
      <c r="W186" s="32">
        <f t="shared" si="36"/>
        <v>-8.9128345085807623E-2</v>
      </c>
    </row>
    <row r="187" spans="1:23" x14ac:dyDescent="0.25">
      <c r="A187" s="43" t="s">
        <v>389</v>
      </c>
      <c r="B187" s="2" t="s">
        <v>390</v>
      </c>
      <c r="C187" s="47">
        <f>_xlfn.IFNA(IF(VLOOKUP(A187,'Title IA allocations 25-26'!$A$2:$C$314,3,FALSE)=0,0,$B$5),0)</f>
        <v>10000</v>
      </c>
      <c r="D187" s="134">
        <f>IFERROR(VLOOKUP(A187,'Title IA allocations 25-26'!$A$2:$C$314,3,FALSE)/SUM('Title IA allocations 25-26'!$C$2:$C$314),0)</f>
        <v>3.1797878621576499E-3</v>
      </c>
      <c r="E187" s="47">
        <f t="shared" si="26"/>
        <v>69021.100000000035</v>
      </c>
      <c r="F187" s="48"/>
      <c r="G187" s="47">
        <f t="shared" si="27"/>
        <v>0</v>
      </c>
      <c r="H187" s="47">
        <f t="shared" si="28"/>
        <v>67378.899999999994</v>
      </c>
      <c r="I187" s="48"/>
      <c r="J187" s="47">
        <f t="shared" si="29"/>
        <v>0</v>
      </c>
      <c r="K187" s="47">
        <f t="shared" si="30"/>
        <v>67377</v>
      </c>
      <c r="L187" s="48"/>
      <c r="M187" s="47">
        <f t="shared" si="31"/>
        <v>0</v>
      </c>
      <c r="N187" s="47">
        <f t="shared" si="32"/>
        <v>67377</v>
      </c>
      <c r="Q187" s="47">
        <f t="shared" si="37"/>
        <v>67377</v>
      </c>
      <c r="R187" s="49"/>
      <c r="S187" s="12">
        <f t="shared" si="33"/>
        <v>0</v>
      </c>
      <c r="T187" s="47">
        <f t="shared" si="34"/>
        <v>67377</v>
      </c>
      <c r="U187" s="12">
        <f>IFERROR(VLOOKUP(A187,'[1]SY 2025-2026 Final'!$A$9:$U$322,20,0),0)</f>
        <v>73696</v>
      </c>
      <c r="V187" s="12">
        <f t="shared" si="35"/>
        <v>-6319</v>
      </c>
      <c r="W187" s="32">
        <f t="shared" si="36"/>
        <v>-8.5744138080764226E-2</v>
      </c>
    </row>
    <row r="188" spans="1:23" x14ac:dyDescent="0.25">
      <c r="A188" s="43" t="s">
        <v>391</v>
      </c>
      <c r="B188" s="2" t="s">
        <v>392</v>
      </c>
      <c r="C188" s="47">
        <f>_xlfn.IFNA(IF(VLOOKUP(A188,'Title IA allocations 25-26'!$A$2:$C$314,3,FALSE)=0,0,$B$5),0)</f>
        <v>10000</v>
      </c>
      <c r="D188" s="134">
        <f>IFERROR(VLOOKUP(A188,'Title IA allocations 25-26'!$A$2:$C$314,3,FALSE)/SUM('Title IA allocations 25-26'!$C$2:$C$314),0)</f>
        <v>8.1820588245335747E-4</v>
      </c>
      <c r="E188" s="47">
        <f t="shared" si="26"/>
        <v>17760.100000000024</v>
      </c>
      <c r="F188" s="48"/>
      <c r="G188" s="47">
        <f t="shared" si="27"/>
        <v>0</v>
      </c>
      <c r="H188" s="47">
        <f t="shared" si="28"/>
        <v>17337.5</v>
      </c>
      <c r="I188" s="48"/>
      <c r="J188" s="47">
        <f t="shared" si="29"/>
        <v>0</v>
      </c>
      <c r="K188" s="47">
        <f t="shared" si="30"/>
        <v>17337</v>
      </c>
      <c r="L188" s="48"/>
      <c r="M188" s="47">
        <f t="shared" si="31"/>
        <v>0</v>
      </c>
      <c r="N188" s="47">
        <f t="shared" si="32"/>
        <v>17337</v>
      </c>
      <c r="Q188" s="47">
        <f t="shared" si="37"/>
        <v>17337</v>
      </c>
      <c r="R188" s="49"/>
      <c r="S188" s="12">
        <f t="shared" si="33"/>
        <v>0</v>
      </c>
      <c r="T188" s="47">
        <f t="shared" si="34"/>
        <v>17337</v>
      </c>
      <c r="U188" s="12">
        <f>IFERROR(VLOOKUP(A188,'[1]SY 2025-2026 Final'!$A$9:$U$322,20,0),0)</f>
        <v>18433</v>
      </c>
      <c r="V188" s="12">
        <f t="shared" si="35"/>
        <v>-1096</v>
      </c>
      <c r="W188" s="32">
        <f t="shared" si="36"/>
        <v>-5.9458579721152281E-2</v>
      </c>
    </row>
    <row r="189" spans="1:23" x14ac:dyDescent="0.25">
      <c r="A189" s="43" t="s">
        <v>393</v>
      </c>
      <c r="B189" s="2" t="s">
        <v>394</v>
      </c>
      <c r="C189" s="47">
        <f>_xlfn.IFNA(IF(VLOOKUP(A189,'Title IA allocations 25-26'!$A$2:$C$314,3,FALSE)=0,0,$B$5),0)</f>
        <v>10000</v>
      </c>
      <c r="D189" s="134">
        <f>IFERROR(VLOOKUP(A189,'Title IA allocations 25-26'!$A$2:$C$314,3,FALSE)/SUM('Title IA allocations 25-26'!$C$2:$C$314),0)</f>
        <v>2.134086506485624E-4</v>
      </c>
      <c r="E189" s="47">
        <f t="shared" si="26"/>
        <v>4632.2000000000235</v>
      </c>
      <c r="F189" s="48"/>
      <c r="G189" s="47">
        <f t="shared" si="27"/>
        <v>10000</v>
      </c>
      <c r="H189" s="47">
        <f t="shared" si="28"/>
        <v>10000</v>
      </c>
      <c r="I189" s="48"/>
      <c r="J189" s="47">
        <f t="shared" si="29"/>
        <v>0</v>
      </c>
      <c r="K189" s="47">
        <f t="shared" si="30"/>
        <v>10000</v>
      </c>
      <c r="L189" s="48"/>
      <c r="M189" s="47">
        <f t="shared" si="31"/>
        <v>0</v>
      </c>
      <c r="N189" s="47">
        <f t="shared" si="32"/>
        <v>10000</v>
      </c>
      <c r="Q189" s="47">
        <f t="shared" si="37"/>
        <v>10000</v>
      </c>
      <c r="R189" s="49"/>
      <c r="S189" s="12">
        <f t="shared" si="33"/>
        <v>0</v>
      </c>
      <c r="T189" s="47">
        <f t="shared" si="34"/>
        <v>10000</v>
      </c>
      <c r="U189" s="12">
        <f>IFERROR(VLOOKUP(A189,'[1]SY 2025-2026 Final'!$A$9:$U$322,20,0),0)</f>
        <v>10000</v>
      </c>
      <c r="V189" s="12">
        <f t="shared" si="35"/>
        <v>0</v>
      </c>
      <c r="W189" s="32">
        <f t="shared" si="36"/>
        <v>0</v>
      </c>
    </row>
    <row r="190" spans="1:23" x14ac:dyDescent="0.25">
      <c r="A190" s="43" t="s">
        <v>395</v>
      </c>
      <c r="B190" s="2" t="s">
        <v>396</v>
      </c>
      <c r="C190" s="47">
        <f>_xlfn.IFNA(IF(VLOOKUP(A190,'Title IA allocations 25-26'!$A$2:$C$314,3,FALSE)=0,0,$B$5),0)</f>
        <v>10000</v>
      </c>
      <c r="D190" s="134">
        <f>IFERROR(VLOOKUP(A190,'Title IA allocations 25-26'!$A$2:$C$314,3,FALSE)/SUM('Title IA allocations 25-26'!$C$2:$C$314),0)</f>
        <v>4.823454702065045E-4</v>
      </c>
      <c r="E190" s="47">
        <f t="shared" si="26"/>
        <v>10469.800000000023</v>
      </c>
      <c r="F190" s="48"/>
      <c r="G190" s="47">
        <f t="shared" si="27"/>
        <v>0</v>
      </c>
      <c r="H190" s="47">
        <f t="shared" si="28"/>
        <v>10220.700000000001</v>
      </c>
      <c r="I190" s="48"/>
      <c r="J190" s="47">
        <f t="shared" si="29"/>
        <v>0</v>
      </c>
      <c r="K190" s="47">
        <f t="shared" si="30"/>
        <v>10220</v>
      </c>
      <c r="L190" s="48"/>
      <c r="M190" s="47">
        <f t="shared" si="31"/>
        <v>0</v>
      </c>
      <c r="N190" s="47">
        <f t="shared" si="32"/>
        <v>10220</v>
      </c>
      <c r="Q190" s="47">
        <f t="shared" si="37"/>
        <v>10220</v>
      </c>
      <c r="R190" s="49"/>
      <c r="S190" s="12">
        <f t="shared" si="33"/>
        <v>0</v>
      </c>
      <c r="T190" s="47">
        <f t="shared" si="34"/>
        <v>10220</v>
      </c>
      <c r="U190" s="12">
        <f>IFERROR(VLOOKUP(A190,'[1]SY 2025-2026 Final'!$A$9:$U$322,20,0),0)</f>
        <v>10064</v>
      </c>
      <c r="V190" s="12">
        <f t="shared" si="35"/>
        <v>156</v>
      </c>
      <c r="W190" s="32">
        <f t="shared" si="36"/>
        <v>1.5500794912559618E-2</v>
      </c>
    </row>
    <row r="191" spans="1:23" x14ac:dyDescent="0.25">
      <c r="A191" s="43" t="s">
        <v>397</v>
      </c>
      <c r="B191" s="2" t="s">
        <v>398</v>
      </c>
      <c r="C191" s="47">
        <f>_xlfn.IFNA(IF(VLOOKUP(A191,'Title IA allocations 25-26'!$A$2:$C$314,3,FALSE)=0,0,$B$5),0)</f>
        <v>10000</v>
      </c>
      <c r="D191" s="134">
        <f>IFERROR(VLOOKUP(A191,'Title IA allocations 25-26'!$A$2:$C$314,3,FALSE)/SUM('Title IA allocations 25-26'!$C$2:$C$314),0)</f>
        <v>1.1771600106653733E-4</v>
      </c>
      <c r="E191" s="47">
        <f t="shared" si="26"/>
        <v>2555.100000000024</v>
      </c>
      <c r="F191" s="48"/>
      <c r="G191" s="47">
        <f t="shared" si="27"/>
        <v>10000</v>
      </c>
      <c r="H191" s="47">
        <f t="shared" si="28"/>
        <v>10000</v>
      </c>
      <c r="I191" s="48"/>
      <c r="J191" s="47">
        <f t="shared" si="29"/>
        <v>0</v>
      </c>
      <c r="K191" s="47">
        <f t="shared" si="30"/>
        <v>10000</v>
      </c>
      <c r="L191" s="48"/>
      <c r="M191" s="47">
        <f t="shared" si="31"/>
        <v>0</v>
      </c>
      <c r="N191" s="47">
        <f t="shared" si="32"/>
        <v>10000</v>
      </c>
      <c r="Q191" s="47">
        <f t="shared" si="37"/>
        <v>10000</v>
      </c>
      <c r="R191" s="49"/>
      <c r="S191" s="12">
        <f t="shared" si="33"/>
        <v>0</v>
      </c>
      <c r="T191" s="47">
        <f t="shared" si="34"/>
        <v>10000</v>
      </c>
      <c r="U191" s="12">
        <f>IFERROR(VLOOKUP(A191,'[1]SY 2025-2026 Final'!$A$9:$U$322,20,0),0)</f>
        <v>10000</v>
      </c>
      <c r="V191" s="12">
        <f t="shared" si="35"/>
        <v>0</v>
      </c>
      <c r="W191" s="32">
        <f t="shared" si="36"/>
        <v>0</v>
      </c>
    </row>
    <row r="192" spans="1:23" x14ac:dyDescent="0.25">
      <c r="A192" s="43" t="s">
        <v>399</v>
      </c>
      <c r="B192" s="2" t="s">
        <v>400</v>
      </c>
      <c r="C192" s="47">
        <f>_xlfn.IFNA(IF(VLOOKUP(A192,'Title IA allocations 25-26'!$A$2:$C$314,3,FALSE)=0,0,$B$5),0)</f>
        <v>10000</v>
      </c>
      <c r="D192" s="134">
        <f>IFERROR(VLOOKUP(A192,'Title IA allocations 25-26'!$A$2:$C$314,3,FALSE)/SUM('Title IA allocations 25-26'!$C$2:$C$314),0)</f>
        <v>3.8066772791756163E-4</v>
      </c>
      <c r="E192" s="47">
        <f t="shared" si="26"/>
        <v>8262.8000000000229</v>
      </c>
      <c r="F192" s="48"/>
      <c r="G192" s="47">
        <f t="shared" si="27"/>
        <v>10000</v>
      </c>
      <c r="H192" s="47">
        <f t="shared" si="28"/>
        <v>10000</v>
      </c>
      <c r="I192" s="48"/>
      <c r="J192" s="47">
        <f t="shared" si="29"/>
        <v>0</v>
      </c>
      <c r="K192" s="47">
        <f t="shared" si="30"/>
        <v>10000</v>
      </c>
      <c r="L192" s="48"/>
      <c r="M192" s="47">
        <f t="shared" si="31"/>
        <v>0</v>
      </c>
      <c r="N192" s="47">
        <f t="shared" si="32"/>
        <v>10000</v>
      </c>
      <c r="Q192" s="47">
        <f t="shared" si="37"/>
        <v>10000</v>
      </c>
      <c r="R192" s="49"/>
      <c r="S192" s="12">
        <f t="shared" si="33"/>
        <v>0</v>
      </c>
      <c r="T192" s="47">
        <f t="shared" si="34"/>
        <v>10000</v>
      </c>
      <c r="U192" s="12">
        <f>IFERROR(VLOOKUP(A192,'[1]SY 2025-2026 Final'!$A$9:$U$322,20,0),0)</f>
        <v>10000</v>
      </c>
      <c r="V192" s="12">
        <f t="shared" si="35"/>
        <v>0</v>
      </c>
      <c r="W192" s="32">
        <f t="shared" si="36"/>
        <v>0</v>
      </c>
    </row>
    <row r="193" spans="1:23" x14ac:dyDescent="0.25">
      <c r="A193" s="43" t="s">
        <v>401</v>
      </c>
      <c r="B193" s="2" t="s">
        <v>402</v>
      </c>
      <c r="C193" s="47">
        <f>_xlfn.IFNA(IF(VLOOKUP(A193,'Title IA allocations 25-26'!$A$2:$C$314,3,FALSE)=0,0,$B$5),0)</f>
        <v>10000</v>
      </c>
      <c r="D193" s="134">
        <f>IFERROR(VLOOKUP(A193,'Title IA allocations 25-26'!$A$2:$C$314,3,FALSE)/SUM('Title IA allocations 25-26'!$C$2:$C$314),0)</f>
        <v>3.6378281427745899E-4</v>
      </c>
      <c r="E193" s="47">
        <f t="shared" si="26"/>
        <v>7896.3000000000238</v>
      </c>
      <c r="F193" s="48"/>
      <c r="G193" s="47">
        <f t="shared" si="27"/>
        <v>10000</v>
      </c>
      <c r="H193" s="47">
        <f t="shared" si="28"/>
        <v>10000</v>
      </c>
      <c r="I193" s="48"/>
      <c r="J193" s="47">
        <f t="shared" si="29"/>
        <v>0</v>
      </c>
      <c r="K193" s="47">
        <f t="shared" si="30"/>
        <v>10000</v>
      </c>
      <c r="L193" s="48"/>
      <c r="M193" s="47">
        <f t="shared" si="31"/>
        <v>0</v>
      </c>
      <c r="N193" s="47">
        <f t="shared" si="32"/>
        <v>10000</v>
      </c>
      <c r="Q193" s="47">
        <f t="shared" si="37"/>
        <v>10000</v>
      </c>
      <c r="R193" s="49"/>
      <c r="S193" s="12">
        <f t="shared" si="33"/>
        <v>0</v>
      </c>
      <c r="T193" s="47">
        <f t="shared" si="34"/>
        <v>10000</v>
      </c>
      <c r="U193" s="12">
        <f>IFERROR(VLOOKUP(A193,'[1]SY 2025-2026 Final'!$A$9:$U$322,20,0),0)</f>
        <v>10000</v>
      </c>
      <c r="V193" s="12">
        <f t="shared" si="35"/>
        <v>0</v>
      </c>
      <c r="W193" s="32">
        <f t="shared" si="36"/>
        <v>0</v>
      </c>
    </row>
    <row r="194" spans="1:23" x14ac:dyDescent="0.25">
      <c r="A194" s="43" t="s">
        <v>403</v>
      </c>
      <c r="B194" s="2" t="s">
        <v>404</v>
      </c>
      <c r="C194" s="47">
        <f>_xlfn.IFNA(IF(VLOOKUP(A194,'Title IA allocations 25-26'!$A$2:$C$314,3,FALSE)=0,0,$B$5),0)</f>
        <v>10000</v>
      </c>
      <c r="D194" s="134">
        <f>IFERROR(VLOOKUP(A194,'Title IA allocations 25-26'!$A$2:$C$314,3,FALSE)/SUM('Title IA allocations 25-26'!$C$2:$C$314),0)</f>
        <v>2.2714029117878697E-3</v>
      </c>
      <c r="E194" s="47">
        <f t="shared" si="26"/>
        <v>49303.500000000022</v>
      </c>
      <c r="F194" s="48"/>
      <c r="G194" s="47">
        <f t="shared" si="27"/>
        <v>0</v>
      </c>
      <c r="H194" s="47">
        <f t="shared" si="28"/>
        <v>48130.400000000001</v>
      </c>
      <c r="I194" s="48"/>
      <c r="J194" s="47">
        <f t="shared" si="29"/>
        <v>0</v>
      </c>
      <c r="K194" s="47">
        <f t="shared" si="30"/>
        <v>48129</v>
      </c>
      <c r="L194" s="48"/>
      <c r="M194" s="47">
        <f t="shared" si="31"/>
        <v>0</v>
      </c>
      <c r="N194" s="47">
        <f t="shared" si="32"/>
        <v>48129</v>
      </c>
      <c r="Q194" s="47">
        <f t="shared" si="37"/>
        <v>48129</v>
      </c>
      <c r="R194" s="49"/>
      <c r="S194" s="12">
        <f t="shared" si="33"/>
        <v>0</v>
      </c>
      <c r="T194" s="47">
        <f t="shared" si="34"/>
        <v>48129</v>
      </c>
      <c r="U194" s="12">
        <f>IFERROR(VLOOKUP(A194,'[1]SY 2025-2026 Final'!$A$9:$U$322,20,0),0)</f>
        <v>53953</v>
      </c>
      <c r="V194" s="12">
        <f t="shared" si="35"/>
        <v>-5824</v>
      </c>
      <c r="W194" s="32">
        <f t="shared" si="36"/>
        <v>-0.10794580468185272</v>
      </c>
    </row>
    <row r="195" spans="1:23" x14ac:dyDescent="0.25">
      <c r="A195" s="43" t="s">
        <v>405</v>
      </c>
      <c r="B195" s="2" t="s">
        <v>406</v>
      </c>
      <c r="C195" s="47">
        <f>_xlfn.IFNA(IF(VLOOKUP(A195,'Title IA allocations 25-26'!$A$2:$C$314,3,FALSE)=0,0,$B$5),0)</f>
        <v>10000</v>
      </c>
      <c r="D195" s="134">
        <f>IFERROR(VLOOKUP(A195,'Title IA allocations 25-26'!$A$2:$C$314,3,FALSE)/SUM('Title IA allocations 25-26'!$C$2:$C$314),0)</f>
        <v>1.0717445969102356E-3</v>
      </c>
      <c r="E195" s="47">
        <f t="shared" si="26"/>
        <v>23263.500000000025</v>
      </c>
      <c r="F195" s="48"/>
      <c r="G195" s="47">
        <f t="shared" si="27"/>
        <v>0</v>
      </c>
      <c r="H195" s="47">
        <f t="shared" si="28"/>
        <v>22710</v>
      </c>
      <c r="I195" s="48"/>
      <c r="J195" s="47">
        <f t="shared" si="29"/>
        <v>0</v>
      </c>
      <c r="K195" s="47">
        <f t="shared" si="30"/>
        <v>22709</v>
      </c>
      <c r="L195" s="48"/>
      <c r="M195" s="47">
        <f t="shared" si="31"/>
        <v>0</v>
      </c>
      <c r="N195" s="47">
        <f t="shared" si="32"/>
        <v>22709</v>
      </c>
      <c r="Q195" s="47">
        <f t="shared" si="37"/>
        <v>22709</v>
      </c>
      <c r="R195" s="49"/>
      <c r="S195" s="12">
        <f t="shared" si="33"/>
        <v>0</v>
      </c>
      <c r="T195" s="47">
        <f t="shared" si="34"/>
        <v>22709</v>
      </c>
      <c r="U195" s="12">
        <f>IFERROR(VLOOKUP(A195,'[1]SY 2025-2026 Final'!$A$9:$U$322,20,0),0)</f>
        <v>23204</v>
      </c>
      <c r="V195" s="12">
        <f t="shared" si="35"/>
        <v>-495</v>
      </c>
      <c r="W195" s="32">
        <f t="shared" si="36"/>
        <v>-2.1332528874332013E-2</v>
      </c>
    </row>
    <row r="196" spans="1:23" x14ac:dyDescent="0.25">
      <c r="A196" s="43" t="s">
        <v>407</v>
      </c>
      <c r="B196" s="2" t="s">
        <v>408</v>
      </c>
      <c r="C196" s="47">
        <f>_xlfn.IFNA(IF(VLOOKUP(A196,'Title IA allocations 25-26'!$A$2:$C$314,3,FALSE)=0,0,$B$5),0)</f>
        <v>10000</v>
      </c>
      <c r="D196" s="134">
        <f>IFERROR(VLOOKUP(A196,'Title IA allocations 25-26'!$A$2:$C$314,3,FALSE)/SUM('Title IA allocations 25-26'!$C$2:$C$314),0)</f>
        <v>6.2303025402068819E-3</v>
      </c>
      <c r="E196" s="47">
        <f t="shared" si="26"/>
        <v>135236.20000000004</v>
      </c>
      <c r="F196" s="48"/>
      <c r="G196" s="47">
        <f t="shared" si="27"/>
        <v>0</v>
      </c>
      <c r="H196" s="47">
        <f t="shared" si="28"/>
        <v>132018.70000000001</v>
      </c>
      <c r="I196" s="48"/>
      <c r="J196" s="47">
        <f t="shared" si="29"/>
        <v>0</v>
      </c>
      <c r="K196" s="47">
        <f t="shared" si="30"/>
        <v>132015</v>
      </c>
      <c r="L196" s="48"/>
      <c r="M196" s="47">
        <f t="shared" si="31"/>
        <v>0</v>
      </c>
      <c r="N196" s="47">
        <f t="shared" si="32"/>
        <v>132015</v>
      </c>
      <c r="Q196" s="47">
        <f t="shared" si="37"/>
        <v>132015</v>
      </c>
      <c r="R196" s="49"/>
      <c r="S196" s="12">
        <f t="shared" si="33"/>
        <v>0</v>
      </c>
      <c r="T196" s="47">
        <f t="shared" si="34"/>
        <v>132015</v>
      </c>
      <c r="U196" s="12">
        <f>IFERROR(VLOOKUP(A196,'[1]SY 2025-2026 Final'!$A$9:$U$322,20,0),0)</f>
        <v>123201</v>
      </c>
      <c r="V196" s="12">
        <f t="shared" si="35"/>
        <v>8814</v>
      </c>
      <c r="W196" s="32">
        <f t="shared" si="36"/>
        <v>7.1541627097182647E-2</v>
      </c>
    </row>
    <row r="197" spans="1:23" x14ac:dyDescent="0.25">
      <c r="A197" s="43" t="s">
        <v>409</v>
      </c>
      <c r="B197" s="2" t="s">
        <v>410</v>
      </c>
      <c r="C197" s="47">
        <f>_xlfn.IFNA(IF(VLOOKUP(A197,'Title IA allocations 25-26'!$A$2:$C$314,3,FALSE)=0,0,$B$5),0)</f>
        <v>10000</v>
      </c>
      <c r="D197" s="134">
        <f>IFERROR(VLOOKUP(A197,'Title IA allocations 25-26'!$A$2:$C$314,3,FALSE)/SUM('Title IA allocations 25-26'!$C$2:$C$314),0)</f>
        <v>7.1793578991549529E-6</v>
      </c>
      <c r="E197" s="47">
        <f t="shared" si="26"/>
        <v>155.80000000002411</v>
      </c>
      <c r="F197" s="48"/>
      <c r="G197" s="47">
        <f t="shared" si="27"/>
        <v>10000</v>
      </c>
      <c r="H197" s="47">
        <f t="shared" si="28"/>
        <v>10000</v>
      </c>
      <c r="I197" s="48"/>
      <c r="J197" s="47">
        <f t="shared" si="29"/>
        <v>0</v>
      </c>
      <c r="K197" s="47">
        <f t="shared" si="30"/>
        <v>10000</v>
      </c>
      <c r="L197" s="48"/>
      <c r="M197" s="47">
        <f t="shared" si="31"/>
        <v>0</v>
      </c>
      <c r="N197" s="47">
        <f t="shared" si="32"/>
        <v>10000</v>
      </c>
      <c r="Q197" s="47">
        <f t="shared" si="37"/>
        <v>10000</v>
      </c>
      <c r="R197" s="49"/>
      <c r="S197" s="12">
        <f t="shared" si="33"/>
        <v>0</v>
      </c>
      <c r="T197" s="47">
        <f t="shared" si="34"/>
        <v>10000</v>
      </c>
      <c r="U197" s="12">
        <f>IFERROR(VLOOKUP(A197,'[1]SY 2025-2026 Final'!$A$9:$U$322,20,0),0)</f>
        <v>10000</v>
      </c>
      <c r="V197" s="12">
        <f t="shared" si="35"/>
        <v>0</v>
      </c>
      <c r="W197" s="32">
        <f t="shared" si="36"/>
        <v>0</v>
      </c>
    </row>
    <row r="198" spans="1:23" x14ac:dyDescent="0.25">
      <c r="A198" s="43" t="s">
        <v>411</v>
      </c>
      <c r="B198" s="2" t="s">
        <v>412</v>
      </c>
      <c r="C198" s="47">
        <f>_xlfn.IFNA(IF(VLOOKUP(A198,'Title IA allocations 25-26'!$A$2:$C$314,3,FALSE)=0,0,$B$5),0)</f>
        <v>10000</v>
      </c>
      <c r="D198" s="134">
        <f>IFERROR(VLOOKUP(A198,'Title IA allocations 25-26'!$A$2:$C$314,3,FALSE)/SUM('Title IA allocations 25-26'!$C$2:$C$314),0)</f>
        <v>4.585014665989563E-5</v>
      </c>
      <c r="E198" s="47">
        <f t="shared" si="26"/>
        <v>995.20000000002415</v>
      </c>
      <c r="F198" s="48"/>
      <c r="G198" s="47">
        <f t="shared" si="27"/>
        <v>10000</v>
      </c>
      <c r="H198" s="47">
        <f t="shared" si="28"/>
        <v>10000</v>
      </c>
      <c r="I198" s="48"/>
      <c r="J198" s="47">
        <f t="shared" si="29"/>
        <v>0</v>
      </c>
      <c r="K198" s="47">
        <f t="shared" si="30"/>
        <v>10000</v>
      </c>
      <c r="L198" s="48"/>
      <c r="M198" s="47">
        <f t="shared" si="31"/>
        <v>0</v>
      </c>
      <c r="N198" s="47">
        <f t="shared" si="32"/>
        <v>10000</v>
      </c>
      <c r="Q198" s="47">
        <f t="shared" si="37"/>
        <v>10000</v>
      </c>
      <c r="R198" s="49"/>
      <c r="S198" s="12">
        <f t="shared" si="33"/>
        <v>0</v>
      </c>
      <c r="T198" s="47">
        <f t="shared" si="34"/>
        <v>10000</v>
      </c>
      <c r="U198" s="12">
        <f>IFERROR(VLOOKUP(A198,'[1]SY 2025-2026 Final'!$A$9:$U$322,20,0),0)</f>
        <v>10000</v>
      </c>
      <c r="V198" s="12">
        <f t="shared" si="35"/>
        <v>0</v>
      </c>
      <c r="W198" s="32">
        <f t="shared" si="36"/>
        <v>0</v>
      </c>
    </row>
    <row r="199" spans="1:23" x14ac:dyDescent="0.25">
      <c r="A199" s="43" t="s">
        <v>413</v>
      </c>
      <c r="B199" s="2" t="s">
        <v>414</v>
      </c>
      <c r="C199" s="47">
        <f>_xlfn.IFNA(IF(VLOOKUP(A199,'Title IA allocations 25-26'!$A$2:$C$314,3,FALSE)=0,0,$B$5),0)</f>
        <v>10000</v>
      </c>
      <c r="D199" s="134">
        <f>IFERROR(VLOOKUP(A199,'Title IA allocations 25-26'!$A$2:$C$314,3,FALSE)/SUM('Title IA allocations 25-26'!$C$2:$C$314),0)</f>
        <v>2.517427392255666E-2</v>
      </c>
      <c r="E199" s="47">
        <f t="shared" si="26"/>
        <v>546437.80000000005</v>
      </c>
      <c r="F199" s="48"/>
      <c r="G199" s="47">
        <f t="shared" si="27"/>
        <v>0</v>
      </c>
      <c r="H199" s="47">
        <f t="shared" si="28"/>
        <v>533437.1</v>
      </c>
      <c r="I199" s="48"/>
      <c r="J199" s="47">
        <f t="shared" si="29"/>
        <v>0</v>
      </c>
      <c r="K199" s="47">
        <f t="shared" si="30"/>
        <v>533422</v>
      </c>
      <c r="L199" s="48"/>
      <c r="M199" s="47">
        <f t="shared" si="31"/>
        <v>0</v>
      </c>
      <c r="N199" s="47">
        <f t="shared" si="32"/>
        <v>533422</v>
      </c>
      <c r="Q199" s="47">
        <f t="shared" si="37"/>
        <v>533422</v>
      </c>
      <c r="R199" s="49"/>
      <c r="S199" s="12">
        <f t="shared" si="33"/>
        <v>0</v>
      </c>
      <c r="T199" s="47">
        <f t="shared" si="34"/>
        <v>533422</v>
      </c>
      <c r="U199" s="12">
        <f>IFERROR(VLOOKUP(A199,'[1]SY 2025-2026 Final'!$A$9:$U$322,20,0),0)</f>
        <v>423590</v>
      </c>
      <c r="V199" s="12">
        <f t="shared" si="35"/>
        <v>109832</v>
      </c>
      <c r="W199" s="32">
        <f t="shared" si="36"/>
        <v>0.25928846290044616</v>
      </c>
    </row>
    <row r="200" spans="1:23" x14ac:dyDescent="0.25">
      <c r="A200" s="43" t="s">
        <v>415</v>
      </c>
      <c r="B200" s="2" t="s">
        <v>416</v>
      </c>
      <c r="C200" s="47">
        <f>_xlfn.IFNA(IF(VLOOKUP(A200,'Title IA allocations 25-26'!$A$2:$C$314,3,FALSE)=0,0,$B$5),0)</f>
        <v>10000</v>
      </c>
      <c r="D200" s="134">
        <f>IFERROR(VLOOKUP(A200,'Title IA allocations 25-26'!$A$2:$C$314,3,FALSE)/SUM('Title IA allocations 25-26'!$C$2:$C$314),0)</f>
        <v>3.5346808003787727E-4</v>
      </c>
      <c r="E200" s="47">
        <f t="shared" si="26"/>
        <v>7672.4000000000233</v>
      </c>
      <c r="F200" s="48"/>
      <c r="G200" s="47">
        <f t="shared" si="27"/>
        <v>10000</v>
      </c>
      <c r="H200" s="47">
        <f t="shared" si="28"/>
        <v>10000</v>
      </c>
      <c r="I200" s="48"/>
      <c r="J200" s="47">
        <f t="shared" si="29"/>
        <v>0</v>
      </c>
      <c r="K200" s="47">
        <f t="shared" si="30"/>
        <v>10000</v>
      </c>
      <c r="L200" s="48"/>
      <c r="M200" s="47">
        <f t="shared" si="31"/>
        <v>0</v>
      </c>
      <c r="N200" s="47">
        <f t="shared" si="32"/>
        <v>10000</v>
      </c>
      <c r="Q200" s="47">
        <f t="shared" si="37"/>
        <v>10000</v>
      </c>
      <c r="R200" s="49"/>
      <c r="S200" s="12">
        <f t="shared" si="33"/>
        <v>0</v>
      </c>
      <c r="T200" s="47">
        <f t="shared" si="34"/>
        <v>10000</v>
      </c>
      <c r="U200" s="12">
        <f>IFERROR(VLOOKUP(A200,'[1]SY 2025-2026 Final'!$A$9:$U$322,20,0),0)</f>
        <v>10000</v>
      </c>
      <c r="V200" s="12">
        <f t="shared" si="35"/>
        <v>0</v>
      </c>
      <c r="W200" s="32">
        <f t="shared" si="36"/>
        <v>0</v>
      </c>
    </row>
    <row r="201" spans="1:23" x14ac:dyDescent="0.25">
      <c r="A201" s="43" t="s">
        <v>417</v>
      </c>
      <c r="B201" s="2" t="s">
        <v>418</v>
      </c>
      <c r="C201" s="47">
        <f>_xlfn.IFNA(IF(VLOOKUP(A201,'Title IA allocations 25-26'!$A$2:$C$314,3,FALSE)=0,0,$B$5),0)</f>
        <v>0</v>
      </c>
      <c r="D201" s="134">
        <f>IFERROR(VLOOKUP(A201,'Title IA allocations 25-26'!$A$2:$C$314,3,FALSE)/SUM('Title IA allocations 25-26'!$C$2:$C$314),0)</f>
        <v>0</v>
      </c>
      <c r="E201" s="47">
        <f t="shared" ref="E201:E263" si="38">IF(D201=0,0,ROUNDDOWN(D201*$C$1,1)+$C$1*$D$5)</f>
        <v>0</v>
      </c>
      <c r="F201" s="48"/>
      <c r="G201" s="47">
        <f t="shared" ref="G201:G263" si="39">IF(AND($C201&lt;&gt;0,E201&lt;$B$5),$B$5,0)</f>
        <v>0</v>
      </c>
      <c r="H201" s="47">
        <f t="shared" ref="H201:H263" si="40">ROUNDDOWN(IF(G201=0,IF(E201=$B$5,$B$5,E201*(1-$G$5)),G201),1)</f>
        <v>0</v>
      </c>
      <c r="I201" s="48"/>
      <c r="J201" s="47">
        <f t="shared" ref="J201:J263" si="41">IF(AND($C201&lt;&gt;0,H201&lt;10000),10000,0)</f>
        <v>0</v>
      </c>
      <c r="K201" s="47">
        <f t="shared" ref="K201:K263" si="42">ROUNDDOWN(IF(J201=0,IF(H201=$B$5,$B$5,H201*(1-$J$5)),J201),0)</f>
        <v>0</v>
      </c>
      <c r="L201" s="48"/>
      <c r="M201" s="47">
        <f t="shared" ref="M201:M263" si="43">IF(AND(C201&lt;&gt;0,K201&lt;10000),10000,0)</f>
        <v>0</v>
      </c>
      <c r="N201" s="47">
        <f t="shared" ref="N201:N263" si="44">IF(M201=0,IF(K201=$B$5,$B$5,K201*(1-$M$5)),M201)</f>
        <v>0</v>
      </c>
      <c r="Q201" s="47">
        <f t="shared" si="37"/>
        <v>0</v>
      </c>
      <c r="R201" s="49"/>
      <c r="S201" s="12">
        <f t="shared" ref="S201:S263" si="45">ROUND(IF(R201&gt;0,-1*R201*Q201,0),0)</f>
        <v>0</v>
      </c>
      <c r="T201" s="47">
        <f t="shared" ref="T201:T263" si="46">Q201+S201</f>
        <v>0</v>
      </c>
      <c r="U201" s="12">
        <f>IFERROR(VLOOKUP(A201,'[1]SY 2025-2026 Final'!$A$9:$U$322,20,0),0)</f>
        <v>0</v>
      </c>
      <c r="V201" s="12">
        <f t="shared" ref="V201:V263" si="47">T201-U201</f>
        <v>0</v>
      </c>
      <c r="W201" s="32">
        <f t="shared" ref="W201:W263" si="48">IFERROR(V201/U201,0)</f>
        <v>0</v>
      </c>
    </row>
    <row r="202" spans="1:23" x14ac:dyDescent="0.25">
      <c r="A202" s="43" t="s">
        <v>419</v>
      </c>
      <c r="B202" s="2" t="s">
        <v>420</v>
      </c>
      <c r="C202" s="47">
        <f>_xlfn.IFNA(IF(VLOOKUP(A202,'Title IA allocations 25-26'!$A$2:$C$314,3,FALSE)=0,0,$B$5),0)</f>
        <v>10000</v>
      </c>
      <c r="D202" s="134">
        <f>IFERROR(VLOOKUP(A202,'Title IA allocations 25-26'!$A$2:$C$314,3,FALSE)/SUM('Title IA allocations 25-26'!$C$2:$C$314),0)</f>
        <v>1.6867705207937884E-4</v>
      </c>
      <c r="E202" s="47">
        <f t="shared" si="38"/>
        <v>3661.3000000000243</v>
      </c>
      <c r="F202" s="48"/>
      <c r="G202" s="47">
        <f t="shared" si="39"/>
        <v>10000</v>
      </c>
      <c r="H202" s="47">
        <f t="shared" si="40"/>
        <v>10000</v>
      </c>
      <c r="I202" s="48"/>
      <c r="J202" s="47">
        <f t="shared" si="41"/>
        <v>0</v>
      </c>
      <c r="K202" s="47">
        <f t="shared" si="42"/>
        <v>10000</v>
      </c>
      <c r="L202" s="48"/>
      <c r="M202" s="47">
        <f t="shared" si="43"/>
        <v>0</v>
      </c>
      <c r="N202" s="47">
        <f t="shared" si="44"/>
        <v>10000</v>
      </c>
      <c r="Q202" s="47">
        <f t="shared" si="37"/>
        <v>10000</v>
      </c>
      <c r="R202" s="49"/>
      <c r="S202" s="12">
        <f t="shared" si="45"/>
        <v>0</v>
      </c>
      <c r="T202" s="47">
        <f t="shared" si="46"/>
        <v>10000</v>
      </c>
      <c r="U202" s="12">
        <f>IFERROR(VLOOKUP(A202,'[1]SY 2025-2026 Final'!$A$9:$U$322,20,0),0)</f>
        <v>10000</v>
      </c>
      <c r="V202" s="12">
        <f t="shared" si="47"/>
        <v>0</v>
      </c>
      <c r="W202" s="32">
        <f t="shared" si="48"/>
        <v>0</v>
      </c>
    </row>
    <row r="203" spans="1:23" x14ac:dyDescent="0.25">
      <c r="A203" s="43" t="s">
        <v>421</v>
      </c>
      <c r="B203" s="2" t="s">
        <v>422</v>
      </c>
      <c r="C203" s="47">
        <f>_xlfn.IFNA(IF(VLOOKUP(A203,'Title IA allocations 25-26'!$A$2:$C$314,3,FALSE)=0,0,$B$5),0)</f>
        <v>10000</v>
      </c>
      <c r="D203" s="134">
        <f>IFERROR(VLOOKUP(A203,'Title IA allocations 25-26'!$A$2:$C$314,3,FALSE)/SUM('Title IA allocations 25-26'!$C$2:$C$314),0)</f>
        <v>1.552210906324344E-3</v>
      </c>
      <c r="E203" s="47">
        <f t="shared" si="38"/>
        <v>33692.60000000002</v>
      </c>
      <c r="F203" s="48"/>
      <c r="G203" s="47">
        <f t="shared" si="39"/>
        <v>0</v>
      </c>
      <c r="H203" s="47">
        <f t="shared" si="40"/>
        <v>32890.9</v>
      </c>
      <c r="I203" s="48"/>
      <c r="J203" s="47">
        <f t="shared" si="41"/>
        <v>0</v>
      </c>
      <c r="K203" s="47">
        <f t="shared" si="42"/>
        <v>32890</v>
      </c>
      <c r="L203" s="48"/>
      <c r="M203" s="47">
        <f t="shared" si="43"/>
        <v>0</v>
      </c>
      <c r="N203" s="47">
        <f t="shared" si="44"/>
        <v>32890</v>
      </c>
      <c r="Q203" s="47">
        <f t="shared" si="37"/>
        <v>32890</v>
      </c>
      <c r="R203" s="49"/>
      <c r="S203" s="12">
        <f t="shared" si="45"/>
        <v>0</v>
      </c>
      <c r="T203" s="47">
        <f t="shared" si="46"/>
        <v>32890</v>
      </c>
      <c r="U203" s="12">
        <f>IFERROR(VLOOKUP(A203,'[1]SY 2025-2026 Final'!$A$9:$U$322,20,0),0)</f>
        <v>33536</v>
      </c>
      <c r="V203" s="12">
        <f t="shared" si="47"/>
        <v>-646</v>
      </c>
      <c r="W203" s="32">
        <f t="shared" si="48"/>
        <v>-1.9262881679389315E-2</v>
      </c>
    </row>
    <row r="204" spans="1:23" x14ac:dyDescent="0.25">
      <c r="A204" s="43" t="s">
        <v>423</v>
      </c>
      <c r="B204" s="2" t="s">
        <v>424</v>
      </c>
      <c r="C204" s="47">
        <f>_xlfn.IFNA(IF(VLOOKUP(A204,'Title IA allocations 25-26'!$A$2:$C$314,3,FALSE)=0,0,$B$5),0)</f>
        <v>10000</v>
      </c>
      <c r="D204" s="134">
        <f>IFERROR(VLOOKUP(A204,'Title IA allocations 25-26'!$A$2:$C$314,3,FALSE)/SUM('Title IA allocations 25-26'!$C$2:$C$314),0)</f>
        <v>1.6394473323405858E-4</v>
      </c>
      <c r="E204" s="47">
        <f t="shared" si="38"/>
        <v>3558.600000000024</v>
      </c>
      <c r="F204" s="48"/>
      <c r="G204" s="47">
        <f t="shared" si="39"/>
        <v>10000</v>
      </c>
      <c r="H204" s="47">
        <f t="shared" si="40"/>
        <v>10000</v>
      </c>
      <c r="I204" s="48"/>
      <c r="J204" s="47">
        <f t="shared" si="41"/>
        <v>0</v>
      </c>
      <c r="K204" s="47">
        <f t="shared" si="42"/>
        <v>10000</v>
      </c>
      <c r="L204" s="48"/>
      <c r="M204" s="47">
        <f t="shared" si="43"/>
        <v>0</v>
      </c>
      <c r="N204" s="47">
        <f t="shared" si="44"/>
        <v>10000</v>
      </c>
      <c r="Q204" s="47">
        <f t="shared" si="37"/>
        <v>10000</v>
      </c>
      <c r="R204" s="49"/>
      <c r="S204" s="12">
        <f t="shared" si="45"/>
        <v>0</v>
      </c>
      <c r="T204" s="47">
        <f t="shared" si="46"/>
        <v>10000</v>
      </c>
      <c r="U204" s="12">
        <f>IFERROR(VLOOKUP(A204,'[1]SY 2025-2026 Final'!$A$9:$U$322,20,0),0)</f>
        <v>10000</v>
      </c>
      <c r="V204" s="12">
        <f t="shared" si="47"/>
        <v>0</v>
      </c>
      <c r="W204" s="32">
        <f t="shared" si="48"/>
        <v>0</v>
      </c>
    </row>
    <row r="205" spans="1:23" x14ac:dyDescent="0.25">
      <c r="A205" s="43" t="s">
        <v>425</v>
      </c>
      <c r="B205" s="2" t="s">
        <v>426</v>
      </c>
      <c r="C205" s="47">
        <f>_xlfn.IFNA(IF(VLOOKUP(A205,'Title IA allocations 25-26'!$A$2:$C$314,3,FALSE)=0,0,$B$5),0)</f>
        <v>10000</v>
      </c>
      <c r="D205" s="134">
        <f>IFERROR(VLOOKUP(A205,'Title IA allocations 25-26'!$A$2:$C$314,3,FALSE)/SUM('Title IA allocations 25-26'!$C$2:$C$314),0)</f>
        <v>1.2309983115361695E-3</v>
      </c>
      <c r="E205" s="47">
        <f t="shared" si="38"/>
        <v>26720.200000000026</v>
      </c>
      <c r="F205" s="48"/>
      <c r="G205" s="47">
        <f t="shared" si="39"/>
        <v>0</v>
      </c>
      <c r="H205" s="47">
        <f t="shared" si="40"/>
        <v>26084.400000000001</v>
      </c>
      <c r="I205" s="48"/>
      <c r="J205" s="47">
        <f t="shared" si="41"/>
        <v>0</v>
      </c>
      <c r="K205" s="47">
        <f t="shared" si="42"/>
        <v>26083</v>
      </c>
      <c r="L205" s="48"/>
      <c r="M205" s="47">
        <f t="shared" si="43"/>
        <v>0</v>
      </c>
      <c r="N205" s="47">
        <f t="shared" si="44"/>
        <v>26083</v>
      </c>
      <c r="Q205" s="47">
        <f t="shared" si="37"/>
        <v>26083</v>
      </c>
      <c r="R205" s="49"/>
      <c r="S205" s="12">
        <f t="shared" si="45"/>
        <v>0</v>
      </c>
      <c r="T205" s="47">
        <f t="shared" si="46"/>
        <v>26083</v>
      </c>
      <c r="U205" s="12">
        <f>IFERROR(VLOOKUP(A205,'[1]SY 2025-2026 Final'!$A$9:$U$322,20,0),0)</f>
        <v>30830</v>
      </c>
      <c r="V205" s="12">
        <f t="shared" si="47"/>
        <v>-4747</v>
      </c>
      <c r="W205" s="32">
        <f t="shared" si="48"/>
        <v>-0.15397340253000324</v>
      </c>
    </row>
    <row r="206" spans="1:23" x14ac:dyDescent="0.25">
      <c r="A206" s="43" t="s">
        <v>427</v>
      </c>
      <c r="B206" s="2" t="s">
        <v>428</v>
      </c>
      <c r="C206" s="47">
        <f>_xlfn.IFNA(IF(VLOOKUP(A206,'Title IA allocations 25-26'!$A$2:$C$314,3,FALSE)=0,0,$B$5),0)</f>
        <v>10000</v>
      </c>
      <c r="D206" s="134">
        <f>IFERROR(VLOOKUP(A206,'Title IA allocations 25-26'!$A$2:$C$314,3,FALSE)/SUM('Title IA allocations 25-26'!$C$2:$C$314),0)</f>
        <v>4.0626354991948654E-4</v>
      </c>
      <c r="E206" s="47">
        <f t="shared" si="38"/>
        <v>8818.4000000000233</v>
      </c>
      <c r="F206" s="48"/>
      <c r="G206" s="47">
        <f t="shared" si="39"/>
        <v>10000</v>
      </c>
      <c r="H206" s="47">
        <f t="shared" si="40"/>
        <v>10000</v>
      </c>
      <c r="I206" s="48"/>
      <c r="J206" s="47">
        <f t="shared" si="41"/>
        <v>0</v>
      </c>
      <c r="K206" s="47">
        <f t="shared" si="42"/>
        <v>10000</v>
      </c>
      <c r="L206" s="48"/>
      <c r="M206" s="47">
        <f t="shared" si="43"/>
        <v>0</v>
      </c>
      <c r="N206" s="47">
        <f t="shared" si="44"/>
        <v>10000</v>
      </c>
      <c r="Q206" s="47">
        <f t="shared" si="37"/>
        <v>10000</v>
      </c>
      <c r="R206" s="49"/>
      <c r="S206" s="12">
        <f t="shared" si="45"/>
        <v>0</v>
      </c>
      <c r="T206" s="47">
        <f t="shared" si="46"/>
        <v>10000</v>
      </c>
      <c r="U206" s="12">
        <f>IFERROR(VLOOKUP(A206,'[1]SY 2025-2026 Final'!$A$9:$U$322,20,0),0)</f>
        <v>10000</v>
      </c>
      <c r="V206" s="12">
        <f t="shared" si="47"/>
        <v>0</v>
      </c>
      <c r="W206" s="32">
        <f t="shared" si="48"/>
        <v>0</v>
      </c>
    </row>
    <row r="207" spans="1:23" x14ac:dyDescent="0.25">
      <c r="A207" s="43" t="s">
        <v>429</v>
      </c>
      <c r="B207" s="2" t="s">
        <v>430</v>
      </c>
      <c r="C207" s="47">
        <f>_xlfn.IFNA(IF(VLOOKUP(A207,'Title IA allocations 25-26'!$A$2:$C$314,3,FALSE)=0,0,$B$5),0)</f>
        <v>10000</v>
      </c>
      <c r="D207" s="134">
        <f>IFERROR(VLOOKUP(A207,'Title IA allocations 25-26'!$A$2:$C$314,3,FALSE)/SUM('Title IA allocations 25-26'!$C$2:$C$314),0)</f>
        <v>4.1374439955016882E-3</v>
      </c>
      <c r="E207" s="47">
        <f t="shared" si="38"/>
        <v>89808.100000000035</v>
      </c>
      <c r="F207" s="48"/>
      <c r="G207" s="47">
        <f t="shared" si="39"/>
        <v>0</v>
      </c>
      <c r="H207" s="47">
        <f t="shared" si="40"/>
        <v>87671.4</v>
      </c>
      <c r="I207" s="48"/>
      <c r="J207" s="47">
        <f t="shared" si="41"/>
        <v>0</v>
      </c>
      <c r="K207" s="47">
        <f t="shared" si="42"/>
        <v>87669</v>
      </c>
      <c r="L207" s="48"/>
      <c r="M207" s="47">
        <f t="shared" si="43"/>
        <v>0</v>
      </c>
      <c r="N207" s="47">
        <f t="shared" si="44"/>
        <v>87669</v>
      </c>
      <c r="Q207" s="47">
        <f t="shared" si="37"/>
        <v>87669</v>
      </c>
      <c r="R207" s="49"/>
      <c r="S207" s="12">
        <f t="shared" si="45"/>
        <v>0</v>
      </c>
      <c r="T207" s="47">
        <f t="shared" si="46"/>
        <v>87669</v>
      </c>
      <c r="U207" s="12">
        <f>IFERROR(VLOOKUP(A207,'[1]SY 2025-2026 Final'!$A$9:$U$322,20,0),0)</f>
        <v>89138</v>
      </c>
      <c r="V207" s="12">
        <f t="shared" si="47"/>
        <v>-1469</v>
      </c>
      <c r="W207" s="32">
        <f t="shared" si="48"/>
        <v>-1.6480064618905516E-2</v>
      </c>
    </row>
    <row r="208" spans="1:23" x14ac:dyDescent="0.25">
      <c r="A208" s="43" t="s">
        <v>431</v>
      </c>
      <c r="B208" s="2" t="s">
        <v>432</v>
      </c>
      <c r="C208" s="47">
        <f>_xlfn.IFNA(IF(VLOOKUP(A208,'Title IA allocations 25-26'!$A$2:$C$314,3,FALSE)=0,0,$B$5),0)</f>
        <v>10000</v>
      </c>
      <c r="D208" s="134">
        <f>IFERROR(VLOOKUP(A208,'Title IA allocations 25-26'!$A$2:$C$314,3,FALSE)/SUM('Title IA allocations 25-26'!$C$2:$C$314),0)</f>
        <v>1.6279865165188282E-3</v>
      </c>
      <c r="E208" s="47">
        <f t="shared" si="38"/>
        <v>35337.400000000023</v>
      </c>
      <c r="F208" s="48"/>
      <c r="G208" s="47">
        <f t="shared" si="39"/>
        <v>0</v>
      </c>
      <c r="H208" s="47">
        <f t="shared" si="40"/>
        <v>34496.6</v>
      </c>
      <c r="I208" s="48"/>
      <c r="J208" s="47">
        <f t="shared" si="41"/>
        <v>0</v>
      </c>
      <c r="K208" s="47">
        <f t="shared" si="42"/>
        <v>34495</v>
      </c>
      <c r="L208" s="48"/>
      <c r="M208" s="47">
        <f t="shared" si="43"/>
        <v>0</v>
      </c>
      <c r="N208" s="47">
        <f t="shared" si="44"/>
        <v>34495</v>
      </c>
      <c r="Q208" s="47">
        <f t="shared" si="37"/>
        <v>34495</v>
      </c>
      <c r="R208" s="49"/>
      <c r="S208" s="12">
        <f t="shared" si="45"/>
        <v>0</v>
      </c>
      <c r="T208" s="47">
        <f t="shared" si="46"/>
        <v>34495</v>
      </c>
      <c r="U208" s="12">
        <f>IFERROR(VLOOKUP(A208,'[1]SY 2025-2026 Final'!$A$9:$U$322,20,0),0)</f>
        <v>34985</v>
      </c>
      <c r="V208" s="12">
        <f t="shared" si="47"/>
        <v>-490</v>
      </c>
      <c r="W208" s="32">
        <f t="shared" si="48"/>
        <v>-1.4006002572531085E-2</v>
      </c>
    </row>
    <row r="209" spans="1:23" x14ac:dyDescent="0.25">
      <c r="A209" s="43" t="s">
        <v>433</v>
      </c>
      <c r="B209" s="2" t="s">
        <v>434</v>
      </c>
      <c r="C209" s="47">
        <f>_xlfn.IFNA(IF(VLOOKUP(A209,'Title IA allocations 25-26'!$A$2:$C$314,3,FALSE)=0,0,$B$5),0)</f>
        <v>10000</v>
      </c>
      <c r="D209" s="134">
        <f>IFERROR(VLOOKUP(A209,'Title IA allocations 25-26'!$A$2:$C$314,3,FALSE)/SUM('Title IA allocations 25-26'!$C$2:$C$314),0)</f>
        <v>4.8287204823074738E-4</v>
      </c>
      <c r="E209" s="47">
        <f t="shared" si="38"/>
        <v>10481.300000000023</v>
      </c>
      <c r="F209" s="48"/>
      <c r="G209" s="47">
        <f t="shared" si="39"/>
        <v>0</v>
      </c>
      <c r="H209" s="47">
        <f t="shared" si="40"/>
        <v>10231.9</v>
      </c>
      <c r="I209" s="48"/>
      <c r="J209" s="47">
        <f t="shared" si="41"/>
        <v>0</v>
      </c>
      <c r="K209" s="47">
        <f t="shared" si="42"/>
        <v>10231</v>
      </c>
      <c r="L209" s="48"/>
      <c r="M209" s="47">
        <f t="shared" si="43"/>
        <v>0</v>
      </c>
      <c r="N209" s="47">
        <f t="shared" si="44"/>
        <v>10231</v>
      </c>
      <c r="Q209" s="47">
        <f t="shared" si="37"/>
        <v>10231</v>
      </c>
      <c r="R209" s="49"/>
      <c r="S209" s="12">
        <f t="shared" si="45"/>
        <v>0</v>
      </c>
      <c r="T209" s="47">
        <f t="shared" si="46"/>
        <v>10231</v>
      </c>
      <c r="U209" s="12">
        <f>IFERROR(VLOOKUP(A209,'[1]SY 2025-2026 Final'!$A$9:$U$322,20,0),0)</f>
        <v>10000</v>
      </c>
      <c r="V209" s="12">
        <f t="shared" si="47"/>
        <v>231</v>
      </c>
      <c r="W209" s="32">
        <f t="shared" si="48"/>
        <v>2.3099999999999999E-2</v>
      </c>
    </row>
    <row r="210" spans="1:23" x14ac:dyDescent="0.25">
      <c r="A210" s="43" t="s">
        <v>435</v>
      </c>
      <c r="B210" s="2" t="s">
        <v>436</v>
      </c>
      <c r="C210" s="47">
        <f>_xlfn.IFNA(IF(VLOOKUP(A210,'Title IA allocations 25-26'!$A$2:$C$314,3,FALSE)=0,0,$B$5),0)</f>
        <v>10000</v>
      </c>
      <c r="D210" s="134">
        <f>IFERROR(VLOOKUP(A210,'Title IA allocations 25-26'!$A$2:$C$314,3,FALSE)/SUM('Title IA allocations 25-26'!$C$2:$C$314),0)</f>
        <v>5.218457053975886E-4</v>
      </c>
      <c r="E210" s="47">
        <f t="shared" si="38"/>
        <v>11327.200000000024</v>
      </c>
      <c r="F210" s="48"/>
      <c r="G210" s="47">
        <f t="shared" si="39"/>
        <v>0</v>
      </c>
      <c r="H210" s="47">
        <f t="shared" si="40"/>
        <v>11057.7</v>
      </c>
      <c r="I210" s="48"/>
      <c r="J210" s="47">
        <f t="shared" si="41"/>
        <v>0</v>
      </c>
      <c r="K210" s="47">
        <f t="shared" si="42"/>
        <v>11057</v>
      </c>
      <c r="L210" s="48"/>
      <c r="M210" s="47">
        <f t="shared" si="43"/>
        <v>0</v>
      </c>
      <c r="N210" s="47">
        <f t="shared" si="44"/>
        <v>11057</v>
      </c>
      <c r="Q210" s="47">
        <f t="shared" si="37"/>
        <v>11057</v>
      </c>
      <c r="R210" s="49"/>
      <c r="S210" s="12">
        <f t="shared" si="45"/>
        <v>0</v>
      </c>
      <c r="T210" s="47">
        <f t="shared" si="46"/>
        <v>11057</v>
      </c>
      <c r="U210" s="12">
        <f>IFERROR(VLOOKUP(A210,'[1]SY 2025-2026 Final'!$A$9:$U$322,20,0),0)</f>
        <v>13896</v>
      </c>
      <c r="V210" s="12">
        <f t="shared" si="47"/>
        <v>-2839</v>
      </c>
      <c r="W210" s="32">
        <f t="shared" si="48"/>
        <v>-0.2043033966609096</v>
      </c>
    </row>
    <row r="211" spans="1:23" x14ac:dyDescent="0.25">
      <c r="A211" s="43" t="s">
        <v>437</v>
      </c>
      <c r="B211" s="2" t="s">
        <v>438</v>
      </c>
      <c r="C211" s="47">
        <f>_xlfn.IFNA(IF(VLOOKUP(A211,'Title IA allocations 25-26'!$A$2:$C$314,3,FALSE)=0,0,$B$5),0)</f>
        <v>10000</v>
      </c>
      <c r="D211" s="134">
        <f>IFERROR(VLOOKUP(A211,'Title IA allocations 25-26'!$A$2:$C$314,3,FALSE)/SUM('Title IA allocations 25-26'!$C$2:$C$314),0)</f>
        <v>2.4278929522081366E-3</v>
      </c>
      <c r="E211" s="47">
        <f t="shared" si="38"/>
        <v>52700.300000000025</v>
      </c>
      <c r="F211" s="48"/>
      <c r="G211" s="47">
        <f t="shared" si="39"/>
        <v>0</v>
      </c>
      <c r="H211" s="47">
        <f t="shared" si="40"/>
        <v>51446.400000000001</v>
      </c>
      <c r="I211" s="48"/>
      <c r="J211" s="47">
        <f t="shared" si="41"/>
        <v>0</v>
      </c>
      <c r="K211" s="47">
        <f t="shared" si="42"/>
        <v>51445</v>
      </c>
      <c r="L211" s="48"/>
      <c r="M211" s="47">
        <f t="shared" si="43"/>
        <v>0</v>
      </c>
      <c r="N211" s="47">
        <f t="shared" si="44"/>
        <v>51445</v>
      </c>
      <c r="Q211" s="47">
        <f t="shared" si="37"/>
        <v>51445</v>
      </c>
      <c r="R211" s="49"/>
      <c r="S211" s="12">
        <f t="shared" si="45"/>
        <v>0</v>
      </c>
      <c r="T211" s="47">
        <f t="shared" si="46"/>
        <v>51445</v>
      </c>
      <c r="U211" s="12">
        <f>IFERROR(VLOOKUP(A211,'[1]SY 2025-2026 Final'!$A$9:$U$322,20,0),0)</f>
        <v>52255</v>
      </c>
      <c r="V211" s="12">
        <f t="shared" si="47"/>
        <v>-810</v>
      </c>
      <c r="W211" s="32">
        <f t="shared" si="48"/>
        <v>-1.550090900392307E-2</v>
      </c>
    </row>
    <row r="212" spans="1:23" x14ac:dyDescent="0.25">
      <c r="A212" s="43" t="s">
        <v>439</v>
      </c>
      <c r="B212" s="2" t="s">
        <v>440</v>
      </c>
      <c r="C212" s="47">
        <f>_xlfn.IFNA(IF(VLOOKUP(A212,'Title IA allocations 25-26'!$A$2:$C$314,3,FALSE)=0,0,$B$5),0)</f>
        <v>10000</v>
      </c>
      <c r="D212" s="134">
        <f>IFERROR(VLOOKUP(A212,'Title IA allocations 25-26'!$A$2:$C$314,3,FALSE)/SUM('Title IA allocations 25-26'!$C$2:$C$314),0)</f>
        <v>2.344962075919528E-3</v>
      </c>
      <c r="E212" s="47">
        <f t="shared" si="38"/>
        <v>50900.200000000019</v>
      </c>
      <c r="F212" s="48"/>
      <c r="G212" s="47">
        <f t="shared" si="39"/>
        <v>0</v>
      </c>
      <c r="H212" s="47">
        <f t="shared" si="40"/>
        <v>49689.1</v>
      </c>
      <c r="I212" s="48"/>
      <c r="J212" s="47">
        <f t="shared" si="41"/>
        <v>0</v>
      </c>
      <c r="K212" s="47">
        <f t="shared" si="42"/>
        <v>49687</v>
      </c>
      <c r="L212" s="48"/>
      <c r="M212" s="47">
        <f t="shared" si="43"/>
        <v>0</v>
      </c>
      <c r="N212" s="47">
        <f t="shared" si="44"/>
        <v>49687</v>
      </c>
      <c r="Q212" s="47">
        <f t="shared" si="37"/>
        <v>49687</v>
      </c>
      <c r="R212" s="49"/>
      <c r="S212" s="12">
        <f t="shared" si="45"/>
        <v>0</v>
      </c>
      <c r="T212" s="47">
        <f t="shared" si="46"/>
        <v>49687</v>
      </c>
      <c r="U212" s="12">
        <f>IFERROR(VLOOKUP(A212,'[1]SY 2025-2026 Final'!$A$9:$U$322,20,0),0)</f>
        <v>39982</v>
      </c>
      <c r="V212" s="12">
        <f t="shared" si="47"/>
        <v>9705</v>
      </c>
      <c r="W212" s="32">
        <f t="shared" si="48"/>
        <v>0.24273423040368167</v>
      </c>
    </row>
    <row r="213" spans="1:23" x14ac:dyDescent="0.25">
      <c r="A213" s="43" t="s">
        <v>443</v>
      </c>
      <c r="B213" s="2" t="s">
        <v>444</v>
      </c>
      <c r="C213" s="47">
        <f>_xlfn.IFNA(IF(VLOOKUP(A213,'Title IA allocations 25-26'!$A$2:$C$314,3,FALSE)=0,0,$B$5),0)</f>
        <v>10000</v>
      </c>
      <c r="D213" s="134">
        <f>IFERROR(VLOOKUP(A213,'Title IA allocations 25-26'!$A$2:$C$314,3,FALSE)/SUM('Title IA allocations 25-26'!$C$2:$C$314),0)</f>
        <v>1.3937787222499576E-2</v>
      </c>
      <c r="E213" s="47">
        <f t="shared" si="38"/>
        <v>302536.40000000002</v>
      </c>
      <c r="F213" s="48"/>
      <c r="G213" s="47">
        <f t="shared" si="39"/>
        <v>0</v>
      </c>
      <c r="H213" s="47">
        <f t="shared" si="40"/>
        <v>295338.5</v>
      </c>
      <c r="I213" s="48"/>
      <c r="J213" s="47">
        <f t="shared" si="41"/>
        <v>0</v>
      </c>
      <c r="K213" s="47">
        <f t="shared" si="42"/>
        <v>295330</v>
      </c>
      <c r="L213" s="48"/>
      <c r="M213" s="47">
        <f t="shared" si="43"/>
        <v>0</v>
      </c>
      <c r="N213" s="47">
        <f t="shared" si="44"/>
        <v>295330</v>
      </c>
      <c r="Q213" s="47">
        <f t="shared" si="37"/>
        <v>295330</v>
      </c>
      <c r="R213" s="49"/>
      <c r="S213" s="12">
        <f t="shared" si="45"/>
        <v>0</v>
      </c>
      <c r="T213" s="47">
        <f t="shared" si="46"/>
        <v>295330</v>
      </c>
      <c r="U213" s="12">
        <f>IFERROR(VLOOKUP(A213,'[1]SY 2025-2026 Final'!$A$9:$U$322,20,0),0)</f>
        <v>258392</v>
      </c>
      <c r="V213" s="12">
        <f t="shared" si="47"/>
        <v>36938</v>
      </c>
      <c r="W213" s="32">
        <f t="shared" si="48"/>
        <v>0.14295334220873712</v>
      </c>
    </row>
    <row r="214" spans="1:23" x14ac:dyDescent="0.25">
      <c r="A214" s="43" t="s">
        <v>445</v>
      </c>
      <c r="B214" s="2" t="s">
        <v>446</v>
      </c>
      <c r="C214" s="47">
        <f>_xlfn.IFNA(IF(VLOOKUP(A214,'Title IA allocations 25-26'!$A$2:$C$314,3,FALSE)=0,0,$B$5),0)</f>
        <v>10000</v>
      </c>
      <c r="D214" s="134">
        <f>IFERROR(VLOOKUP(A214,'Title IA allocations 25-26'!$A$2:$C$314,3,FALSE)/SUM('Title IA allocations 25-26'!$C$2:$C$314),0)</f>
        <v>8.3908315235569389E-6</v>
      </c>
      <c r="E214" s="47">
        <f t="shared" si="38"/>
        <v>182.1000000000241</v>
      </c>
      <c r="F214" s="48"/>
      <c r="G214" s="47">
        <f t="shared" si="39"/>
        <v>10000</v>
      </c>
      <c r="H214" s="47">
        <f t="shared" si="40"/>
        <v>10000</v>
      </c>
      <c r="I214" s="48"/>
      <c r="J214" s="47">
        <f t="shared" si="41"/>
        <v>0</v>
      </c>
      <c r="K214" s="47">
        <f t="shared" si="42"/>
        <v>10000</v>
      </c>
      <c r="L214" s="48"/>
      <c r="M214" s="47">
        <f t="shared" si="43"/>
        <v>0</v>
      </c>
      <c r="N214" s="47">
        <f t="shared" si="44"/>
        <v>10000</v>
      </c>
      <c r="Q214" s="47">
        <f t="shared" si="37"/>
        <v>10000</v>
      </c>
      <c r="R214" s="92"/>
      <c r="S214" s="12">
        <f t="shared" si="45"/>
        <v>0</v>
      </c>
      <c r="T214" s="47">
        <f t="shared" si="46"/>
        <v>10000</v>
      </c>
      <c r="U214" s="12">
        <f>IFERROR(VLOOKUP(A214,'[1]SY 2025-2026 Final'!$A$9:$U$322,20,0),0)</f>
        <v>10000</v>
      </c>
      <c r="V214" s="12">
        <f t="shared" si="47"/>
        <v>0</v>
      </c>
      <c r="W214" s="32">
        <f t="shared" si="48"/>
        <v>0</v>
      </c>
    </row>
    <row r="215" spans="1:23" x14ac:dyDescent="0.25">
      <c r="A215" s="43" t="s">
        <v>447</v>
      </c>
      <c r="B215" s="2" t="s">
        <v>448</v>
      </c>
      <c r="C215" s="47">
        <f>_xlfn.IFNA(IF(VLOOKUP(A215,'Title IA allocations 25-26'!$A$2:$C$314,3,FALSE)=0,0,$B$5),0)</f>
        <v>10000</v>
      </c>
      <c r="D215" s="134">
        <f>IFERROR(VLOOKUP(A215,'Title IA allocations 25-26'!$A$2:$C$314,3,FALSE)/SUM('Title IA allocations 25-26'!$C$2:$C$314),0)</f>
        <v>2.0090500383761805E-4</v>
      </c>
      <c r="E215" s="47">
        <f t="shared" si="38"/>
        <v>4360.8000000000238</v>
      </c>
      <c r="F215" s="48"/>
      <c r="G215" s="47">
        <f t="shared" si="39"/>
        <v>10000</v>
      </c>
      <c r="H215" s="47">
        <f t="shared" si="40"/>
        <v>10000</v>
      </c>
      <c r="I215" s="48"/>
      <c r="J215" s="47">
        <f t="shared" si="41"/>
        <v>0</v>
      </c>
      <c r="K215" s="47">
        <f t="shared" si="42"/>
        <v>10000</v>
      </c>
      <c r="L215" s="48"/>
      <c r="M215" s="47">
        <f t="shared" si="43"/>
        <v>0</v>
      </c>
      <c r="N215" s="47">
        <f t="shared" si="44"/>
        <v>10000</v>
      </c>
      <c r="Q215" s="47">
        <f t="shared" si="37"/>
        <v>10000</v>
      </c>
      <c r="R215" s="49"/>
      <c r="S215" s="12">
        <f t="shared" si="45"/>
        <v>0</v>
      </c>
      <c r="T215" s="47">
        <f t="shared" si="46"/>
        <v>10000</v>
      </c>
      <c r="U215" s="12">
        <f>IFERROR(VLOOKUP(A215,'[1]SY 2025-2026 Final'!$A$9:$U$322,20,0),0)</f>
        <v>10000</v>
      </c>
      <c r="V215" s="12">
        <f t="shared" si="47"/>
        <v>0</v>
      </c>
      <c r="W215" s="32">
        <f t="shared" si="48"/>
        <v>0</v>
      </c>
    </row>
    <row r="216" spans="1:23" x14ac:dyDescent="0.25">
      <c r="A216" s="43" t="s">
        <v>449</v>
      </c>
      <c r="B216" s="2" t="s">
        <v>450</v>
      </c>
      <c r="C216" s="47">
        <f>_xlfn.IFNA(IF(VLOOKUP(A216,'Title IA allocations 25-26'!$A$2:$C$314,3,FALSE)=0,0,$B$5),0)</f>
        <v>10000</v>
      </c>
      <c r="D216" s="134">
        <f>IFERROR(VLOOKUP(A216,'Title IA allocations 25-26'!$A$2:$C$314,3,FALSE)/SUM('Title IA allocations 25-26'!$C$2:$C$314),0)</f>
        <v>2.1122145892041619E-3</v>
      </c>
      <c r="E216" s="47">
        <f t="shared" si="38"/>
        <v>45848.10000000002</v>
      </c>
      <c r="F216" s="48"/>
      <c r="G216" s="47">
        <f t="shared" si="39"/>
        <v>0</v>
      </c>
      <c r="H216" s="47">
        <f t="shared" si="40"/>
        <v>44757.2</v>
      </c>
      <c r="I216" s="48"/>
      <c r="J216" s="47">
        <f t="shared" si="41"/>
        <v>0</v>
      </c>
      <c r="K216" s="47">
        <f t="shared" si="42"/>
        <v>44755</v>
      </c>
      <c r="L216" s="48"/>
      <c r="M216" s="47">
        <f t="shared" si="43"/>
        <v>0</v>
      </c>
      <c r="N216" s="47">
        <f t="shared" si="44"/>
        <v>44755</v>
      </c>
      <c r="Q216" s="47">
        <f t="shared" si="37"/>
        <v>44755</v>
      </c>
      <c r="R216" s="49"/>
      <c r="S216" s="12">
        <f t="shared" si="45"/>
        <v>0</v>
      </c>
      <c r="T216" s="47">
        <f t="shared" si="46"/>
        <v>44755</v>
      </c>
      <c r="U216" s="12">
        <f>IFERROR(VLOOKUP(A216,'[1]SY 2025-2026 Final'!$A$9:$U$322,20,0),0)</f>
        <v>50172</v>
      </c>
      <c r="V216" s="12">
        <f t="shared" si="47"/>
        <v>-5417</v>
      </c>
      <c r="W216" s="32">
        <f t="shared" si="48"/>
        <v>-0.10796858805708363</v>
      </c>
    </row>
    <row r="217" spans="1:23" x14ac:dyDescent="0.25">
      <c r="A217" s="43" t="s">
        <v>451</v>
      </c>
      <c r="B217" s="2" t="s">
        <v>452</v>
      </c>
      <c r="C217" s="47">
        <f>_xlfn.IFNA(IF(VLOOKUP(A217,'Title IA allocations 25-26'!$A$2:$C$314,3,FALSE)=0,0,$B$5),0)</f>
        <v>10000</v>
      </c>
      <c r="D217" s="134">
        <f>IFERROR(VLOOKUP(A217,'Title IA allocations 25-26'!$A$2:$C$314,3,FALSE)/SUM('Title IA allocations 25-26'!$C$2:$C$314),0)</f>
        <v>2.8272421540838063E-4</v>
      </c>
      <c r="E217" s="47">
        <f t="shared" si="38"/>
        <v>6136.8000000000238</v>
      </c>
      <c r="F217" s="48"/>
      <c r="G217" s="47">
        <f t="shared" si="39"/>
        <v>10000</v>
      </c>
      <c r="H217" s="47">
        <f t="shared" si="40"/>
        <v>10000</v>
      </c>
      <c r="I217" s="48"/>
      <c r="J217" s="47">
        <f t="shared" si="41"/>
        <v>0</v>
      </c>
      <c r="K217" s="47">
        <f t="shared" si="42"/>
        <v>10000</v>
      </c>
      <c r="L217" s="48"/>
      <c r="M217" s="47">
        <f t="shared" si="43"/>
        <v>0</v>
      </c>
      <c r="N217" s="47">
        <f t="shared" si="44"/>
        <v>10000</v>
      </c>
      <c r="Q217" s="47">
        <f t="shared" si="37"/>
        <v>10000</v>
      </c>
      <c r="R217" s="49"/>
      <c r="S217" s="12">
        <f t="shared" si="45"/>
        <v>0</v>
      </c>
      <c r="T217" s="47">
        <f t="shared" si="46"/>
        <v>10000</v>
      </c>
      <c r="U217" s="12">
        <f>IFERROR(VLOOKUP(A217,'[1]SY 2025-2026 Final'!$A$9:$U$322,20,0),0)</f>
        <v>10000</v>
      </c>
      <c r="V217" s="12">
        <f t="shared" si="47"/>
        <v>0</v>
      </c>
      <c r="W217" s="32">
        <f t="shared" si="48"/>
        <v>0</v>
      </c>
    </row>
    <row r="218" spans="1:23" x14ac:dyDescent="0.25">
      <c r="A218" s="43" t="s">
        <v>453</v>
      </c>
      <c r="B218" s="2" t="s">
        <v>454</v>
      </c>
      <c r="C218" s="47">
        <f>_xlfn.IFNA(IF(VLOOKUP(A218,'Title IA allocations 25-26'!$A$2:$C$314,3,FALSE)=0,0,$B$5),0)</f>
        <v>10000</v>
      </c>
      <c r="D218" s="134">
        <f>IFERROR(VLOOKUP(A218,'Title IA allocations 25-26'!$A$2:$C$314,3,FALSE)/SUM('Title IA allocations 25-26'!$C$2:$C$314),0)</f>
        <v>3.0955284949059185E-3</v>
      </c>
      <c r="E218" s="47">
        <f t="shared" si="38"/>
        <v>67192.100000000035</v>
      </c>
      <c r="F218" s="48"/>
      <c r="G218" s="47">
        <f t="shared" si="39"/>
        <v>0</v>
      </c>
      <c r="H218" s="47">
        <f t="shared" si="40"/>
        <v>65593.399999999994</v>
      </c>
      <c r="I218" s="48"/>
      <c r="J218" s="47">
        <f t="shared" si="41"/>
        <v>0</v>
      </c>
      <c r="K218" s="47">
        <f t="shared" si="42"/>
        <v>65591</v>
      </c>
      <c r="L218" s="48"/>
      <c r="M218" s="47">
        <f t="shared" si="43"/>
        <v>0</v>
      </c>
      <c r="N218" s="47">
        <f t="shared" si="44"/>
        <v>65591</v>
      </c>
      <c r="Q218" s="47">
        <f t="shared" si="37"/>
        <v>65591</v>
      </c>
      <c r="R218" s="49"/>
      <c r="S218" s="12">
        <f t="shared" si="45"/>
        <v>0</v>
      </c>
      <c r="T218" s="47">
        <f t="shared" si="46"/>
        <v>65591</v>
      </c>
      <c r="U218" s="12">
        <f>IFERROR(VLOOKUP(A218,'[1]SY 2025-2026 Final'!$A$9:$U$322,20,0),0)</f>
        <v>69821</v>
      </c>
      <c r="V218" s="12">
        <f t="shared" si="47"/>
        <v>-4230</v>
      </c>
      <c r="W218" s="32">
        <f t="shared" si="48"/>
        <v>-6.0583492072585614E-2</v>
      </c>
    </row>
    <row r="219" spans="1:23" x14ac:dyDescent="0.25">
      <c r="A219" s="43" t="s">
        <v>455</v>
      </c>
      <c r="B219" s="2" t="s">
        <v>456</v>
      </c>
      <c r="C219" s="47">
        <f>_xlfn.IFNA(IF(VLOOKUP(A219,'Title IA allocations 25-26'!$A$2:$C$314,3,FALSE)=0,0,$B$5),0)</f>
        <v>10000</v>
      </c>
      <c r="D219" s="134">
        <f>IFERROR(VLOOKUP(A219,'Title IA allocations 25-26'!$A$2:$C$314,3,FALSE)/SUM('Title IA allocations 25-26'!$C$2:$C$314),0)</f>
        <v>7.7619665785264534E-4</v>
      </c>
      <c r="E219" s="47">
        <f t="shared" si="38"/>
        <v>16848.200000000026</v>
      </c>
      <c r="F219" s="48"/>
      <c r="G219" s="47">
        <f t="shared" si="39"/>
        <v>0</v>
      </c>
      <c r="H219" s="47">
        <f t="shared" si="40"/>
        <v>16447.3</v>
      </c>
      <c r="I219" s="48"/>
      <c r="J219" s="47">
        <f t="shared" si="41"/>
        <v>0</v>
      </c>
      <c r="K219" s="47">
        <f t="shared" si="42"/>
        <v>16446</v>
      </c>
      <c r="L219" s="48"/>
      <c r="M219" s="47">
        <f t="shared" si="43"/>
        <v>0</v>
      </c>
      <c r="N219" s="47">
        <f t="shared" si="44"/>
        <v>16446</v>
      </c>
      <c r="Q219" s="47">
        <f t="shared" si="37"/>
        <v>16446</v>
      </c>
      <c r="R219" s="49"/>
      <c r="S219" s="12">
        <f t="shared" si="45"/>
        <v>0</v>
      </c>
      <c r="T219" s="47">
        <f t="shared" si="46"/>
        <v>16446</v>
      </c>
      <c r="U219" s="12">
        <f>IFERROR(VLOOKUP(A219,'[1]SY 2025-2026 Final'!$A$9:$U$322,20,0),0)</f>
        <v>19521</v>
      </c>
      <c r="V219" s="12">
        <f t="shared" si="47"/>
        <v>-3075</v>
      </c>
      <c r="W219" s="32">
        <f t="shared" si="48"/>
        <v>-0.15752266789611188</v>
      </c>
    </row>
    <row r="220" spans="1:23" x14ac:dyDescent="0.25">
      <c r="A220" s="43" t="s">
        <v>457</v>
      </c>
      <c r="B220" s="2" t="s">
        <v>458</v>
      </c>
      <c r="C220" s="47">
        <f>_xlfn.IFNA(IF(VLOOKUP(A220,'Title IA allocations 25-26'!$A$2:$C$314,3,FALSE)=0,0,$B$5),0)</f>
        <v>10000</v>
      </c>
      <c r="D220" s="134">
        <f>IFERROR(VLOOKUP(A220,'Title IA allocations 25-26'!$A$2:$C$314,3,FALSE)/SUM('Title IA allocations 25-26'!$C$2:$C$314),0)</f>
        <v>5.5021208497804642E-4</v>
      </c>
      <c r="E220" s="47">
        <f t="shared" si="38"/>
        <v>11943.000000000024</v>
      </c>
      <c r="F220" s="48"/>
      <c r="G220" s="47">
        <f t="shared" si="39"/>
        <v>0</v>
      </c>
      <c r="H220" s="47">
        <f t="shared" si="40"/>
        <v>11658.8</v>
      </c>
      <c r="I220" s="48"/>
      <c r="J220" s="47">
        <f t="shared" si="41"/>
        <v>0</v>
      </c>
      <c r="K220" s="47">
        <f t="shared" si="42"/>
        <v>11658</v>
      </c>
      <c r="L220" s="48"/>
      <c r="M220" s="47">
        <f t="shared" si="43"/>
        <v>0</v>
      </c>
      <c r="N220" s="47">
        <f t="shared" si="44"/>
        <v>11658</v>
      </c>
      <c r="Q220" s="47">
        <f t="shared" si="37"/>
        <v>11658</v>
      </c>
      <c r="R220" s="49"/>
      <c r="S220" s="12">
        <f t="shared" si="45"/>
        <v>0</v>
      </c>
      <c r="T220" s="47">
        <f t="shared" si="46"/>
        <v>11658</v>
      </c>
      <c r="U220" s="12">
        <f>IFERROR(VLOOKUP(A220,'[1]SY 2025-2026 Final'!$A$9:$U$322,20,0),0)</f>
        <v>10000</v>
      </c>
      <c r="V220" s="12">
        <f t="shared" si="47"/>
        <v>1658</v>
      </c>
      <c r="W220" s="32">
        <f t="shared" si="48"/>
        <v>0.1658</v>
      </c>
    </row>
    <row r="221" spans="1:23" x14ac:dyDescent="0.25">
      <c r="A221" s="43" t="s">
        <v>459</v>
      </c>
      <c r="B221" s="2" t="s">
        <v>460</v>
      </c>
      <c r="C221" s="47">
        <f>_xlfn.IFNA(IF(VLOOKUP(A221,'Title IA allocations 25-26'!$A$2:$C$314,3,FALSE)=0,0,$B$5),0)</f>
        <v>10000</v>
      </c>
      <c r="D221" s="134">
        <f>IFERROR(VLOOKUP(A221,'Title IA allocations 25-26'!$A$2:$C$314,3,FALSE)/SUM('Title IA allocations 25-26'!$C$2:$C$314),0)</f>
        <v>5.3509275647805232E-4</v>
      </c>
      <c r="E221" s="47">
        <f t="shared" si="38"/>
        <v>11614.800000000023</v>
      </c>
      <c r="F221" s="48"/>
      <c r="G221" s="47">
        <f t="shared" si="39"/>
        <v>0</v>
      </c>
      <c r="H221" s="47">
        <f t="shared" si="40"/>
        <v>11338.4</v>
      </c>
      <c r="I221" s="48"/>
      <c r="J221" s="47">
        <f t="shared" si="41"/>
        <v>0</v>
      </c>
      <c r="K221" s="47">
        <f t="shared" si="42"/>
        <v>11338</v>
      </c>
      <c r="L221" s="48"/>
      <c r="M221" s="47">
        <f t="shared" si="43"/>
        <v>0</v>
      </c>
      <c r="N221" s="47">
        <f t="shared" si="44"/>
        <v>11338</v>
      </c>
      <c r="Q221" s="47">
        <f t="shared" si="37"/>
        <v>11338</v>
      </c>
      <c r="R221" s="49"/>
      <c r="S221" s="12">
        <f t="shared" si="45"/>
        <v>0</v>
      </c>
      <c r="T221" s="47">
        <f t="shared" si="46"/>
        <v>11338</v>
      </c>
      <c r="U221" s="12">
        <f>IFERROR(VLOOKUP(A221,'[1]SY 2025-2026 Final'!$A$9:$U$322,20,0),0)</f>
        <v>10000</v>
      </c>
      <c r="V221" s="12">
        <f t="shared" si="47"/>
        <v>1338</v>
      </c>
      <c r="W221" s="32">
        <f t="shared" si="48"/>
        <v>0.1338</v>
      </c>
    </row>
    <row r="222" spans="1:23" x14ac:dyDescent="0.25">
      <c r="A222" s="43" t="s">
        <v>461</v>
      </c>
      <c r="B222" s="2" t="s">
        <v>462</v>
      </c>
      <c r="C222" s="47">
        <f>_xlfn.IFNA(IF(VLOOKUP(A222,'Title IA allocations 25-26'!$A$2:$C$314,3,FALSE)=0,0,$B$5),0)</f>
        <v>10000</v>
      </c>
      <c r="D222" s="134">
        <f>IFERROR(VLOOKUP(A222,'Title IA allocations 25-26'!$A$2:$C$314,3,FALSE)/SUM('Title IA allocations 25-26'!$C$2:$C$314),0)</f>
        <v>8.2281085890065816E-4</v>
      </c>
      <c r="E222" s="47">
        <f t="shared" si="38"/>
        <v>17860.000000000025</v>
      </c>
      <c r="F222" s="48"/>
      <c r="G222" s="47">
        <f t="shared" si="39"/>
        <v>0</v>
      </c>
      <c r="H222" s="47">
        <f t="shared" si="40"/>
        <v>17435</v>
      </c>
      <c r="I222" s="48"/>
      <c r="J222" s="47">
        <f t="shared" si="41"/>
        <v>0</v>
      </c>
      <c r="K222" s="47">
        <f t="shared" si="42"/>
        <v>17434</v>
      </c>
      <c r="L222" s="48"/>
      <c r="M222" s="47">
        <f t="shared" si="43"/>
        <v>0</v>
      </c>
      <c r="N222" s="47">
        <f t="shared" si="44"/>
        <v>17434</v>
      </c>
      <c r="Q222" s="47">
        <f t="shared" si="37"/>
        <v>17434</v>
      </c>
      <c r="R222" s="49"/>
      <c r="S222" s="12">
        <f t="shared" si="45"/>
        <v>0</v>
      </c>
      <c r="T222" s="47">
        <f t="shared" si="46"/>
        <v>17434</v>
      </c>
      <c r="U222" s="12">
        <f>IFERROR(VLOOKUP(A222,'[1]SY 2025-2026 Final'!$A$9:$U$322,20,0),0)</f>
        <v>15392</v>
      </c>
      <c r="V222" s="12">
        <f t="shared" si="47"/>
        <v>2042</v>
      </c>
      <c r="W222" s="32">
        <f t="shared" si="48"/>
        <v>0.13266632016632016</v>
      </c>
    </row>
    <row r="223" spans="1:23" x14ac:dyDescent="0.25">
      <c r="A223" s="43" t="s">
        <v>463</v>
      </c>
      <c r="B223" s="2" t="s">
        <v>464</v>
      </c>
      <c r="C223" s="47">
        <f>_xlfn.IFNA(IF(VLOOKUP(A223,'Title IA allocations 25-26'!$A$2:$C$314,3,FALSE)=0,0,$B$5),0)</f>
        <v>10000</v>
      </c>
      <c r="D223" s="134">
        <f>IFERROR(VLOOKUP(A223,'Title IA allocations 25-26'!$A$2:$C$314,3,FALSE)/SUM('Title IA allocations 25-26'!$C$2:$C$314),0)</f>
        <v>7.4786813682295005E-4</v>
      </c>
      <c r="E223" s="47">
        <f t="shared" si="38"/>
        <v>16233.300000000023</v>
      </c>
      <c r="F223" s="48"/>
      <c r="G223" s="47">
        <f t="shared" si="39"/>
        <v>0</v>
      </c>
      <c r="H223" s="47">
        <f t="shared" si="40"/>
        <v>15847</v>
      </c>
      <c r="I223" s="48"/>
      <c r="J223" s="47">
        <f t="shared" si="41"/>
        <v>0</v>
      </c>
      <c r="K223" s="47">
        <f t="shared" si="42"/>
        <v>15846</v>
      </c>
      <c r="L223" s="48"/>
      <c r="M223" s="47">
        <f t="shared" si="43"/>
        <v>0</v>
      </c>
      <c r="N223" s="47">
        <f t="shared" si="44"/>
        <v>15846</v>
      </c>
      <c r="Q223" s="47">
        <f t="shared" si="37"/>
        <v>15846</v>
      </c>
      <c r="R223" s="49"/>
      <c r="S223" s="12">
        <f t="shared" si="45"/>
        <v>0</v>
      </c>
      <c r="T223" s="47">
        <f t="shared" si="46"/>
        <v>15846</v>
      </c>
      <c r="U223" s="12">
        <f>IFERROR(VLOOKUP(A223,'[1]SY 2025-2026 Final'!$A$9:$U$322,20,0),0)</f>
        <v>17205</v>
      </c>
      <c r="V223" s="12">
        <f t="shared" si="47"/>
        <v>-1359</v>
      </c>
      <c r="W223" s="32">
        <f t="shared" si="48"/>
        <v>-7.8988666085440279E-2</v>
      </c>
    </row>
    <row r="224" spans="1:23" x14ac:dyDescent="0.25">
      <c r="A224" s="43" t="s">
        <v>465</v>
      </c>
      <c r="B224" s="2" t="s">
        <v>466</v>
      </c>
      <c r="C224" s="47">
        <f>_xlfn.IFNA(IF(VLOOKUP(A224,'Title IA allocations 25-26'!$A$2:$C$314,3,FALSE)=0,0,$B$5),0)</f>
        <v>10000</v>
      </c>
      <c r="D224" s="134">
        <f>IFERROR(VLOOKUP(A224,'Title IA allocations 25-26'!$A$2:$C$314,3,FALSE)/SUM('Title IA allocations 25-26'!$C$2:$C$314),0)</f>
        <v>1.6221683456039093E-2</v>
      </c>
      <c r="E224" s="47">
        <f t="shared" si="38"/>
        <v>352111.1</v>
      </c>
      <c r="F224" s="48"/>
      <c r="G224" s="47">
        <f t="shared" si="39"/>
        <v>0</v>
      </c>
      <c r="H224" s="47">
        <f t="shared" si="40"/>
        <v>343733.7</v>
      </c>
      <c r="I224" s="48"/>
      <c r="J224" s="47">
        <f t="shared" si="41"/>
        <v>0</v>
      </c>
      <c r="K224" s="47">
        <f t="shared" si="42"/>
        <v>343724</v>
      </c>
      <c r="L224" s="48"/>
      <c r="M224" s="47">
        <f t="shared" si="43"/>
        <v>0</v>
      </c>
      <c r="N224" s="47">
        <f t="shared" si="44"/>
        <v>343724</v>
      </c>
      <c r="Q224" s="47">
        <f t="shared" si="37"/>
        <v>343724</v>
      </c>
      <c r="R224" s="49"/>
      <c r="S224" s="12">
        <f t="shared" si="45"/>
        <v>0</v>
      </c>
      <c r="T224" s="47">
        <f t="shared" si="46"/>
        <v>343724</v>
      </c>
      <c r="U224" s="12">
        <f>IFERROR(VLOOKUP(A224,'[1]SY 2025-2026 Final'!$A$9:$U$322,20,0),0)</f>
        <v>348495</v>
      </c>
      <c r="V224" s="12">
        <f t="shared" si="47"/>
        <v>-4771</v>
      </c>
      <c r="W224" s="32">
        <f t="shared" si="48"/>
        <v>-1.3690296847874431E-2</v>
      </c>
    </row>
    <row r="225" spans="1:23" x14ac:dyDescent="0.25">
      <c r="A225" s="43" t="s">
        <v>467</v>
      </c>
      <c r="B225" s="2" t="s">
        <v>468</v>
      </c>
      <c r="C225" s="47">
        <f>_xlfn.IFNA(IF(VLOOKUP(A225,'Title IA allocations 25-26'!$A$2:$C$314,3,FALSE)=0,0,$B$5),0)</f>
        <v>10000</v>
      </c>
      <c r="D225" s="134">
        <f>IFERROR(VLOOKUP(A225,'Title IA allocations 25-26'!$A$2:$C$314,3,FALSE)/SUM('Title IA allocations 25-26'!$C$2:$C$314),0)</f>
        <v>7.18823745015199E-4</v>
      </c>
      <c r="E225" s="47">
        <f t="shared" si="38"/>
        <v>15602.900000000023</v>
      </c>
      <c r="F225" s="48"/>
      <c r="G225" s="47">
        <f t="shared" si="39"/>
        <v>0</v>
      </c>
      <c r="H225" s="47">
        <f t="shared" si="40"/>
        <v>15231.6</v>
      </c>
      <c r="I225" s="48"/>
      <c r="J225" s="47">
        <f t="shared" si="41"/>
        <v>0</v>
      </c>
      <c r="K225" s="47">
        <f t="shared" si="42"/>
        <v>15231</v>
      </c>
      <c r="L225" s="48"/>
      <c r="M225" s="47">
        <f t="shared" si="43"/>
        <v>0</v>
      </c>
      <c r="N225" s="47">
        <f t="shared" si="44"/>
        <v>15231</v>
      </c>
      <c r="Q225" s="47">
        <f t="shared" si="37"/>
        <v>15231</v>
      </c>
      <c r="R225" s="49"/>
      <c r="S225" s="12">
        <f t="shared" si="45"/>
        <v>0</v>
      </c>
      <c r="T225" s="47">
        <f t="shared" si="46"/>
        <v>15231</v>
      </c>
      <c r="U225" s="12">
        <f>IFERROR(VLOOKUP(A225,'[1]SY 2025-2026 Final'!$A$9:$U$322,20,0),0)</f>
        <v>14147</v>
      </c>
      <c r="V225" s="12">
        <f t="shared" si="47"/>
        <v>1084</v>
      </c>
      <c r="W225" s="32">
        <f t="shared" si="48"/>
        <v>7.6624019226691167E-2</v>
      </c>
    </row>
    <row r="226" spans="1:23" x14ac:dyDescent="0.25">
      <c r="A226" s="43" t="s">
        <v>469</v>
      </c>
      <c r="B226" s="2" t="s">
        <v>470</v>
      </c>
      <c r="C226" s="47">
        <f>_xlfn.IFNA(IF(VLOOKUP(A226,'Title IA allocations 25-26'!$A$2:$C$314,3,FALSE)=0,0,$B$5),0)</f>
        <v>10000</v>
      </c>
      <c r="D226" s="134">
        <f>IFERROR(VLOOKUP(A226,'Title IA allocations 25-26'!$A$2:$C$314,3,FALSE)/SUM('Title IA allocations 25-26'!$C$2:$C$314),0)</f>
        <v>9.8802075606747291E-3</v>
      </c>
      <c r="E226" s="47">
        <f t="shared" si="38"/>
        <v>214461.70000000004</v>
      </c>
      <c r="F226" s="48"/>
      <c r="G226" s="47">
        <f t="shared" si="39"/>
        <v>0</v>
      </c>
      <c r="H226" s="47">
        <f t="shared" si="40"/>
        <v>209359.2</v>
      </c>
      <c r="I226" s="48"/>
      <c r="J226" s="47">
        <f t="shared" si="41"/>
        <v>0</v>
      </c>
      <c r="K226" s="47">
        <f t="shared" si="42"/>
        <v>209353</v>
      </c>
      <c r="L226" s="48"/>
      <c r="M226" s="47">
        <f t="shared" si="43"/>
        <v>0</v>
      </c>
      <c r="N226" s="47">
        <f t="shared" si="44"/>
        <v>209353</v>
      </c>
      <c r="Q226" s="47">
        <f t="shared" ref="Q226:Q288" si="49">N226</f>
        <v>209353</v>
      </c>
      <c r="R226" s="49"/>
      <c r="S226" s="12">
        <f t="shared" si="45"/>
        <v>0</v>
      </c>
      <c r="T226" s="47">
        <f t="shared" si="46"/>
        <v>209353</v>
      </c>
      <c r="U226" s="12">
        <f>IFERROR(VLOOKUP(A226,'[1]SY 2025-2026 Final'!$A$9:$U$322,20,0),0)</f>
        <v>195221</v>
      </c>
      <c r="V226" s="12">
        <f t="shared" si="47"/>
        <v>14132</v>
      </c>
      <c r="W226" s="32">
        <f t="shared" si="48"/>
        <v>7.2389753151556435E-2</v>
      </c>
    </row>
    <row r="227" spans="1:23" x14ac:dyDescent="0.25">
      <c r="A227" s="43" t="s">
        <v>471</v>
      </c>
      <c r="B227" s="2" t="s">
        <v>472</v>
      </c>
      <c r="C227" s="47">
        <f>_xlfn.IFNA(IF(VLOOKUP(A227,'Title IA allocations 25-26'!$A$2:$C$314,3,FALSE)=0,0,$B$5),0)</f>
        <v>10000</v>
      </c>
      <c r="D227" s="134">
        <f>IFERROR(VLOOKUP(A227,'Title IA allocations 25-26'!$A$2:$C$314,3,FALSE)/SUM('Title IA allocations 25-26'!$C$2:$C$314),0)</f>
        <v>5.3093864095346934E-4</v>
      </c>
      <c r="E227" s="47">
        <f t="shared" si="38"/>
        <v>11524.600000000024</v>
      </c>
      <c r="F227" s="48"/>
      <c r="G227" s="47">
        <f t="shared" si="39"/>
        <v>0</v>
      </c>
      <c r="H227" s="47">
        <f t="shared" si="40"/>
        <v>11250.4</v>
      </c>
      <c r="I227" s="48"/>
      <c r="J227" s="47">
        <f t="shared" si="41"/>
        <v>0</v>
      </c>
      <c r="K227" s="47">
        <f t="shared" si="42"/>
        <v>11250</v>
      </c>
      <c r="L227" s="48"/>
      <c r="M227" s="47">
        <f t="shared" si="43"/>
        <v>0</v>
      </c>
      <c r="N227" s="47">
        <f t="shared" si="44"/>
        <v>11250</v>
      </c>
      <c r="Q227" s="47">
        <f t="shared" si="49"/>
        <v>11250</v>
      </c>
      <c r="R227" s="49"/>
      <c r="S227" s="12">
        <f t="shared" si="45"/>
        <v>0</v>
      </c>
      <c r="T227" s="47">
        <f t="shared" si="46"/>
        <v>11250</v>
      </c>
      <c r="U227" s="12">
        <f>IFERROR(VLOOKUP(A227,'[1]SY 2025-2026 Final'!$A$9:$U$322,20,0),0)</f>
        <v>13287</v>
      </c>
      <c r="V227" s="12">
        <f t="shared" si="47"/>
        <v>-2037</v>
      </c>
      <c r="W227" s="32">
        <f t="shared" si="48"/>
        <v>-0.15330774441183112</v>
      </c>
    </row>
    <row r="228" spans="1:23" x14ac:dyDescent="0.25">
      <c r="A228" s="43" t="s">
        <v>473</v>
      </c>
      <c r="B228" s="2" t="s">
        <v>474</v>
      </c>
      <c r="C228" s="47">
        <f>_xlfn.IFNA(IF(VLOOKUP(A228,'Title IA allocations 25-26'!$A$2:$C$314,3,FALSE)=0,0,$B$5),0)</f>
        <v>10000</v>
      </c>
      <c r="D228" s="134">
        <f>IFERROR(VLOOKUP(A228,'Title IA allocations 25-26'!$A$2:$C$314,3,FALSE)/SUM('Title IA allocations 25-26'!$C$2:$C$314),0)</f>
        <v>3.1512425148826783E-4</v>
      </c>
      <c r="E228" s="47">
        <f t="shared" si="38"/>
        <v>6840.100000000024</v>
      </c>
      <c r="F228" s="48"/>
      <c r="G228" s="47">
        <f t="shared" si="39"/>
        <v>10000</v>
      </c>
      <c r="H228" s="47">
        <f t="shared" si="40"/>
        <v>10000</v>
      </c>
      <c r="I228" s="48"/>
      <c r="J228" s="47">
        <f t="shared" si="41"/>
        <v>0</v>
      </c>
      <c r="K228" s="47">
        <f t="shared" si="42"/>
        <v>10000</v>
      </c>
      <c r="L228" s="48"/>
      <c r="M228" s="47">
        <f t="shared" si="43"/>
        <v>0</v>
      </c>
      <c r="N228" s="47">
        <f t="shared" si="44"/>
        <v>10000</v>
      </c>
      <c r="Q228" s="47">
        <f t="shared" si="49"/>
        <v>10000</v>
      </c>
      <c r="R228" s="49"/>
      <c r="S228" s="12">
        <f t="shared" si="45"/>
        <v>0</v>
      </c>
      <c r="T228" s="47">
        <f t="shared" si="46"/>
        <v>10000</v>
      </c>
      <c r="U228" s="12">
        <f>IFERROR(VLOOKUP(A228,'[1]SY 2025-2026 Final'!$A$9:$U$322,20,0),0)</f>
        <v>10000</v>
      </c>
      <c r="V228" s="12">
        <f t="shared" si="47"/>
        <v>0</v>
      </c>
      <c r="W228" s="32">
        <f t="shared" si="48"/>
        <v>0</v>
      </c>
    </row>
    <row r="229" spans="1:23" x14ac:dyDescent="0.25">
      <c r="A229" s="43" t="s">
        <v>475</v>
      </c>
      <c r="B229" s="2" t="s">
        <v>476</v>
      </c>
      <c r="C229" s="47">
        <f>_xlfn.IFNA(IF(VLOOKUP(A229,'Title IA allocations 25-26'!$A$2:$C$314,3,FALSE)=0,0,$B$5),0)</f>
        <v>10000</v>
      </c>
      <c r="D229" s="134">
        <f>IFERROR(VLOOKUP(A229,'Title IA allocations 25-26'!$A$2:$C$314,3,FALSE)/SUM('Title IA allocations 25-26'!$C$2:$C$314),0)</f>
        <v>1.5391118477604973E-3</v>
      </c>
      <c r="E229" s="47">
        <f t="shared" si="38"/>
        <v>33408.200000000019</v>
      </c>
      <c r="F229" s="48"/>
      <c r="G229" s="47">
        <f t="shared" si="39"/>
        <v>0</v>
      </c>
      <c r="H229" s="47">
        <f t="shared" si="40"/>
        <v>32613.3</v>
      </c>
      <c r="I229" s="48"/>
      <c r="J229" s="47">
        <f t="shared" si="41"/>
        <v>0</v>
      </c>
      <c r="K229" s="47">
        <f t="shared" si="42"/>
        <v>32612</v>
      </c>
      <c r="L229" s="48"/>
      <c r="M229" s="47">
        <f t="shared" si="43"/>
        <v>0</v>
      </c>
      <c r="N229" s="47">
        <f t="shared" si="44"/>
        <v>32612</v>
      </c>
      <c r="Q229" s="47">
        <f t="shared" si="49"/>
        <v>32612</v>
      </c>
      <c r="R229" s="49"/>
      <c r="S229" s="12">
        <f t="shared" si="45"/>
        <v>0</v>
      </c>
      <c r="T229" s="47">
        <f t="shared" si="46"/>
        <v>32612</v>
      </c>
      <c r="U229" s="12">
        <f>IFERROR(VLOOKUP(A229,'[1]SY 2025-2026 Final'!$A$9:$U$322,20,0),0)</f>
        <v>34529</v>
      </c>
      <c r="V229" s="12">
        <f t="shared" si="47"/>
        <v>-1917</v>
      </c>
      <c r="W229" s="32">
        <f t="shared" si="48"/>
        <v>-5.5518549624952937E-2</v>
      </c>
    </row>
    <row r="230" spans="1:23" x14ac:dyDescent="0.25">
      <c r="A230" s="43" t="s">
        <v>477</v>
      </c>
      <c r="B230" s="2" t="s">
        <v>478</v>
      </c>
      <c r="C230" s="47">
        <f>_xlfn.IFNA(IF(VLOOKUP(A230,'Title IA allocations 25-26'!$A$2:$C$314,3,FALSE)=0,0,$B$5),0)</f>
        <v>10000</v>
      </c>
      <c r="D230" s="134">
        <f>IFERROR(VLOOKUP(A230,'Title IA allocations 25-26'!$A$2:$C$314,3,FALSE)/SUM('Title IA allocations 25-26'!$C$2:$C$314),0)</f>
        <v>4.1836107773134161E-4</v>
      </c>
      <c r="E230" s="47">
        <f t="shared" si="38"/>
        <v>9081.0000000000236</v>
      </c>
      <c r="F230" s="48"/>
      <c r="G230" s="47">
        <f t="shared" si="39"/>
        <v>10000</v>
      </c>
      <c r="H230" s="47">
        <f t="shared" si="40"/>
        <v>10000</v>
      </c>
      <c r="I230" s="48"/>
      <c r="J230" s="47">
        <f t="shared" si="41"/>
        <v>0</v>
      </c>
      <c r="K230" s="47">
        <f t="shared" si="42"/>
        <v>10000</v>
      </c>
      <c r="L230" s="48"/>
      <c r="M230" s="47">
        <f t="shared" si="43"/>
        <v>0</v>
      </c>
      <c r="N230" s="47">
        <f t="shared" si="44"/>
        <v>10000</v>
      </c>
      <c r="Q230" s="47">
        <f t="shared" si="49"/>
        <v>10000</v>
      </c>
      <c r="R230" s="49"/>
      <c r="S230" s="12">
        <f t="shared" si="45"/>
        <v>0</v>
      </c>
      <c r="T230" s="47">
        <f t="shared" si="46"/>
        <v>10000</v>
      </c>
      <c r="U230" s="12">
        <f>IFERROR(VLOOKUP(A230,'[1]SY 2025-2026 Final'!$A$9:$U$322,20,0),0)</f>
        <v>10479</v>
      </c>
      <c r="V230" s="12">
        <f t="shared" si="47"/>
        <v>-479</v>
      </c>
      <c r="W230" s="32">
        <f t="shared" si="48"/>
        <v>-4.5710468556159942E-2</v>
      </c>
    </row>
    <row r="231" spans="1:23" x14ac:dyDescent="0.25">
      <c r="A231" s="43" t="s">
        <v>479</v>
      </c>
      <c r="B231" s="2" t="s">
        <v>480</v>
      </c>
      <c r="C231" s="47">
        <f>_xlfn.IFNA(IF(VLOOKUP(A231,'Title IA allocations 25-26'!$A$2:$C$314,3,FALSE)=0,0,$B$5),0)</f>
        <v>10000</v>
      </c>
      <c r="D231" s="134">
        <f>IFERROR(VLOOKUP(A231,'Title IA allocations 25-26'!$A$2:$C$314,3,FALSE)/SUM('Title IA allocations 25-26'!$C$2:$C$314),0)</f>
        <v>1.802390534822653E-3</v>
      </c>
      <c r="E231" s="47">
        <f t="shared" si="38"/>
        <v>39123.000000000022</v>
      </c>
      <c r="F231" s="48"/>
      <c r="G231" s="47">
        <f t="shared" si="39"/>
        <v>0</v>
      </c>
      <c r="H231" s="47">
        <f t="shared" si="40"/>
        <v>38192.1</v>
      </c>
      <c r="I231" s="48"/>
      <c r="J231" s="47">
        <f t="shared" si="41"/>
        <v>0</v>
      </c>
      <c r="K231" s="47">
        <f t="shared" si="42"/>
        <v>38191</v>
      </c>
      <c r="L231" s="48"/>
      <c r="M231" s="47">
        <f t="shared" si="43"/>
        <v>0</v>
      </c>
      <c r="N231" s="47">
        <f t="shared" si="44"/>
        <v>38191</v>
      </c>
      <c r="Q231" s="47">
        <f t="shared" si="49"/>
        <v>38191</v>
      </c>
      <c r="R231" s="49"/>
      <c r="S231" s="12">
        <f t="shared" si="45"/>
        <v>0</v>
      </c>
      <c r="T231" s="47">
        <f t="shared" si="46"/>
        <v>38191</v>
      </c>
      <c r="U231" s="12">
        <f>IFERROR(VLOOKUP(A231,'[1]SY 2025-2026 Final'!$A$9:$U$322,20,0),0)</f>
        <v>43629</v>
      </c>
      <c r="V231" s="12">
        <f t="shared" si="47"/>
        <v>-5438</v>
      </c>
      <c r="W231" s="32">
        <f t="shared" si="48"/>
        <v>-0.12464186664833024</v>
      </c>
    </row>
    <row r="232" spans="1:23" x14ac:dyDescent="0.25">
      <c r="A232" s="43" t="s">
        <v>481</v>
      </c>
      <c r="B232" s="2" t="s">
        <v>482</v>
      </c>
      <c r="C232" s="47">
        <f>_xlfn.IFNA(IF(VLOOKUP(A232,'Title IA allocations 25-26'!$A$2:$C$314,3,FALSE)=0,0,$B$5),0)</f>
        <v>10000</v>
      </c>
      <c r="D232" s="134">
        <f>IFERROR(VLOOKUP(A232,'Title IA allocations 25-26'!$A$2:$C$314,3,FALSE)/SUM('Title IA allocations 25-26'!$C$2:$C$314),0)</f>
        <v>5.2210383188006062E-6</v>
      </c>
      <c r="E232" s="47">
        <f t="shared" si="38"/>
        <v>113.3000000000241</v>
      </c>
      <c r="F232" s="48"/>
      <c r="G232" s="47">
        <f t="shared" si="39"/>
        <v>10000</v>
      </c>
      <c r="H232" s="47">
        <f t="shared" si="40"/>
        <v>10000</v>
      </c>
      <c r="I232" s="48"/>
      <c r="J232" s="47">
        <f t="shared" si="41"/>
        <v>0</v>
      </c>
      <c r="K232" s="47">
        <f t="shared" si="42"/>
        <v>10000</v>
      </c>
      <c r="L232" s="48"/>
      <c r="M232" s="47">
        <f t="shared" si="43"/>
        <v>0</v>
      </c>
      <c r="N232" s="47">
        <f t="shared" si="44"/>
        <v>10000</v>
      </c>
      <c r="Q232" s="47">
        <f t="shared" si="49"/>
        <v>10000</v>
      </c>
      <c r="R232" s="49"/>
      <c r="S232" s="12">
        <f t="shared" si="45"/>
        <v>0</v>
      </c>
      <c r="T232" s="47">
        <f t="shared" si="46"/>
        <v>10000</v>
      </c>
      <c r="U232" s="12">
        <f>IFERROR(VLOOKUP(A232,'[1]SY 2025-2026 Final'!$A$9:$U$322,20,0),0)</f>
        <v>10000</v>
      </c>
      <c r="V232" s="12">
        <f t="shared" si="47"/>
        <v>0</v>
      </c>
      <c r="W232" s="32">
        <f t="shared" si="48"/>
        <v>0</v>
      </c>
    </row>
    <row r="233" spans="1:23" x14ac:dyDescent="0.25">
      <c r="A233" s="43" t="s">
        <v>483</v>
      </c>
      <c r="B233" s="2" t="s">
        <v>484</v>
      </c>
      <c r="C233" s="47">
        <f>_xlfn.IFNA(IF(VLOOKUP(A233,'Title IA allocations 25-26'!$A$2:$C$314,3,FALSE)=0,0,$B$5),0)</f>
        <v>10000</v>
      </c>
      <c r="D233" s="134">
        <f>IFERROR(VLOOKUP(A233,'Title IA allocations 25-26'!$A$2:$C$314,3,FALSE)/SUM('Title IA allocations 25-26'!$C$2:$C$314),0)</f>
        <v>3.1068791767618214E-4</v>
      </c>
      <c r="E233" s="47">
        <f t="shared" si="38"/>
        <v>6743.8000000000238</v>
      </c>
      <c r="F233" s="48"/>
      <c r="G233" s="47">
        <f t="shared" si="39"/>
        <v>10000</v>
      </c>
      <c r="H233" s="47">
        <f t="shared" si="40"/>
        <v>10000</v>
      </c>
      <c r="I233" s="48"/>
      <c r="J233" s="47">
        <f t="shared" si="41"/>
        <v>0</v>
      </c>
      <c r="K233" s="47">
        <f t="shared" si="42"/>
        <v>10000</v>
      </c>
      <c r="L233" s="48"/>
      <c r="M233" s="47">
        <f t="shared" si="43"/>
        <v>0</v>
      </c>
      <c r="N233" s="47">
        <f t="shared" si="44"/>
        <v>10000</v>
      </c>
      <c r="Q233" s="47">
        <f t="shared" si="49"/>
        <v>10000</v>
      </c>
      <c r="R233" s="49"/>
      <c r="S233" s="12">
        <f t="shared" si="45"/>
        <v>0</v>
      </c>
      <c r="T233" s="47">
        <f t="shared" si="46"/>
        <v>10000</v>
      </c>
      <c r="U233" s="12">
        <f>IFERROR(VLOOKUP(A233,'[1]SY 2025-2026 Final'!$A$9:$U$322,20,0),0)</f>
        <v>10000</v>
      </c>
      <c r="V233" s="12">
        <f t="shared" si="47"/>
        <v>0</v>
      </c>
      <c r="W233" s="32">
        <f t="shared" si="48"/>
        <v>0</v>
      </c>
    </row>
    <row r="234" spans="1:23" x14ac:dyDescent="0.25">
      <c r="A234" s="43" t="s">
        <v>485</v>
      </c>
      <c r="B234" s="2" t="s">
        <v>486</v>
      </c>
      <c r="C234" s="47">
        <f>_xlfn.IFNA(IF(VLOOKUP(A234,'Title IA allocations 25-26'!$A$2:$C$314,3,FALSE)=0,0,$B$5),0)</f>
        <v>10000</v>
      </c>
      <c r="D234" s="134">
        <f>IFERROR(VLOOKUP(A234,'Title IA allocations 25-26'!$A$2:$C$314,3,FALSE)/SUM('Title IA allocations 25-26'!$C$2:$C$314),0)</f>
        <v>1.7163070737614527E-3</v>
      </c>
      <c r="E234" s="47">
        <f t="shared" si="38"/>
        <v>37254.500000000022</v>
      </c>
      <c r="F234" s="48"/>
      <c r="G234" s="47">
        <f t="shared" si="39"/>
        <v>0</v>
      </c>
      <c r="H234" s="47">
        <f t="shared" si="40"/>
        <v>36368.1</v>
      </c>
      <c r="I234" s="48"/>
      <c r="J234" s="47">
        <f t="shared" si="41"/>
        <v>0</v>
      </c>
      <c r="K234" s="47">
        <f t="shared" si="42"/>
        <v>36367</v>
      </c>
      <c r="L234" s="48"/>
      <c r="M234" s="47">
        <f t="shared" si="43"/>
        <v>0</v>
      </c>
      <c r="N234" s="47">
        <f t="shared" si="44"/>
        <v>36367</v>
      </c>
      <c r="Q234" s="47">
        <f t="shared" si="49"/>
        <v>36367</v>
      </c>
      <c r="R234" s="49"/>
      <c r="S234" s="12">
        <f t="shared" si="45"/>
        <v>0</v>
      </c>
      <c r="T234" s="47">
        <f t="shared" si="46"/>
        <v>36367</v>
      </c>
      <c r="U234" s="12">
        <f>IFERROR(VLOOKUP(A234,'[1]SY 2025-2026 Final'!$A$9:$U$322,20,0),0)</f>
        <v>43025</v>
      </c>
      <c r="V234" s="12">
        <f t="shared" si="47"/>
        <v>-6658</v>
      </c>
      <c r="W234" s="32">
        <f t="shared" si="48"/>
        <v>-0.15474723997675771</v>
      </c>
    </row>
    <row r="235" spans="1:23" x14ac:dyDescent="0.25">
      <c r="A235" s="43" t="s">
        <v>487</v>
      </c>
      <c r="B235" s="2" t="s">
        <v>488</v>
      </c>
      <c r="C235" s="47">
        <f>_xlfn.IFNA(IF(VLOOKUP(A235,'Title IA allocations 25-26'!$A$2:$C$314,3,FALSE)=0,0,$B$5),0)</f>
        <v>10000</v>
      </c>
      <c r="D235" s="134">
        <f>IFERROR(VLOOKUP(A235,'Title IA allocations 25-26'!$A$2:$C$314,3,FALSE)/SUM('Title IA allocations 25-26'!$C$2:$C$314),0)</f>
        <v>5.4867020945608032E-4</v>
      </c>
      <c r="E235" s="47">
        <f t="shared" si="38"/>
        <v>11909.500000000024</v>
      </c>
      <c r="F235" s="48"/>
      <c r="G235" s="47">
        <f t="shared" si="39"/>
        <v>0</v>
      </c>
      <c r="H235" s="47">
        <f t="shared" si="40"/>
        <v>11626.1</v>
      </c>
      <c r="I235" s="48"/>
      <c r="J235" s="47">
        <f t="shared" si="41"/>
        <v>0</v>
      </c>
      <c r="K235" s="47">
        <f t="shared" si="42"/>
        <v>11625</v>
      </c>
      <c r="L235" s="48"/>
      <c r="M235" s="47">
        <f t="shared" si="43"/>
        <v>0</v>
      </c>
      <c r="N235" s="47">
        <f t="shared" si="44"/>
        <v>11625</v>
      </c>
      <c r="Q235" s="47">
        <f t="shared" si="49"/>
        <v>11625</v>
      </c>
      <c r="R235" s="49"/>
      <c r="S235" s="12">
        <f t="shared" si="45"/>
        <v>0</v>
      </c>
      <c r="T235" s="47">
        <f t="shared" si="46"/>
        <v>11625</v>
      </c>
      <c r="U235" s="12">
        <f>IFERROR(VLOOKUP(A235,'[1]SY 2025-2026 Final'!$A$9:$U$322,20,0),0)</f>
        <v>12974</v>
      </c>
      <c r="V235" s="12">
        <f t="shared" si="47"/>
        <v>-1349</v>
      </c>
      <c r="W235" s="32">
        <f t="shared" si="48"/>
        <v>-0.10397718513950979</v>
      </c>
    </row>
    <row r="236" spans="1:23" x14ac:dyDescent="0.25">
      <c r="A236" s="43" t="s">
        <v>489</v>
      </c>
      <c r="B236" s="2" t="s">
        <v>490</v>
      </c>
      <c r="C236" s="47">
        <f>_xlfn.IFNA(IF(VLOOKUP(A236,'Title IA allocations 25-26'!$A$2:$C$314,3,FALSE)=0,0,$B$5),0)</f>
        <v>10000</v>
      </c>
      <c r="D236" s="134">
        <f>IFERROR(VLOOKUP(A236,'Title IA allocations 25-26'!$A$2:$C$314,3,FALSE)/SUM('Title IA allocations 25-26'!$C$2:$C$314),0)</f>
        <v>1.2076189355970709E-4</v>
      </c>
      <c r="E236" s="47">
        <f t="shared" si="38"/>
        <v>2621.2000000000239</v>
      </c>
      <c r="F236" s="48"/>
      <c r="G236" s="47">
        <f t="shared" si="39"/>
        <v>10000</v>
      </c>
      <c r="H236" s="47">
        <f t="shared" si="40"/>
        <v>10000</v>
      </c>
      <c r="I236" s="48"/>
      <c r="J236" s="47">
        <f t="shared" si="41"/>
        <v>0</v>
      </c>
      <c r="K236" s="47">
        <f t="shared" si="42"/>
        <v>10000</v>
      </c>
      <c r="L236" s="48"/>
      <c r="M236" s="47">
        <f t="shared" si="43"/>
        <v>0</v>
      </c>
      <c r="N236" s="47">
        <f t="shared" si="44"/>
        <v>10000</v>
      </c>
      <c r="Q236" s="47">
        <f t="shared" si="49"/>
        <v>10000</v>
      </c>
      <c r="R236" s="49"/>
      <c r="S236" s="12">
        <f t="shared" si="45"/>
        <v>0</v>
      </c>
      <c r="T236" s="47">
        <f t="shared" si="46"/>
        <v>10000</v>
      </c>
      <c r="U236" s="12">
        <f>IFERROR(VLOOKUP(A236,'[1]SY 2025-2026 Final'!$A$9:$U$322,20,0),0)</f>
        <v>10000</v>
      </c>
      <c r="V236" s="12">
        <f t="shared" si="47"/>
        <v>0</v>
      </c>
      <c r="W236" s="32">
        <f t="shared" si="48"/>
        <v>0</v>
      </c>
    </row>
    <row r="237" spans="1:23" x14ac:dyDescent="0.25">
      <c r="A237" s="53" t="s">
        <v>491</v>
      </c>
      <c r="B237" s="2" t="s">
        <v>492</v>
      </c>
      <c r="C237" s="47">
        <f>_xlfn.IFNA(IF(VLOOKUP(A237,'Title IA allocations 25-26'!$A$2:$C$314,3,FALSE)=0,0,$B$5),0)</f>
        <v>10000</v>
      </c>
      <c r="D237" s="134">
        <f>IFERROR(VLOOKUP(A237,'Title IA allocations 25-26'!$A$2:$C$314,3,FALSE)/SUM('Title IA allocations 25-26'!$C$2:$C$314),0)</f>
        <v>1.5092827514460313E-4</v>
      </c>
      <c r="E237" s="47">
        <f t="shared" si="38"/>
        <v>3276.0000000000241</v>
      </c>
      <c r="F237" s="48"/>
      <c r="G237" s="47">
        <f t="shared" si="39"/>
        <v>10000</v>
      </c>
      <c r="H237" s="47">
        <f t="shared" si="40"/>
        <v>10000</v>
      </c>
      <c r="I237" s="48"/>
      <c r="J237" s="47">
        <f t="shared" si="41"/>
        <v>0</v>
      </c>
      <c r="K237" s="47">
        <f t="shared" si="42"/>
        <v>10000</v>
      </c>
      <c r="L237" s="48"/>
      <c r="M237" s="47">
        <f t="shared" si="43"/>
        <v>0</v>
      </c>
      <c r="N237" s="47">
        <f t="shared" si="44"/>
        <v>10000</v>
      </c>
      <c r="Q237" s="47">
        <f t="shared" si="49"/>
        <v>10000</v>
      </c>
      <c r="R237" s="49"/>
      <c r="S237" s="12">
        <f t="shared" si="45"/>
        <v>0</v>
      </c>
      <c r="T237" s="47">
        <f t="shared" si="46"/>
        <v>10000</v>
      </c>
      <c r="U237" s="12">
        <f>IFERROR(VLOOKUP(A237,'[1]SY 2025-2026 Final'!$A$9:$U$322,20,0),0)</f>
        <v>10000</v>
      </c>
      <c r="V237" s="12">
        <f t="shared" si="47"/>
        <v>0</v>
      </c>
      <c r="W237" s="32">
        <f t="shared" si="48"/>
        <v>0</v>
      </c>
    </row>
    <row r="238" spans="1:23" x14ac:dyDescent="0.25">
      <c r="A238" s="43" t="s">
        <v>493</v>
      </c>
      <c r="B238" s="2" t="s">
        <v>494</v>
      </c>
      <c r="C238" s="47">
        <f>_xlfn.IFNA(IF(VLOOKUP(A238,'Title IA allocations 25-26'!$A$2:$C$314,3,FALSE)=0,0,$B$5),0)</f>
        <v>0</v>
      </c>
      <c r="D238" s="134">
        <f>IFERROR(VLOOKUP(A238,'Title IA allocations 25-26'!$A$2:$C$314,3,FALSE)/SUM('Title IA allocations 25-26'!$C$2:$C$314),0)</f>
        <v>0</v>
      </c>
      <c r="E238" s="47">
        <f t="shared" si="38"/>
        <v>0</v>
      </c>
      <c r="F238" s="48"/>
      <c r="G238" s="47">
        <f t="shared" si="39"/>
        <v>0</v>
      </c>
      <c r="H238" s="47">
        <f t="shared" si="40"/>
        <v>0</v>
      </c>
      <c r="I238" s="48"/>
      <c r="J238" s="47">
        <f t="shared" si="41"/>
        <v>0</v>
      </c>
      <c r="K238" s="47">
        <f t="shared" si="42"/>
        <v>0</v>
      </c>
      <c r="L238" s="48"/>
      <c r="M238" s="47">
        <f t="shared" si="43"/>
        <v>0</v>
      </c>
      <c r="N238" s="47">
        <f t="shared" si="44"/>
        <v>0</v>
      </c>
      <c r="Q238" s="47">
        <f t="shared" si="49"/>
        <v>0</v>
      </c>
      <c r="R238" s="49"/>
      <c r="S238" s="12">
        <f t="shared" si="45"/>
        <v>0</v>
      </c>
      <c r="T238" s="47">
        <f t="shared" si="46"/>
        <v>0</v>
      </c>
      <c r="U238" s="12">
        <f>IFERROR(VLOOKUP(A238,'[1]SY 2025-2026 Final'!$A$9:$U$322,20,0),0)</f>
        <v>0</v>
      </c>
      <c r="V238" s="12">
        <f t="shared" si="47"/>
        <v>0</v>
      </c>
      <c r="W238" s="32">
        <f t="shared" si="48"/>
        <v>0</v>
      </c>
    </row>
    <row r="239" spans="1:23" x14ac:dyDescent="0.25">
      <c r="A239" s="43" t="s">
        <v>495</v>
      </c>
      <c r="B239" s="2" t="s">
        <v>496</v>
      </c>
      <c r="C239" s="47">
        <f>_xlfn.IFNA(IF(VLOOKUP(A239,'Title IA allocations 25-26'!$A$2:$C$314,3,FALSE)=0,0,$B$5),0)</f>
        <v>10000</v>
      </c>
      <c r="D239" s="134">
        <f>IFERROR(VLOOKUP(A239,'Title IA allocations 25-26'!$A$2:$C$314,3,FALSE)/SUM('Title IA allocations 25-26'!$C$2:$C$314),0)</f>
        <v>5.7589491281299657E-2</v>
      </c>
      <c r="E239" s="47">
        <f t="shared" si="38"/>
        <v>1250049.1000000001</v>
      </c>
      <c r="F239" s="48"/>
      <c r="G239" s="47">
        <f t="shared" si="39"/>
        <v>0</v>
      </c>
      <c r="H239" s="47">
        <f t="shared" si="40"/>
        <v>1220308.3</v>
      </c>
      <c r="I239" s="48"/>
      <c r="J239" s="47">
        <f t="shared" si="41"/>
        <v>0</v>
      </c>
      <c r="K239" s="47">
        <f t="shared" si="42"/>
        <v>1220275</v>
      </c>
      <c r="L239" s="48"/>
      <c r="M239" s="47">
        <f t="shared" si="43"/>
        <v>0</v>
      </c>
      <c r="N239" s="47">
        <f t="shared" si="44"/>
        <v>1220275</v>
      </c>
      <c r="Q239" s="54">
        <f>N239+99</f>
        <v>1220374</v>
      </c>
      <c r="R239" s="49"/>
      <c r="S239" s="12">
        <f t="shared" si="45"/>
        <v>0</v>
      </c>
      <c r="T239" s="47">
        <f t="shared" si="46"/>
        <v>1220374</v>
      </c>
      <c r="U239" s="12">
        <f>IFERROR(VLOOKUP(A239,'[1]SY 2025-2026 Final'!$A$9:$U$322,20,0),0)</f>
        <v>1202528</v>
      </c>
      <c r="V239" s="12">
        <f t="shared" si="47"/>
        <v>17846</v>
      </c>
      <c r="W239" s="32">
        <f t="shared" si="48"/>
        <v>1.4840402884589798E-2</v>
      </c>
    </row>
    <row r="240" spans="1:23" x14ac:dyDescent="0.25">
      <c r="A240" s="43" t="s">
        <v>497</v>
      </c>
      <c r="B240" s="2" t="s">
        <v>498</v>
      </c>
      <c r="C240" s="47">
        <f>_xlfn.IFNA(IF(VLOOKUP(A240,'Title IA allocations 25-26'!$A$2:$C$314,3,FALSE)=0,0,$B$5),0)</f>
        <v>10000</v>
      </c>
      <c r="D240" s="134">
        <f>IFERROR(VLOOKUP(A240,'Title IA allocations 25-26'!$A$2:$C$314,3,FALSE)/SUM('Title IA allocations 25-26'!$C$2:$C$314),0)</f>
        <v>3.4555288957935542E-3</v>
      </c>
      <c r="E240" s="47">
        <f t="shared" si="38"/>
        <v>75006.400000000023</v>
      </c>
      <c r="F240" s="48"/>
      <c r="G240" s="47">
        <f t="shared" si="39"/>
        <v>0</v>
      </c>
      <c r="H240" s="47">
        <f t="shared" si="40"/>
        <v>73221.8</v>
      </c>
      <c r="I240" s="48"/>
      <c r="J240" s="47">
        <f t="shared" si="41"/>
        <v>0</v>
      </c>
      <c r="K240" s="47">
        <f t="shared" si="42"/>
        <v>73219</v>
      </c>
      <c r="L240" s="48"/>
      <c r="M240" s="47">
        <f t="shared" si="43"/>
        <v>0</v>
      </c>
      <c r="N240" s="47">
        <f t="shared" si="44"/>
        <v>73219</v>
      </c>
      <c r="Q240" s="47">
        <f t="shared" si="49"/>
        <v>73219</v>
      </c>
      <c r="R240" s="49"/>
      <c r="S240" s="12">
        <f t="shared" si="45"/>
        <v>0</v>
      </c>
      <c r="T240" s="47">
        <f t="shared" si="46"/>
        <v>73219</v>
      </c>
      <c r="U240" s="12">
        <f>IFERROR(VLOOKUP(A240,'[1]SY 2025-2026 Final'!$A$9:$U$322,20,0),0)</f>
        <v>74419</v>
      </c>
      <c r="V240" s="12">
        <f t="shared" si="47"/>
        <v>-1200</v>
      </c>
      <c r="W240" s="32">
        <f t="shared" si="48"/>
        <v>-1.6124914336392588E-2</v>
      </c>
    </row>
    <row r="241" spans="1:23" x14ac:dyDescent="0.25">
      <c r="A241" s="43" t="s">
        <v>499</v>
      </c>
      <c r="B241" s="2" t="s">
        <v>500</v>
      </c>
      <c r="C241" s="47">
        <f>_xlfn.IFNA(IF(VLOOKUP(A241,'Title IA allocations 25-26'!$A$2:$C$314,3,FALSE)=0,0,$B$5),0)</f>
        <v>10000</v>
      </c>
      <c r="D241" s="134">
        <f>IFERROR(VLOOKUP(A241,'Title IA allocations 25-26'!$A$2:$C$314,3,FALSE)/SUM('Title IA allocations 25-26'!$C$2:$C$314),0)</f>
        <v>2.8876162174907936E-3</v>
      </c>
      <c r="E241" s="47">
        <f t="shared" si="38"/>
        <v>62679.10000000002</v>
      </c>
      <c r="F241" s="48"/>
      <c r="G241" s="47">
        <f t="shared" si="39"/>
        <v>0</v>
      </c>
      <c r="H241" s="47">
        <f t="shared" si="40"/>
        <v>61187.8</v>
      </c>
      <c r="I241" s="48"/>
      <c r="J241" s="47">
        <f t="shared" si="41"/>
        <v>0</v>
      </c>
      <c r="K241" s="47">
        <f t="shared" si="42"/>
        <v>61186</v>
      </c>
      <c r="L241" s="48"/>
      <c r="M241" s="47">
        <f t="shared" si="43"/>
        <v>0</v>
      </c>
      <c r="N241" s="47">
        <f t="shared" si="44"/>
        <v>61186</v>
      </c>
      <c r="Q241" s="47">
        <f t="shared" si="49"/>
        <v>61186</v>
      </c>
      <c r="R241" s="49"/>
      <c r="S241" s="12">
        <f t="shared" si="45"/>
        <v>0</v>
      </c>
      <c r="T241" s="47">
        <f t="shared" si="46"/>
        <v>61186</v>
      </c>
      <c r="U241" s="12">
        <f>IFERROR(VLOOKUP(A241,'[1]SY 2025-2026 Final'!$A$9:$U$322,20,0),0)</f>
        <v>56631</v>
      </c>
      <c r="V241" s="12">
        <f t="shared" si="47"/>
        <v>4555</v>
      </c>
      <c r="W241" s="32">
        <f t="shared" si="48"/>
        <v>8.043297840405432E-2</v>
      </c>
    </row>
    <row r="242" spans="1:23" x14ac:dyDescent="0.25">
      <c r="A242" s="43" t="s">
        <v>501</v>
      </c>
      <c r="B242" s="2" t="s">
        <v>502</v>
      </c>
      <c r="C242" s="47">
        <f>_xlfn.IFNA(IF(VLOOKUP(A242,'Title IA allocations 25-26'!$A$2:$C$314,3,FALSE)=0,0,$B$5),0)</f>
        <v>10000</v>
      </c>
      <c r="D242" s="134">
        <f>IFERROR(VLOOKUP(A242,'Title IA allocations 25-26'!$A$2:$C$314,3,FALSE)/SUM('Title IA allocations 25-26'!$C$2:$C$314),0)</f>
        <v>6.4286916712620059E-4</v>
      </c>
      <c r="E242" s="47">
        <f t="shared" si="38"/>
        <v>13954.200000000024</v>
      </c>
      <c r="F242" s="48"/>
      <c r="G242" s="47">
        <f t="shared" si="39"/>
        <v>0</v>
      </c>
      <c r="H242" s="47">
        <f t="shared" si="40"/>
        <v>13622.2</v>
      </c>
      <c r="I242" s="48"/>
      <c r="J242" s="47">
        <f t="shared" si="41"/>
        <v>0</v>
      </c>
      <c r="K242" s="47">
        <f t="shared" si="42"/>
        <v>13621</v>
      </c>
      <c r="L242" s="48"/>
      <c r="M242" s="47">
        <f t="shared" si="43"/>
        <v>0</v>
      </c>
      <c r="N242" s="47">
        <f t="shared" si="44"/>
        <v>13621</v>
      </c>
      <c r="Q242" s="47">
        <f t="shared" si="49"/>
        <v>13621</v>
      </c>
      <c r="R242" s="49"/>
      <c r="S242" s="12">
        <f t="shared" si="45"/>
        <v>0</v>
      </c>
      <c r="T242" s="47">
        <f t="shared" si="46"/>
        <v>13621</v>
      </c>
      <c r="U242" s="12">
        <f>IFERROR(VLOOKUP(A242,'[1]SY 2025-2026 Final'!$A$9:$U$322,20,0),0)</f>
        <v>13664</v>
      </c>
      <c r="V242" s="12">
        <f t="shared" si="47"/>
        <v>-43</v>
      </c>
      <c r="W242" s="32">
        <f t="shared" si="48"/>
        <v>-3.1469555035128806E-3</v>
      </c>
    </row>
    <row r="243" spans="1:23" x14ac:dyDescent="0.25">
      <c r="A243" s="43" t="s">
        <v>503</v>
      </c>
      <c r="B243" s="2" t="s">
        <v>504</v>
      </c>
      <c r="C243" s="47">
        <f>_xlfn.IFNA(IF(VLOOKUP(A243,'Title IA allocations 25-26'!$A$2:$C$314,3,FALSE)=0,0,$B$5),0)</f>
        <v>10000</v>
      </c>
      <c r="D243" s="134">
        <f>IFERROR(VLOOKUP(A243,'Title IA allocations 25-26'!$A$2:$C$314,3,FALSE)/SUM('Title IA allocations 25-26'!$C$2:$C$314),0)</f>
        <v>2.9518449697026965E-3</v>
      </c>
      <c r="E243" s="47">
        <f t="shared" si="38"/>
        <v>64073.300000000025</v>
      </c>
      <c r="F243" s="48"/>
      <c r="G243" s="47">
        <f t="shared" si="39"/>
        <v>0</v>
      </c>
      <c r="H243" s="47">
        <f t="shared" si="40"/>
        <v>62548.800000000003</v>
      </c>
      <c r="I243" s="48"/>
      <c r="J243" s="47">
        <f t="shared" si="41"/>
        <v>0</v>
      </c>
      <c r="K243" s="47">
        <f t="shared" si="42"/>
        <v>62547</v>
      </c>
      <c r="L243" s="48"/>
      <c r="M243" s="47">
        <f t="shared" si="43"/>
        <v>0</v>
      </c>
      <c r="N243" s="47">
        <f t="shared" si="44"/>
        <v>62547</v>
      </c>
      <c r="Q243" s="47">
        <f t="shared" si="49"/>
        <v>62547</v>
      </c>
      <c r="R243" s="49"/>
      <c r="S243" s="12">
        <f t="shared" si="45"/>
        <v>0</v>
      </c>
      <c r="T243" s="47">
        <f t="shared" si="46"/>
        <v>62547</v>
      </c>
      <c r="U243" s="12">
        <f>IFERROR(VLOOKUP(A243,'[1]SY 2025-2026 Final'!$A$9:$U$322,20,0),0)</f>
        <v>63425</v>
      </c>
      <c r="V243" s="12">
        <f t="shared" si="47"/>
        <v>-878</v>
      </c>
      <c r="W243" s="32">
        <f t="shared" si="48"/>
        <v>-1.3843121797398503E-2</v>
      </c>
    </row>
    <row r="244" spans="1:23" x14ac:dyDescent="0.25">
      <c r="A244" s="43" t="s">
        <v>505</v>
      </c>
      <c r="B244" s="2" t="s">
        <v>506</v>
      </c>
      <c r="C244" s="47">
        <f>_xlfn.IFNA(IF(VLOOKUP(A244,'Title IA allocations 25-26'!$A$2:$C$314,3,FALSE)=0,0,$B$5),0)</f>
        <v>0</v>
      </c>
      <c r="D244" s="134">
        <f>IFERROR(VLOOKUP(A244,'Title IA allocations 25-26'!$A$2:$C$314,3,FALSE)/SUM('Title IA allocations 25-26'!$C$2:$C$314),0)</f>
        <v>0</v>
      </c>
      <c r="E244" s="47">
        <f t="shared" si="38"/>
        <v>0</v>
      </c>
      <c r="F244" s="48"/>
      <c r="G244" s="47">
        <f t="shared" si="39"/>
        <v>0</v>
      </c>
      <c r="H244" s="47">
        <f t="shared" si="40"/>
        <v>0</v>
      </c>
      <c r="I244" s="48"/>
      <c r="J244" s="47">
        <f t="shared" si="41"/>
        <v>0</v>
      </c>
      <c r="K244" s="47">
        <f t="shared" si="42"/>
        <v>0</v>
      </c>
      <c r="L244" s="48"/>
      <c r="M244" s="47">
        <f t="shared" si="43"/>
        <v>0</v>
      </c>
      <c r="N244" s="47">
        <f t="shared" si="44"/>
        <v>0</v>
      </c>
      <c r="Q244" s="47">
        <f t="shared" si="49"/>
        <v>0</v>
      </c>
      <c r="R244" s="49"/>
      <c r="S244" s="12">
        <f t="shared" si="45"/>
        <v>0</v>
      </c>
      <c r="T244" s="47">
        <f t="shared" si="46"/>
        <v>0</v>
      </c>
      <c r="U244" s="12">
        <f>IFERROR(VLOOKUP(A244,'[1]SY 2025-2026 Final'!$A$9:$U$322,20,0),0)</f>
        <v>0</v>
      </c>
      <c r="V244" s="12">
        <f t="shared" si="47"/>
        <v>0</v>
      </c>
      <c r="W244" s="32">
        <f t="shared" si="48"/>
        <v>0</v>
      </c>
    </row>
    <row r="245" spans="1:23" x14ac:dyDescent="0.25">
      <c r="A245" s="43" t="s">
        <v>507</v>
      </c>
      <c r="B245" s="2" t="s">
        <v>508</v>
      </c>
      <c r="C245" s="47">
        <f>_xlfn.IFNA(IF(VLOOKUP(A245,'Title IA allocations 25-26'!$A$2:$C$314,3,FALSE)=0,0,$B$5),0)</f>
        <v>10000</v>
      </c>
      <c r="D245" s="134">
        <f>IFERROR(VLOOKUP(A245,'Title IA allocations 25-26'!$A$2:$C$314,3,FALSE)/SUM('Title IA allocations 25-26'!$C$2:$C$314),0)</f>
        <v>5.9982846910153044E-3</v>
      </c>
      <c r="E245" s="47">
        <f t="shared" si="38"/>
        <v>130199.90000000002</v>
      </c>
      <c r="F245" s="48"/>
      <c r="G245" s="47">
        <f t="shared" si="39"/>
        <v>0</v>
      </c>
      <c r="H245" s="47">
        <f t="shared" si="40"/>
        <v>127102.2</v>
      </c>
      <c r="I245" s="48"/>
      <c r="J245" s="47">
        <f t="shared" si="41"/>
        <v>0</v>
      </c>
      <c r="K245" s="47">
        <f t="shared" si="42"/>
        <v>127098</v>
      </c>
      <c r="L245" s="48"/>
      <c r="M245" s="47">
        <f t="shared" si="43"/>
        <v>0</v>
      </c>
      <c r="N245" s="47">
        <f t="shared" si="44"/>
        <v>127098</v>
      </c>
      <c r="Q245" s="47">
        <f t="shared" si="49"/>
        <v>127098</v>
      </c>
      <c r="R245" s="49"/>
      <c r="S245" s="12">
        <f t="shared" si="45"/>
        <v>0</v>
      </c>
      <c r="T245" s="47">
        <f t="shared" si="46"/>
        <v>127098</v>
      </c>
      <c r="U245" s="12">
        <f>IFERROR(VLOOKUP(A245,'[1]SY 2025-2026 Final'!$A$9:$U$322,20,0),0)</f>
        <v>119003</v>
      </c>
      <c r="V245" s="12">
        <f t="shared" si="47"/>
        <v>8095</v>
      </c>
      <c r="W245" s="32">
        <f t="shared" si="48"/>
        <v>6.8023495206003204E-2</v>
      </c>
    </row>
    <row r="246" spans="1:23" x14ac:dyDescent="0.25">
      <c r="A246" s="43" t="s">
        <v>509</v>
      </c>
      <c r="B246" s="2" t="s">
        <v>510</v>
      </c>
      <c r="C246" s="47">
        <f>_xlfn.IFNA(IF(VLOOKUP(A246,'Title IA allocations 25-26'!$A$2:$C$314,3,FALSE)=0,0,$B$5),0)</f>
        <v>10000</v>
      </c>
      <c r="D246" s="134">
        <f>IFERROR(VLOOKUP(A246,'Title IA allocations 25-26'!$A$2:$C$314,3,FALSE)/SUM('Title IA allocations 25-26'!$C$2:$C$314),0)</f>
        <v>4.2352670489857157E-3</v>
      </c>
      <c r="E246" s="47">
        <f t="shared" si="38"/>
        <v>91931.500000000029</v>
      </c>
      <c r="F246" s="48"/>
      <c r="G246" s="47">
        <f t="shared" si="39"/>
        <v>0</v>
      </c>
      <c r="H246" s="47">
        <f t="shared" si="40"/>
        <v>89744.2</v>
      </c>
      <c r="I246" s="48"/>
      <c r="J246" s="47">
        <f t="shared" si="41"/>
        <v>0</v>
      </c>
      <c r="K246" s="47">
        <f t="shared" si="42"/>
        <v>89741</v>
      </c>
      <c r="L246" s="48"/>
      <c r="M246" s="47">
        <f t="shared" si="43"/>
        <v>0</v>
      </c>
      <c r="N246" s="47">
        <f t="shared" si="44"/>
        <v>89741</v>
      </c>
      <c r="Q246" s="47">
        <f t="shared" si="49"/>
        <v>89741</v>
      </c>
      <c r="R246" s="49"/>
      <c r="S246" s="12">
        <f t="shared" si="45"/>
        <v>0</v>
      </c>
      <c r="T246" s="47">
        <f t="shared" si="46"/>
        <v>89741</v>
      </c>
      <c r="U246" s="12">
        <f>IFERROR(VLOOKUP(A246,'[1]SY 2025-2026 Final'!$A$9:$U$322,20,0),0)</f>
        <v>91028</v>
      </c>
      <c r="V246" s="12">
        <f t="shared" si="47"/>
        <v>-1287</v>
      </c>
      <c r="W246" s="32">
        <f t="shared" si="48"/>
        <v>-1.4138506833062354E-2</v>
      </c>
    </row>
    <row r="247" spans="1:23" x14ac:dyDescent="0.25">
      <c r="A247" s="43" t="s">
        <v>511</v>
      </c>
      <c r="B247" s="2" t="s">
        <v>512</v>
      </c>
      <c r="C247" s="47">
        <f>_xlfn.IFNA(IF(VLOOKUP(A247,'Title IA allocations 25-26'!$A$2:$C$314,3,FALSE)=0,0,$B$5),0)</f>
        <v>10000</v>
      </c>
      <c r="D247" s="134">
        <f>IFERROR(VLOOKUP(A247,'Title IA allocations 25-26'!$A$2:$C$314,3,FALSE)/SUM('Title IA allocations 25-26'!$C$2:$C$314),0)</f>
        <v>8.9621514714283308E-5</v>
      </c>
      <c r="E247" s="47">
        <f t="shared" si="38"/>
        <v>1945.3000000000241</v>
      </c>
      <c r="F247" s="48"/>
      <c r="G247" s="47">
        <f t="shared" si="39"/>
        <v>10000</v>
      </c>
      <c r="H247" s="47">
        <f t="shared" si="40"/>
        <v>10000</v>
      </c>
      <c r="I247" s="48"/>
      <c r="J247" s="47">
        <f t="shared" si="41"/>
        <v>0</v>
      </c>
      <c r="K247" s="47">
        <f t="shared" si="42"/>
        <v>10000</v>
      </c>
      <c r="L247" s="48"/>
      <c r="M247" s="47">
        <f t="shared" si="43"/>
        <v>0</v>
      </c>
      <c r="N247" s="47">
        <f t="shared" si="44"/>
        <v>10000</v>
      </c>
      <c r="Q247" s="47">
        <f t="shared" si="49"/>
        <v>10000</v>
      </c>
      <c r="R247" s="49"/>
      <c r="S247" s="12">
        <f t="shared" si="45"/>
        <v>0</v>
      </c>
      <c r="T247" s="47">
        <f t="shared" si="46"/>
        <v>10000</v>
      </c>
      <c r="U247" s="12">
        <f>IFERROR(VLOOKUP(A247,'[1]SY 2025-2026 Final'!$A$9:$U$322,20,0),0)</f>
        <v>10000</v>
      </c>
      <c r="V247" s="12">
        <f t="shared" si="47"/>
        <v>0</v>
      </c>
      <c r="W247" s="32">
        <f t="shared" si="48"/>
        <v>0</v>
      </c>
    </row>
    <row r="248" spans="1:23" x14ac:dyDescent="0.25">
      <c r="A248" s="43" t="s">
        <v>513</v>
      </c>
      <c r="B248" s="2" t="s">
        <v>514</v>
      </c>
      <c r="C248" s="47">
        <f>_xlfn.IFNA(IF(VLOOKUP(A248,'Title IA allocations 25-26'!$A$2:$C$314,3,FALSE)=0,0,$B$5),0)</f>
        <v>0</v>
      </c>
      <c r="D248" s="134">
        <f>IFERROR(VLOOKUP(A248,'Title IA allocations 25-26'!$A$2:$C$314,3,FALSE)/SUM('Title IA allocations 25-26'!$C$2:$C$314),0)</f>
        <v>0</v>
      </c>
      <c r="E248" s="47">
        <f t="shared" si="38"/>
        <v>0</v>
      </c>
      <c r="F248" s="48"/>
      <c r="G248" s="47">
        <f t="shared" si="39"/>
        <v>0</v>
      </c>
      <c r="H248" s="47">
        <f t="shared" si="40"/>
        <v>0</v>
      </c>
      <c r="I248" s="48"/>
      <c r="J248" s="47">
        <f t="shared" si="41"/>
        <v>0</v>
      </c>
      <c r="K248" s="47">
        <f t="shared" si="42"/>
        <v>0</v>
      </c>
      <c r="L248" s="48"/>
      <c r="M248" s="47">
        <f t="shared" si="43"/>
        <v>0</v>
      </c>
      <c r="N248" s="47">
        <f t="shared" si="44"/>
        <v>0</v>
      </c>
      <c r="Q248" s="47">
        <f t="shared" si="49"/>
        <v>0</v>
      </c>
      <c r="R248" s="49"/>
      <c r="S248" s="12">
        <f t="shared" si="45"/>
        <v>0</v>
      </c>
      <c r="T248" s="47">
        <f t="shared" si="46"/>
        <v>0</v>
      </c>
      <c r="U248" s="12">
        <f>IFERROR(VLOOKUP(A248,'[1]SY 2025-2026 Final'!$A$9:$U$322,20,0),0)</f>
        <v>0</v>
      </c>
      <c r="V248" s="12">
        <f t="shared" si="47"/>
        <v>0</v>
      </c>
      <c r="W248" s="32">
        <f t="shared" si="48"/>
        <v>0</v>
      </c>
    </row>
    <row r="249" spans="1:23" x14ac:dyDescent="0.25">
      <c r="A249" s="43" t="s">
        <v>515</v>
      </c>
      <c r="B249" s="2" t="s">
        <v>516</v>
      </c>
      <c r="C249" s="47">
        <f>_xlfn.IFNA(IF(VLOOKUP(A249,'Title IA allocations 25-26'!$A$2:$C$314,3,FALSE)=0,0,$B$5),0)</f>
        <v>10000</v>
      </c>
      <c r="D249" s="134">
        <f>IFERROR(VLOOKUP(A249,'Title IA allocations 25-26'!$A$2:$C$314,3,FALSE)/SUM('Title IA allocations 25-26'!$C$2:$C$314),0)</f>
        <v>3.2304976700608854E-3</v>
      </c>
      <c r="E249" s="47">
        <f t="shared" si="38"/>
        <v>70121.800000000032</v>
      </c>
      <c r="F249" s="48"/>
      <c r="G249" s="47">
        <f t="shared" si="39"/>
        <v>0</v>
      </c>
      <c r="H249" s="47">
        <f t="shared" si="40"/>
        <v>68453.399999999994</v>
      </c>
      <c r="I249" s="48"/>
      <c r="J249" s="47">
        <f t="shared" si="41"/>
        <v>0</v>
      </c>
      <c r="K249" s="47">
        <f t="shared" si="42"/>
        <v>68451</v>
      </c>
      <c r="L249" s="48"/>
      <c r="M249" s="47">
        <f t="shared" si="43"/>
        <v>0</v>
      </c>
      <c r="N249" s="47">
        <f t="shared" si="44"/>
        <v>68451</v>
      </c>
      <c r="Q249" s="47">
        <f t="shared" si="49"/>
        <v>68451</v>
      </c>
      <c r="R249" s="49"/>
      <c r="S249" s="12">
        <f t="shared" si="45"/>
        <v>0</v>
      </c>
      <c r="T249" s="47">
        <f t="shared" si="46"/>
        <v>68451</v>
      </c>
      <c r="U249" s="12">
        <f>IFERROR(VLOOKUP(A249,'[1]SY 2025-2026 Final'!$A$9:$U$322,20,0),0)</f>
        <v>56111</v>
      </c>
      <c r="V249" s="12">
        <f t="shared" si="47"/>
        <v>12340</v>
      </c>
      <c r="W249" s="32">
        <f t="shared" si="48"/>
        <v>0.21992122756678725</v>
      </c>
    </row>
    <row r="250" spans="1:23" x14ac:dyDescent="0.25">
      <c r="A250" s="53" t="s">
        <v>517</v>
      </c>
      <c r="B250" s="2" t="s">
        <v>518</v>
      </c>
      <c r="C250" s="47">
        <f>_xlfn.IFNA(IF(VLOOKUP(A250,'Title IA allocations 25-26'!$A$2:$C$314,3,FALSE)=0,0,$B$5),0)</f>
        <v>10000</v>
      </c>
      <c r="D250" s="134">
        <f>IFERROR(VLOOKUP(A250,'Title IA allocations 25-26'!$A$2:$C$314,3,FALSE)/SUM('Title IA allocations 25-26'!$C$2:$C$314),0)</f>
        <v>7.8946435905170691E-4</v>
      </c>
      <c r="E250" s="47">
        <f t="shared" si="38"/>
        <v>17136.200000000026</v>
      </c>
      <c r="F250" s="48"/>
      <c r="G250" s="47">
        <f t="shared" si="39"/>
        <v>0</v>
      </c>
      <c r="H250" s="47">
        <f t="shared" si="40"/>
        <v>16728.5</v>
      </c>
      <c r="I250" s="48"/>
      <c r="J250" s="47">
        <f t="shared" si="41"/>
        <v>0</v>
      </c>
      <c r="K250" s="47">
        <f t="shared" si="42"/>
        <v>16728</v>
      </c>
      <c r="L250" s="48"/>
      <c r="M250" s="47">
        <f t="shared" si="43"/>
        <v>0</v>
      </c>
      <c r="N250" s="47">
        <f t="shared" si="44"/>
        <v>16728</v>
      </c>
      <c r="Q250" s="47">
        <f t="shared" si="49"/>
        <v>16728</v>
      </c>
      <c r="R250" s="49"/>
      <c r="S250" s="12">
        <f t="shared" si="45"/>
        <v>0</v>
      </c>
      <c r="T250" s="47">
        <f t="shared" si="46"/>
        <v>16728</v>
      </c>
      <c r="U250" s="12">
        <f>IFERROR(VLOOKUP(A250,'[1]SY 2025-2026 Final'!$A$9:$U$322,20,0),0)</f>
        <v>19855</v>
      </c>
      <c r="V250" s="12">
        <f t="shared" si="47"/>
        <v>-3127</v>
      </c>
      <c r="W250" s="32">
        <f t="shared" si="48"/>
        <v>-0.15749181566356082</v>
      </c>
    </row>
    <row r="251" spans="1:23" x14ac:dyDescent="0.25">
      <c r="A251" s="43" t="s">
        <v>519</v>
      </c>
      <c r="B251" s="2" t="s">
        <v>520</v>
      </c>
      <c r="C251" s="47">
        <f>_xlfn.IFNA(IF(VLOOKUP(A251,'Title IA allocations 25-26'!$A$2:$C$314,3,FALSE)=0,0,$B$5),0)</f>
        <v>10000</v>
      </c>
      <c r="D251" s="134">
        <f>IFERROR(VLOOKUP(A251,'Title IA allocations 25-26'!$A$2:$C$314,3,FALSE)/SUM('Title IA allocations 25-26'!$C$2:$C$314),0)</f>
        <v>1.7043575384662149E-3</v>
      </c>
      <c r="E251" s="47">
        <f t="shared" si="38"/>
        <v>36995.10000000002</v>
      </c>
      <c r="F251" s="48"/>
      <c r="G251" s="47">
        <f t="shared" si="39"/>
        <v>0</v>
      </c>
      <c r="H251" s="47">
        <f t="shared" si="40"/>
        <v>36114.9</v>
      </c>
      <c r="I251" s="48"/>
      <c r="J251" s="47">
        <f t="shared" si="41"/>
        <v>0</v>
      </c>
      <c r="K251" s="47">
        <f t="shared" si="42"/>
        <v>36113</v>
      </c>
      <c r="L251" s="48"/>
      <c r="M251" s="47">
        <f t="shared" si="43"/>
        <v>0</v>
      </c>
      <c r="N251" s="47">
        <f t="shared" si="44"/>
        <v>36113</v>
      </c>
      <c r="Q251" s="47">
        <f t="shared" si="49"/>
        <v>36113</v>
      </c>
      <c r="R251" s="49"/>
      <c r="S251" s="12">
        <f t="shared" si="45"/>
        <v>0</v>
      </c>
      <c r="T251" s="47">
        <f t="shared" si="46"/>
        <v>36113</v>
      </c>
      <c r="U251" s="12">
        <f>IFERROR(VLOOKUP(A251,'[1]SY 2025-2026 Final'!$A$9:$U$322,20,0),0)</f>
        <v>24896</v>
      </c>
      <c r="V251" s="12">
        <f t="shared" si="47"/>
        <v>11217</v>
      </c>
      <c r="W251" s="32">
        <f t="shared" si="48"/>
        <v>0.45055430591259638</v>
      </c>
    </row>
    <row r="252" spans="1:23" x14ac:dyDescent="0.25">
      <c r="A252" s="43" t="s">
        <v>521</v>
      </c>
      <c r="B252" s="2" t="s">
        <v>522</v>
      </c>
      <c r="C252" s="47">
        <f>_xlfn.IFNA(IF(VLOOKUP(A252,'Title IA allocations 25-26'!$A$2:$C$314,3,FALSE)=0,0,$B$5),0)</f>
        <v>10000</v>
      </c>
      <c r="D252" s="134">
        <f>IFERROR(VLOOKUP(A252,'Title IA allocations 25-26'!$A$2:$C$314,3,FALSE)/SUM('Title IA allocations 25-26'!$C$2:$C$314),0)</f>
        <v>6.4485157851158575E-4</v>
      </c>
      <c r="E252" s="47">
        <f t="shared" si="38"/>
        <v>13997.200000000024</v>
      </c>
      <c r="F252" s="48"/>
      <c r="G252" s="47">
        <f t="shared" si="39"/>
        <v>0</v>
      </c>
      <c r="H252" s="47">
        <f t="shared" si="40"/>
        <v>13664.1</v>
      </c>
      <c r="I252" s="48"/>
      <c r="J252" s="47">
        <f t="shared" si="41"/>
        <v>0</v>
      </c>
      <c r="K252" s="47">
        <f t="shared" si="42"/>
        <v>13663</v>
      </c>
      <c r="L252" s="48"/>
      <c r="M252" s="47">
        <f t="shared" si="43"/>
        <v>0</v>
      </c>
      <c r="N252" s="47">
        <f t="shared" si="44"/>
        <v>13663</v>
      </c>
      <c r="Q252" s="47">
        <f t="shared" si="49"/>
        <v>13663</v>
      </c>
      <c r="R252" s="49"/>
      <c r="S252" s="12">
        <f t="shared" si="45"/>
        <v>0</v>
      </c>
      <c r="T252" s="47">
        <f t="shared" si="46"/>
        <v>13663</v>
      </c>
      <c r="U252" s="12">
        <f>IFERROR(VLOOKUP(A252,'[1]SY 2025-2026 Final'!$A$9:$U$322,20,0),0)</f>
        <v>13883</v>
      </c>
      <c r="V252" s="12">
        <f t="shared" si="47"/>
        <v>-220</v>
      </c>
      <c r="W252" s="32">
        <f t="shared" si="48"/>
        <v>-1.5846719008859755E-2</v>
      </c>
    </row>
    <row r="253" spans="1:23" x14ac:dyDescent="0.25">
      <c r="A253" s="43" t="s">
        <v>523</v>
      </c>
      <c r="B253" s="2" t="s">
        <v>524</v>
      </c>
      <c r="C253" s="47">
        <f>_xlfn.IFNA(IF(VLOOKUP(A253,'Title IA allocations 25-26'!$A$2:$C$314,3,FALSE)=0,0,$B$5),0)</f>
        <v>10000</v>
      </c>
      <c r="D253" s="134">
        <f>IFERROR(VLOOKUP(A253,'Title IA allocations 25-26'!$A$2:$C$314,3,FALSE)/SUM('Title IA allocations 25-26'!$C$2:$C$314),0)</f>
        <v>6.9283522659127333E-3</v>
      </c>
      <c r="E253" s="47">
        <f t="shared" si="38"/>
        <v>150388.20000000004</v>
      </c>
      <c r="F253" s="48"/>
      <c r="G253" s="47">
        <f t="shared" si="39"/>
        <v>0</v>
      </c>
      <c r="H253" s="47">
        <f t="shared" si="40"/>
        <v>146810.20000000001</v>
      </c>
      <c r="I253" s="48"/>
      <c r="J253" s="47">
        <f t="shared" si="41"/>
        <v>0</v>
      </c>
      <c r="K253" s="47">
        <f t="shared" si="42"/>
        <v>146806</v>
      </c>
      <c r="L253" s="48"/>
      <c r="M253" s="47">
        <f t="shared" si="43"/>
        <v>0</v>
      </c>
      <c r="N253" s="47">
        <f t="shared" si="44"/>
        <v>146806</v>
      </c>
      <c r="Q253" s="47">
        <f t="shared" si="49"/>
        <v>146806</v>
      </c>
      <c r="R253" s="49"/>
      <c r="S253" s="12">
        <f t="shared" si="45"/>
        <v>0</v>
      </c>
      <c r="T253" s="47">
        <f t="shared" si="46"/>
        <v>146806</v>
      </c>
      <c r="U253" s="12">
        <f>IFERROR(VLOOKUP(A253,'[1]SY 2025-2026 Final'!$A$9:$U$322,20,0),0)</f>
        <v>153289</v>
      </c>
      <c r="V253" s="12">
        <f t="shared" si="47"/>
        <v>-6483</v>
      </c>
      <c r="W253" s="32">
        <f t="shared" si="48"/>
        <v>-4.2292662878614905E-2</v>
      </c>
    </row>
    <row r="254" spans="1:23" x14ac:dyDescent="0.25">
      <c r="A254" s="43" t="s">
        <v>525</v>
      </c>
      <c r="B254" s="2" t="s">
        <v>526</v>
      </c>
      <c r="C254" s="47">
        <f>_xlfn.IFNA(IF(VLOOKUP(A254,'Title IA allocations 25-26'!$A$2:$C$314,3,FALSE)=0,0,$B$5),0)</f>
        <v>10000</v>
      </c>
      <c r="D254" s="134">
        <f>IFERROR(VLOOKUP(A254,'Title IA allocations 25-26'!$A$2:$C$314,3,FALSE)/SUM('Title IA allocations 25-26'!$C$2:$C$314),0)</f>
        <v>8.9832490092623762E-4</v>
      </c>
      <c r="E254" s="47">
        <f t="shared" si="38"/>
        <v>19499.200000000026</v>
      </c>
      <c r="F254" s="48"/>
      <c r="G254" s="47">
        <f t="shared" si="39"/>
        <v>0</v>
      </c>
      <c r="H254" s="47">
        <f t="shared" si="40"/>
        <v>19035.2</v>
      </c>
      <c r="I254" s="48"/>
      <c r="J254" s="47">
        <f t="shared" si="41"/>
        <v>0</v>
      </c>
      <c r="K254" s="47">
        <f t="shared" si="42"/>
        <v>19034</v>
      </c>
      <c r="L254" s="48"/>
      <c r="M254" s="47">
        <f t="shared" si="43"/>
        <v>0</v>
      </c>
      <c r="N254" s="47">
        <f t="shared" si="44"/>
        <v>19034</v>
      </c>
      <c r="Q254" s="47">
        <f t="shared" si="49"/>
        <v>19034</v>
      </c>
      <c r="R254" s="49"/>
      <c r="S254" s="12">
        <f t="shared" si="45"/>
        <v>0</v>
      </c>
      <c r="T254" s="47">
        <f t="shared" si="46"/>
        <v>19034</v>
      </c>
      <c r="U254" s="12">
        <f>IFERROR(VLOOKUP(A254,'[1]SY 2025-2026 Final'!$A$9:$U$322,20,0),0)</f>
        <v>19353</v>
      </c>
      <c r="V254" s="12">
        <f t="shared" si="47"/>
        <v>-319</v>
      </c>
      <c r="W254" s="32">
        <f t="shared" si="48"/>
        <v>-1.6483232573761174E-2</v>
      </c>
    </row>
    <row r="255" spans="1:23" x14ac:dyDescent="0.25">
      <c r="A255" s="43" t="s">
        <v>527</v>
      </c>
      <c r="B255" s="2" t="s">
        <v>528</v>
      </c>
      <c r="C255" s="47">
        <f>_xlfn.IFNA(IF(VLOOKUP(A255,'Title IA allocations 25-26'!$A$2:$C$314,3,FALSE)=0,0,$B$5),0)</f>
        <v>10000</v>
      </c>
      <c r="D255" s="134">
        <f>IFERROR(VLOOKUP(A255,'Title IA allocations 25-26'!$A$2:$C$314,3,FALSE)/SUM('Title IA allocations 25-26'!$C$2:$C$314),0)</f>
        <v>4.6540548958347446E-4</v>
      </c>
      <c r="E255" s="47">
        <f t="shared" si="38"/>
        <v>10102.100000000024</v>
      </c>
      <c r="F255" s="48"/>
      <c r="G255" s="47">
        <f t="shared" si="39"/>
        <v>0</v>
      </c>
      <c r="H255" s="47">
        <f t="shared" si="40"/>
        <v>9861.7000000000007</v>
      </c>
      <c r="I255" s="48"/>
      <c r="J255" s="47">
        <f t="shared" si="41"/>
        <v>10000</v>
      </c>
      <c r="K255" s="47">
        <f t="shared" si="42"/>
        <v>10000</v>
      </c>
      <c r="L255" s="48"/>
      <c r="M255" s="47">
        <f t="shared" si="43"/>
        <v>0</v>
      </c>
      <c r="N255" s="47">
        <f t="shared" si="44"/>
        <v>10000</v>
      </c>
      <c r="Q255" s="47">
        <f t="shared" si="49"/>
        <v>10000</v>
      </c>
      <c r="R255" s="49"/>
      <c r="S255" s="12">
        <f t="shared" si="45"/>
        <v>0</v>
      </c>
      <c r="T255" s="47">
        <f t="shared" si="46"/>
        <v>10000</v>
      </c>
      <c r="U255" s="12">
        <f>IFERROR(VLOOKUP(A255,'[1]SY 2025-2026 Final'!$A$9:$U$322,20,0),0)</f>
        <v>10000</v>
      </c>
      <c r="V255" s="12">
        <f t="shared" si="47"/>
        <v>0</v>
      </c>
      <c r="W255" s="32">
        <f t="shared" si="48"/>
        <v>0</v>
      </c>
    </row>
    <row r="256" spans="1:23" x14ac:dyDescent="0.25">
      <c r="A256" s="43" t="s">
        <v>529</v>
      </c>
      <c r="B256" s="2" t="s">
        <v>530</v>
      </c>
      <c r="C256" s="47">
        <f>_xlfn.IFNA(IF(VLOOKUP(A256,'Title IA allocations 25-26'!$A$2:$C$314,3,FALSE)=0,0,$B$5),0)</f>
        <v>10000</v>
      </c>
      <c r="D256" s="134">
        <f>IFERROR(VLOOKUP(A256,'Title IA allocations 25-26'!$A$2:$C$314,3,FALSE)/SUM('Title IA allocations 25-26'!$C$2:$C$314),0)</f>
        <v>4.9238741637940973E-2</v>
      </c>
      <c r="E256" s="47">
        <f t="shared" si="38"/>
        <v>1068786</v>
      </c>
      <c r="F256" s="48"/>
      <c r="G256" s="47">
        <f t="shared" si="39"/>
        <v>0</v>
      </c>
      <c r="H256" s="47">
        <f t="shared" si="40"/>
        <v>1043357.7</v>
      </c>
      <c r="I256" s="48"/>
      <c r="J256" s="47">
        <f t="shared" si="41"/>
        <v>0</v>
      </c>
      <c r="K256" s="47">
        <f t="shared" si="42"/>
        <v>1043329</v>
      </c>
      <c r="L256" s="48"/>
      <c r="M256" s="47">
        <f t="shared" si="43"/>
        <v>0</v>
      </c>
      <c r="N256" s="47">
        <f t="shared" si="44"/>
        <v>1043329</v>
      </c>
      <c r="Q256" s="47">
        <f t="shared" si="49"/>
        <v>1043329</v>
      </c>
      <c r="R256" s="49"/>
      <c r="S256" s="12">
        <f t="shared" si="45"/>
        <v>0</v>
      </c>
      <c r="T256" s="47">
        <f t="shared" si="46"/>
        <v>1043329</v>
      </c>
      <c r="U256" s="12">
        <f>IFERROR(VLOOKUP(A256,'[1]SY 2025-2026 Final'!$A$9:$U$322,20,0),0)</f>
        <v>1088310</v>
      </c>
      <c r="V256" s="12">
        <f t="shared" si="47"/>
        <v>-44981</v>
      </c>
      <c r="W256" s="32">
        <f t="shared" si="48"/>
        <v>-4.1331054570848381E-2</v>
      </c>
    </row>
    <row r="257" spans="1:23" x14ac:dyDescent="0.25">
      <c r="A257" s="43" t="s">
        <v>531</v>
      </c>
      <c r="B257" s="2" t="s">
        <v>532</v>
      </c>
      <c r="C257" s="47">
        <f>_xlfn.IFNA(IF(VLOOKUP(A257,'Title IA allocations 25-26'!$A$2:$C$314,3,FALSE)=0,0,$B$5),0)</f>
        <v>10000</v>
      </c>
      <c r="D257" s="134">
        <f>IFERROR(VLOOKUP(A257,'Title IA allocations 25-26'!$A$2:$C$314,3,FALSE)/SUM('Title IA allocations 25-26'!$C$2:$C$314),0)</f>
        <v>8.9158607889050165E-4</v>
      </c>
      <c r="E257" s="47">
        <f t="shared" si="38"/>
        <v>19352.900000000027</v>
      </c>
      <c r="F257" s="48"/>
      <c r="G257" s="47">
        <f t="shared" si="39"/>
        <v>0</v>
      </c>
      <c r="H257" s="47">
        <f t="shared" si="40"/>
        <v>18892.400000000001</v>
      </c>
      <c r="I257" s="48"/>
      <c r="J257" s="47">
        <f t="shared" si="41"/>
        <v>0</v>
      </c>
      <c r="K257" s="47">
        <f t="shared" si="42"/>
        <v>18891</v>
      </c>
      <c r="L257" s="48"/>
      <c r="M257" s="47">
        <f t="shared" si="43"/>
        <v>0</v>
      </c>
      <c r="N257" s="47">
        <f t="shared" si="44"/>
        <v>18891</v>
      </c>
      <c r="Q257" s="47">
        <f t="shared" si="49"/>
        <v>18891</v>
      </c>
      <c r="R257" s="49"/>
      <c r="S257" s="12">
        <f t="shared" si="45"/>
        <v>0</v>
      </c>
      <c r="T257" s="47">
        <f t="shared" si="46"/>
        <v>18891</v>
      </c>
      <c r="U257" s="12">
        <f>IFERROR(VLOOKUP(A257,'[1]SY 2025-2026 Final'!$A$9:$U$322,20,0),0)</f>
        <v>19425</v>
      </c>
      <c r="V257" s="12">
        <f t="shared" si="47"/>
        <v>-534</v>
      </c>
      <c r="W257" s="32">
        <f t="shared" si="48"/>
        <v>-2.749034749034749E-2</v>
      </c>
    </row>
    <row r="258" spans="1:23" x14ac:dyDescent="0.25">
      <c r="A258" s="43" t="s">
        <v>533</v>
      </c>
      <c r="B258" s="2" t="s">
        <v>534</v>
      </c>
      <c r="C258" s="47">
        <f>_xlfn.IFNA(IF(VLOOKUP(A258,'Title IA allocations 25-26'!$A$2:$C$314,3,FALSE)=0,0,$B$5),0)</f>
        <v>10000</v>
      </c>
      <c r="D258" s="134">
        <f>IFERROR(VLOOKUP(A258,'Title IA allocations 25-26'!$A$2:$C$314,3,FALSE)/SUM('Title IA allocations 25-26'!$C$2:$C$314),0)</f>
        <v>1.4336344836495666E-4</v>
      </c>
      <c r="E258" s="47">
        <f t="shared" si="38"/>
        <v>3111.8000000000243</v>
      </c>
      <c r="F258" s="48"/>
      <c r="G258" s="47">
        <f t="shared" si="39"/>
        <v>10000</v>
      </c>
      <c r="H258" s="47">
        <f t="shared" si="40"/>
        <v>10000</v>
      </c>
      <c r="I258" s="48"/>
      <c r="J258" s="47">
        <f t="shared" si="41"/>
        <v>0</v>
      </c>
      <c r="K258" s="47">
        <f t="shared" si="42"/>
        <v>10000</v>
      </c>
      <c r="L258" s="48"/>
      <c r="M258" s="47">
        <f t="shared" si="43"/>
        <v>0</v>
      </c>
      <c r="N258" s="47">
        <f t="shared" si="44"/>
        <v>10000</v>
      </c>
      <c r="Q258" s="47">
        <f t="shared" si="49"/>
        <v>10000</v>
      </c>
      <c r="R258" s="49"/>
      <c r="S258" s="12">
        <f t="shared" si="45"/>
        <v>0</v>
      </c>
      <c r="T258" s="47">
        <f t="shared" si="46"/>
        <v>10000</v>
      </c>
      <c r="U258" s="12">
        <f>IFERROR(VLOOKUP(A258,'[1]SY 2025-2026 Final'!$A$9:$U$322,20,0),0)</f>
        <v>10000</v>
      </c>
      <c r="V258" s="12">
        <f t="shared" si="47"/>
        <v>0</v>
      </c>
      <c r="W258" s="32">
        <f t="shared" si="48"/>
        <v>0</v>
      </c>
    </row>
    <row r="259" spans="1:23" x14ac:dyDescent="0.25">
      <c r="A259" s="43" t="s">
        <v>535</v>
      </c>
      <c r="B259" s="2" t="s">
        <v>536</v>
      </c>
      <c r="C259" s="47">
        <f>_xlfn.IFNA(IF(VLOOKUP(A259,'Title IA allocations 25-26'!$A$2:$C$314,3,FALSE)=0,0,$B$5),0)</f>
        <v>10000</v>
      </c>
      <c r="D259" s="134">
        <f>IFERROR(VLOOKUP(A259,'Title IA allocations 25-26'!$A$2:$C$314,3,FALSE)/SUM('Title IA allocations 25-26'!$C$2:$C$314),0)</f>
        <v>1.349313166042042E-4</v>
      </c>
      <c r="E259" s="47">
        <f t="shared" si="38"/>
        <v>2928.8000000000243</v>
      </c>
      <c r="F259" s="48"/>
      <c r="G259" s="47">
        <f t="shared" si="39"/>
        <v>10000</v>
      </c>
      <c r="H259" s="47">
        <f t="shared" si="40"/>
        <v>10000</v>
      </c>
      <c r="I259" s="48"/>
      <c r="J259" s="47">
        <f t="shared" si="41"/>
        <v>0</v>
      </c>
      <c r="K259" s="47">
        <f t="shared" si="42"/>
        <v>10000</v>
      </c>
      <c r="L259" s="48"/>
      <c r="M259" s="47">
        <f t="shared" si="43"/>
        <v>0</v>
      </c>
      <c r="N259" s="47">
        <f t="shared" si="44"/>
        <v>10000</v>
      </c>
      <c r="Q259" s="47">
        <f t="shared" si="49"/>
        <v>10000</v>
      </c>
      <c r="R259" s="49"/>
      <c r="S259" s="12">
        <f t="shared" si="45"/>
        <v>0</v>
      </c>
      <c r="T259" s="47">
        <f t="shared" si="46"/>
        <v>10000</v>
      </c>
      <c r="U259" s="12">
        <f>IFERROR(VLOOKUP(A259,'[1]SY 2025-2026 Final'!$A$9:$U$322,20,0),0)</f>
        <v>10000</v>
      </c>
      <c r="V259" s="12">
        <f t="shared" si="47"/>
        <v>0</v>
      </c>
      <c r="W259" s="32">
        <f t="shared" si="48"/>
        <v>0</v>
      </c>
    </row>
    <row r="260" spans="1:23" x14ac:dyDescent="0.25">
      <c r="A260" s="43" t="s">
        <v>537</v>
      </c>
      <c r="B260" s="2" t="s">
        <v>538</v>
      </c>
      <c r="C260" s="47">
        <f>_xlfn.IFNA(IF(VLOOKUP(A260,'Title IA allocations 25-26'!$A$2:$C$314,3,FALSE)=0,0,$B$5),0)</f>
        <v>10000</v>
      </c>
      <c r="D260" s="134">
        <f>IFERROR(VLOOKUP(A260,'Title IA allocations 25-26'!$A$2:$C$314,3,FALSE)/SUM('Title IA allocations 25-26'!$C$2:$C$314),0)</f>
        <v>2.4509453679361038E-3</v>
      </c>
      <c r="E260" s="47">
        <f t="shared" si="38"/>
        <v>53200.700000000019</v>
      </c>
      <c r="F260" s="48"/>
      <c r="G260" s="47">
        <f t="shared" si="39"/>
        <v>0</v>
      </c>
      <c r="H260" s="47">
        <f t="shared" si="40"/>
        <v>51934.9</v>
      </c>
      <c r="I260" s="48"/>
      <c r="J260" s="47">
        <f t="shared" si="41"/>
        <v>0</v>
      </c>
      <c r="K260" s="47">
        <f t="shared" si="42"/>
        <v>51933</v>
      </c>
      <c r="L260" s="48"/>
      <c r="M260" s="47">
        <f t="shared" si="43"/>
        <v>0</v>
      </c>
      <c r="N260" s="47">
        <f t="shared" si="44"/>
        <v>51933</v>
      </c>
      <c r="Q260" s="47">
        <f t="shared" si="49"/>
        <v>51933</v>
      </c>
      <c r="R260" s="49"/>
      <c r="S260" s="12">
        <f t="shared" si="45"/>
        <v>0</v>
      </c>
      <c r="T260" s="47">
        <f t="shared" si="46"/>
        <v>51933</v>
      </c>
      <c r="U260" s="12">
        <f>IFERROR(VLOOKUP(A260,'[1]SY 2025-2026 Final'!$A$9:$U$322,20,0),0)</f>
        <v>48567</v>
      </c>
      <c r="V260" s="12">
        <f t="shared" si="47"/>
        <v>3366</v>
      </c>
      <c r="W260" s="32">
        <f t="shared" si="48"/>
        <v>6.9306319105565506E-2</v>
      </c>
    </row>
    <row r="261" spans="1:23" x14ac:dyDescent="0.25">
      <c r="A261" s="43" t="s">
        <v>539</v>
      </c>
      <c r="B261" s="2" t="s">
        <v>540</v>
      </c>
      <c r="C261" s="47">
        <f>_xlfn.IFNA(IF(VLOOKUP(A261,'Title IA allocations 25-26'!$A$2:$C$314,3,FALSE)=0,0,$B$5),0)</f>
        <v>0</v>
      </c>
      <c r="D261" s="134">
        <f>IFERROR(VLOOKUP(A261,'Title IA allocations 25-26'!$A$2:$C$314,3,FALSE)/SUM('Title IA allocations 25-26'!$C$2:$C$314),0)</f>
        <v>0</v>
      </c>
      <c r="E261" s="47">
        <f t="shared" si="38"/>
        <v>0</v>
      </c>
      <c r="F261" s="48"/>
      <c r="G261" s="47">
        <f t="shared" si="39"/>
        <v>0</v>
      </c>
      <c r="H261" s="47">
        <f t="shared" si="40"/>
        <v>0</v>
      </c>
      <c r="I261" s="48"/>
      <c r="J261" s="47">
        <f t="shared" si="41"/>
        <v>0</v>
      </c>
      <c r="K261" s="47">
        <f t="shared" si="42"/>
        <v>0</v>
      </c>
      <c r="L261" s="48"/>
      <c r="M261" s="47">
        <f t="shared" si="43"/>
        <v>0</v>
      </c>
      <c r="N261" s="47">
        <f t="shared" si="44"/>
        <v>0</v>
      </c>
      <c r="Q261" s="47">
        <f t="shared" si="49"/>
        <v>0</v>
      </c>
      <c r="R261" s="49"/>
      <c r="S261" s="12">
        <f t="shared" si="45"/>
        <v>0</v>
      </c>
      <c r="T261" s="47">
        <f t="shared" si="46"/>
        <v>0</v>
      </c>
      <c r="U261" s="12">
        <f>IFERROR(VLOOKUP(A261,'[1]SY 2025-2026 Final'!$A$9:$U$322,20,0),0)</f>
        <v>0</v>
      </c>
      <c r="V261" s="12">
        <f t="shared" si="47"/>
        <v>0</v>
      </c>
      <c r="W261" s="32">
        <f t="shared" si="48"/>
        <v>0</v>
      </c>
    </row>
    <row r="262" spans="1:23" x14ac:dyDescent="0.25">
      <c r="A262" s="43" t="s">
        <v>541</v>
      </c>
      <c r="B262" s="2" t="s">
        <v>542</v>
      </c>
      <c r="C262" s="47">
        <f>_xlfn.IFNA(IF(VLOOKUP(A262,'Title IA allocations 25-26'!$A$2:$C$314,3,FALSE)=0,0,$B$5),0)</f>
        <v>10000</v>
      </c>
      <c r="D262" s="134">
        <f>IFERROR(VLOOKUP(A262,'Title IA allocations 25-26'!$A$2:$C$314,3,FALSE)/SUM('Title IA allocations 25-26'!$C$2:$C$314),0)</f>
        <v>1.1553741355447352E-5</v>
      </c>
      <c r="E262" s="47">
        <f t="shared" si="38"/>
        <v>250.70000000002409</v>
      </c>
      <c r="F262" s="48"/>
      <c r="G262" s="47">
        <f t="shared" si="39"/>
        <v>10000</v>
      </c>
      <c r="H262" s="47">
        <f t="shared" si="40"/>
        <v>10000</v>
      </c>
      <c r="I262" s="48"/>
      <c r="J262" s="47">
        <f t="shared" si="41"/>
        <v>0</v>
      </c>
      <c r="K262" s="47">
        <f t="shared" si="42"/>
        <v>10000</v>
      </c>
      <c r="L262" s="48"/>
      <c r="M262" s="47">
        <f t="shared" si="43"/>
        <v>0</v>
      </c>
      <c r="N262" s="47">
        <f t="shared" si="44"/>
        <v>10000</v>
      </c>
      <c r="Q262" s="47">
        <f t="shared" si="49"/>
        <v>10000</v>
      </c>
      <c r="R262" s="49"/>
      <c r="S262" s="12">
        <f t="shared" si="45"/>
        <v>0</v>
      </c>
      <c r="T262" s="47">
        <f t="shared" si="46"/>
        <v>10000</v>
      </c>
      <c r="U262" s="12">
        <f>IFERROR(VLOOKUP(A262,'[1]SY 2025-2026 Final'!$A$9:$U$322,20,0),0)</f>
        <v>10000</v>
      </c>
      <c r="V262" s="12">
        <f t="shared" si="47"/>
        <v>0</v>
      </c>
      <c r="W262" s="32">
        <f t="shared" si="48"/>
        <v>0</v>
      </c>
    </row>
    <row r="263" spans="1:23" x14ac:dyDescent="0.25">
      <c r="A263" s="43" t="s">
        <v>543</v>
      </c>
      <c r="B263" s="2" t="s">
        <v>544</v>
      </c>
      <c r="C263" s="47">
        <f>_xlfn.IFNA(IF(VLOOKUP(A263,'Title IA allocations 25-26'!$A$2:$C$314,3,FALSE)=0,0,$B$5),0)</f>
        <v>0</v>
      </c>
      <c r="D263" s="134">
        <f>IFERROR(VLOOKUP(A263,'Title IA allocations 25-26'!$A$2:$C$314,3,FALSE)/SUM('Title IA allocations 25-26'!$C$2:$C$314),0)</f>
        <v>0</v>
      </c>
      <c r="E263" s="47">
        <f t="shared" si="38"/>
        <v>0</v>
      </c>
      <c r="F263" s="48"/>
      <c r="G263" s="47">
        <f t="shared" si="39"/>
        <v>0</v>
      </c>
      <c r="H263" s="47">
        <f t="shared" si="40"/>
        <v>0</v>
      </c>
      <c r="I263" s="48"/>
      <c r="J263" s="47">
        <f t="shared" si="41"/>
        <v>0</v>
      </c>
      <c r="K263" s="47">
        <f t="shared" si="42"/>
        <v>0</v>
      </c>
      <c r="L263" s="48"/>
      <c r="M263" s="47">
        <f t="shared" si="43"/>
        <v>0</v>
      </c>
      <c r="N263" s="47">
        <f t="shared" si="44"/>
        <v>0</v>
      </c>
      <c r="Q263" s="47">
        <f t="shared" si="49"/>
        <v>0</v>
      </c>
      <c r="R263" s="49"/>
      <c r="S263" s="12">
        <f t="shared" si="45"/>
        <v>0</v>
      </c>
      <c r="T263" s="47">
        <f t="shared" si="46"/>
        <v>0</v>
      </c>
      <c r="U263" s="12">
        <f>IFERROR(VLOOKUP(A263,'[1]SY 2025-2026 Final'!$A$9:$U$322,20,0),0)</f>
        <v>0</v>
      </c>
      <c r="V263" s="12">
        <f t="shared" si="47"/>
        <v>0</v>
      </c>
      <c r="W263" s="32">
        <f t="shared" si="48"/>
        <v>0</v>
      </c>
    </row>
    <row r="264" spans="1:23" x14ac:dyDescent="0.25">
      <c r="A264" s="43" t="s">
        <v>545</v>
      </c>
      <c r="B264" s="2" t="s">
        <v>546</v>
      </c>
      <c r="C264" s="47">
        <f>_xlfn.IFNA(IF(VLOOKUP(A264,'Title IA allocations 25-26'!$A$2:$C$314,3,FALSE)=0,0,$B$5),0)</f>
        <v>10000</v>
      </c>
      <c r="D264" s="134">
        <f>IFERROR(VLOOKUP(A264,'Title IA allocations 25-26'!$A$2:$C$314,3,FALSE)/SUM('Title IA allocations 25-26'!$C$2:$C$314),0)</f>
        <v>1.5176632579102895E-3</v>
      </c>
      <c r="E264" s="47">
        <f t="shared" ref="E264:E319" si="50">IF(D264=0,0,ROUNDDOWN(D264*$C$1,1)+$C$1*$D$5)</f>
        <v>32942.700000000019</v>
      </c>
      <c r="F264" s="48"/>
      <c r="G264" s="47">
        <f t="shared" ref="G264:G319" si="51">IF(AND($C264&lt;&gt;0,E264&lt;$B$5),$B$5,0)</f>
        <v>0</v>
      </c>
      <c r="H264" s="47">
        <f t="shared" ref="H264:H319" si="52">ROUNDDOWN(IF(G264=0,IF(E264=$B$5,$B$5,E264*(1-$G$5)),G264),1)</f>
        <v>32158.9</v>
      </c>
      <c r="I264" s="48"/>
      <c r="J264" s="47">
        <f t="shared" ref="J264:J319" si="53">IF(AND($C264&lt;&gt;0,H264&lt;10000),10000,0)</f>
        <v>0</v>
      </c>
      <c r="K264" s="47">
        <f t="shared" ref="K264:K319" si="54">ROUNDDOWN(IF(J264=0,IF(H264=$B$5,$B$5,H264*(1-$J$5)),J264),0)</f>
        <v>32158</v>
      </c>
      <c r="L264" s="48"/>
      <c r="M264" s="47">
        <f t="shared" ref="M264:M319" si="55">IF(AND(C264&lt;&gt;0,K264&lt;10000),10000,0)</f>
        <v>0</v>
      </c>
      <c r="N264" s="47">
        <f t="shared" ref="N264:N319" si="56">IF(M264=0,IF(K264=$B$5,$B$5,K264*(1-$M$5)),M264)</f>
        <v>32158</v>
      </c>
      <c r="Q264" s="47">
        <f t="shared" si="49"/>
        <v>32158</v>
      </c>
      <c r="R264" s="49"/>
      <c r="S264" s="12">
        <f t="shared" ref="S264:S319" si="57">ROUND(IF(R264&gt;0,-1*R264*Q264,0),0)</f>
        <v>0</v>
      </c>
      <c r="T264" s="47">
        <f t="shared" ref="T264:T319" si="58">Q264+S264</f>
        <v>32158</v>
      </c>
      <c r="U264" s="12">
        <f>IFERROR(VLOOKUP(A264,'[1]SY 2025-2026 Final'!$A$9:$U$322,20,0),0)</f>
        <v>32535</v>
      </c>
      <c r="V264" s="12">
        <f t="shared" ref="V264:V319" si="59">T264-U264</f>
        <v>-377</v>
      </c>
      <c r="W264" s="32">
        <f t="shared" ref="W264:W319" si="60">IFERROR(V264/U264,0)</f>
        <v>-1.1587521131089596E-2</v>
      </c>
    </row>
    <row r="265" spans="1:23" x14ac:dyDescent="0.25">
      <c r="A265" s="43" t="s">
        <v>547</v>
      </c>
      <c r="B265" s="2" t="s">
        <v>548</v>
      </c>
      <c r="C265" s="47">
        <f>_xlfn.IFNA(IF(VLOOKUP(A265,'Title IA allocations 25-26'!$A$2:$C$314,3,FALSE)=0,0,$B$5),0)</f>
        <v>0</v>
      </c>
      <c r="D265" s="134">
        <f>IFERROR(VLOOKUP(A265,'Title IA allocations 25-26'!$A$2:$C$314,3,FALSE)/SUM('Title IA allocations 25-26'!$C$2:$C$314),0)</f>
        <v>0</v>
      </c>
      <c r="E265" s="47">
        <f t="shared" si="50"/>
        <v>0</v>
      </c>
      <c r="F265" s="48"/>
      <c r="G265" s="47">
        <f t="shared" si="51"/>
        <v>0</v>
      </c>
      <c r="H265" s="47">
        <f t="shared" si="52"/>
        <v>0</v>
      </c>
      <c r="I265" s="48"/>
      <c r="J265" s="47">
        <f t="shared" si="53"/>
        <v>0</v>
      </c>
      <c r="K265" s="47">
        <f t="shared" si="54"/>
        <v>0</v>
      </c>
      <c r="L265" s="48"/>
      <c r="M265" s="47">
        <f t="shared" si="55"/>
        <v>0</v>
      </c>
      <c r="N265" s="47">
        <f t="shared" si="56"/>
        <v>0</v>
      </c>
      <c r="Q265" s="47">
        <f t="shared" si="49"/>
        <v>0</v>
      </c>
      <c r="R265" s="49"/>
      <c r="S265" s="12">
        <f t="shared" si="57"/>
        <v>0</v>
      </c>
      <c r="T265" s="47">
        <f t="shared" si="58"/>
        <v>0</v>
      </c>
      <c r="U265" s="12">
        <f>IFERROR(VLOOKUP(A265,'[1]SY 2025-2026 Final'!$A$9:$U$322,20,0),0)</f>
        <v>0</v>
      </c>
      <c r="V265" s="12">
        <f t="shared" si="59"/>
        <v>0</v>
      </c>
      <c r="W265" s="32">
        <f t="shared" si="60"/>
        <v>0</v>
      </c>
    </row>
    <row r="266" spans="1:23" x14ac:dyDescent="0.25">
      <c r="A266" s="43" t="s">
        <v>549</v>
      </c>
      <c r="B266" s="2" t="s">
        <v>550</v>
      </c>
      <c r="C266" s="47">
        <f>_xlfn.IFNA(IF(VLOOKUP(A266,'Title IA allocations 25-26'!$A$2:$C$314,3,FALSE)=0,0,$B$5),0)</f>
        <v>10000</v>
      </c>
      <c r="D266" s="134">
        <f>IFERROR(VLOOKUP(A266,'Title IA allocations 25-26'!$A$2:$C$314,3,FALSE)/SUM('Title IA allocations 25-26'!$C$2:$C$314),0)</f>
        <v>9.1689968260492386E-4</v>
      </c>
      <c r="E266" s="47">
        <f t="shared" si="50"/>
        <v>19902.400000000027</v>
      </c>
      <c r="F266" s="48"/>
      <c r="G266" s="47">
        <f t="shared" si="51"/>
        <v>0</v>
      </c>
      <c r="H266" s="47">
        <f t="shared" si="52"/>
        <v>19428.8</v>
      </c>
      <c r="I266" s="48"/>
      <c r="J266" s="47">
        <f t="shared" si="53"/>
        <v>0</v>
      </c>
      <c r="K266" s="47">
        <f t="shared" si="54"/>
        <v>19428</v>
      </c>
      <c r="L266" s="48"/>
      <c r="M266" s="47">
        <f t="shared" si="55"/>
        <v>0</v>
      </c>
      <c r="N266" s="47">
        <f t="shared" si="56"/>
        <v>19428</v>
      </c>
      <c r="Q266" s="47">
        <f t="shared" si="49"/>
        <v>19428</v>
      </c>
      <c r="R266" s="49"/>
      <c r="S266" s="12">
        <f t="shared" si="57"/>
        <v>0</v>
      </c>
      <c r="T266" s="47">
        <f t="shared" si="58"/>
        <v>19428</v>
      </c>
      <c r="U266" s="12">
        <f>IFERROR(VLOOKUP(A266,'[1]SY 2025-2026 Final'!$A$9:$U$322,20,0),0)</f>
        <v>18365</v>
      </c>
      <c r="V266" s="12">
        <f t="shared" si="59"/>
        <v>1063</v>
      </c>
      <c r="W266" s="32">
        <f t="shared" si="60"/>
        <v>5.7881840457391781E-2</v>
      </c>
    </row>
    <row r="267" spans="1:23" x14ac:dyDescent="0.25">
      <c r="A267" s="43" t="s">
        <v>551</v>
      </c>
      <c r="B267" s="2" t="s">
        <v>552</v>
      </c>
      <c r="C267" s="47">
        <f>_xlfn.IFNA(IF(VLOOKUP(A267,'Title IA allocations 25-26'!$A$2:$C$314,3,FALSE)=0,0,$B$5),0)</f>
        <v>10000</v>
      </c>
      <c r="D267" s="134">
        <f>IFERROR(VLOOKUP(A267,'Title IA allocations 25-26'!$A$2:$C$314,3,FALSE)/SUM('Title IA allocations 25-26'!$C$2:$C$314),0)</f>
        <v>1.3211567293339947E-3</v>
      </c>
      <c r="E267" s="47">
        <f t="shared" si="50"/>
        <v>28677.200000000026</v>
      </c>
      <c r="F267" s="48"/>
      <c r="G267" s="47">
        <f t="shared" si="51"/>
        <v>0</v>
      </c>
      <c r="H267" s="47">
        <f t="shared" si="52"/>
        <v>27994.9</v>
      </c>
      <c r="I267" s="48"/>
      <c r="J267" s="47">
        <f t="shared" si="53"/>
        <v>0</v>
      </c>
      <c r="K267" s="47">
        <f t="shared" si="54"/>
        <v>27994</v>
      </c>
      <c r="L267" s="48"/>
      <c r="M267" s="47">
        <f t="shared" si="55"/>
        <v>0</v>
      </c>
      <c r="N267" s="47">
        <f t="shared" si="56"/>
        <v>27994</v>
      </c>
      <c r="Q267" s="47">
        <f t="shared" si="49"/>
        <v>27994</v>
      </c>
      <c r="R267" s="49"/>
      <c r="S267" s="12">
        <f t="shared" si="57"/>
        <v>0</v>
      </c>
      <c r="T267" s="47">
        <f t="shared" si="58"/>
        <v>27994</v>
      </c>
      <c r="U267" s="12">
        <f>IFERROR(VLOOKUP(A267,'[1]SY 2025-2026 Final'!$A$9:$U$322,20,0),0)</f>
        <v>28431</v>
      </c>
      <c r="V267" s="12">
        <f t="shared" si="59"/>
        <v>-437</v>
      </c>
      <c r="W267" s="32">
        <f t="shared" si="60"/>
        <v>-1.5370546234743765E-2</v>
      </c>
    </row>
    <row r="268" spans="1:23" x14ac:dyDescent="0.25">
      <c r="A268" s="43" t="s">
        <v>553</v>
      </c>
      <c r="B268" s="2" t="s">
        <v>554</v>
      </c>
      <c r="C268" s="47">
        <f>_xlfn.IFNA(IF(VLOOKUP(A268,'Title IA allocations 25-26'!$A$2:$C$314,3,FALSE)=0,0,$B$5),0)</f>
        <v>10000</v>
      </c>
      <c r="D268" s="134">
        <f>IFERROR(VLOOKUP(A268,'Title IA allocations 25-26'!$A$2:$C$314,3,FALSE)/SUM('Title IA allocations 25-26'!$C$2:$C$314),0)</f>
        <v>9.2215857947448702E-4</v>
      </c>
      <c r="E268" s="47">
        <f t="shared" si="50"/>
        <v>20016.500000000025</v>
      </c>
      <c r="F268" s="48"/>
      <c r="G268" s="47">
        <f t="shared" si="51"/>
        <v>0</v>
      </c>
      <c r="H268" s="47">
        <f t="shared" si="52"/>
        <v>19540.2</v>
      </c>
      <c r="I268" s="48"/>
      <c r="J268" s="47">
        <f t="shared" si="53"/>
        <v>0</v>
      </c>
      <c r="K268" s="47">
        <f t="shared" si="54"/>
        <v>19539</v>
      </c>
      <c r="L268" s="48"/>
      <c r="M268" s="47">
        <f t="shared" si="55"/>
        <v>0</v>
      </c>
      <c r="N268" s="47">
        <f t="shared" si="56"/>
        <v>19539</v>
      </c>
      <c r="Q268" s="47">
        <f t="shared" si="49"/>
        <v>19539</v>
      </c>
      <c r="R268" s="49"/>
      <c r="S268" s="12">
        <f t="shared" si="57"/>
        <v>0</v>
      </c>
      <c r="T268" s="47">
        <f t="shared" si="58"/>
        <v>19539</v>
      </c>
      <c r="U268" s="12">
        <f>IFERROR(VLOOKUP(A268,'[1]SY 2025-2026 Final'!$A$9:$U$322,20,0),0)</f>
        <v>18942</v>
      </c>
      <c r="V268" s="12">
        <f t="shared" si="59"/>
        <v>597</v>
      </c>
      <c r="W268" s="32">
        <f t="shared" si="60"/>
        <v>3.1517263224580296E-2</v>
      </c>
    </row>
    <row r="269" spans="1:23" x14ac:dyDescent="0.25">
      <c r="A269" s="53" t="s">
        <v>557</v>
      </c>
      <c r="B269" s="2" t="s">
        <v>558</v>
      </c>
      <c r="C269" s="47">
        <f>_xlfn.IFNA(IF(VLOOKUP(A269,'Title IA allocations 25-26'!$A$2:$C$314,3,FALSE)=0,0,$B$5),0)</f>
        <v>10000</v>
      </c>
      <c r="D269" s="134">
        <f>IFERROR(VLOOKUP(A269,'Title IA allocations 25-26'!$A$2:$C$314,3,FALSE)/SUM('Title IA allocations 25-26'!$C$2:$C$314),0)</f>
        <v>3.1585388901205538E-4</v>
      </c>
      <c r="E269" s="47">
        <f t="shared" si="50"/>
        <v>6855.9000000000233</v>
      </c>
      <c r="F269" s="48"/>
      <c r="G269" s="47">
        <f t="shared" si="51"/>
        <v>10000</v>
      </c>
      <c r="H269" s="47">
        <f t="shared" si="52"/>
        <v>10000</v>
      </c>
      <c r="I269" s="48"/>
      <c r="J269" s="47">
        <f t="shared" si="53"/>
        <v>0</v>
      </c>
      <c r="K269" s="47">
        <f t="shared" si="54"/>
        <v>10000</v>
      </c>
      <c r="L269" s="48"/>
      <c r="M269" s="47">
        <f t="shared" si="55"/>
        <v>0</v>
      </c>
      <c r="N269" s="47">
        <f t="shared" si="56"/>
        <v>10000</v>
      </c>
      <c r="Q269" s="47">
        <f t="shared" si="49"/>
        <v>10000</v>
      </c>
      <c r="R269" s="49"/>
      <c r="S269" s="12">
        <f t="shared" si="57"/>
        <v>0</v>
      </c>
      <c r="T269" s="47">
        <f t="shared" si="58"/>
        <v>10000</v>
      </c>
      <c r="U269" s="12">
        <f>IFERROR(VLOOKUP(A269,'[1]SY 2025-2026 Final'!$A$9:$U$322,20,0),0)</f>
        <v>10000</v>
      </c>
      <c r="V269" s="12">
        <f t="shared" si="59"/>
        <v>0</v>
      </c>
      <c r="W269" s="32">
        <f t="shared" si="60"/>
        <v>0</v>
      </c>
    </row>
    <row r="270" spans="1:23" x14ac:dyDescent="0.25">
      <c r="A270" s="43" t="s">
        <v>559</v>
      </c>
      <c r="B270" s="2" t="s">
        <v>560</v>
      </c>
      <c r="C270" s="47">
        <f>_xlfn.IFNA(IF(VLOOKUP(A270,'Title IA allocations 25-26'!$A$2:$C$314,3,FALSE)=0,0,$B$5),0)</f>
        <v>10000</v>
      </c>
      <c r="D270" s="134">
        <f>IFERROR(VLOOKUP(A270,'Title IA allocations 25-26'!$A$2:$C$314,3,FALSE)/SUM('Title IA allocations 25-26'!$C$2:$C$314),0)</f>
        <v>1.888143593986289E-4</v>
      </c>
      <c r="E270" s="47">
        <f t="shared" si="50"/>
        <v>4098.4000000000233</v>
      </c>
      <c r="F270" s="48"/>
      <c r="G270" s="47">
        <f t="shared" si="51"/>
        <v>10000</v>
      </c>
      <c r="H270" s="47">
        <f t="shared" si="52"/>
        <v>10000</v>
      </c>
      <c r="I270" s="48"/>
      <c r="J270" s="47">
        <f t="shared" si="53"/>
        <v>0</v>
      </c>
      <c r="K270" s="47">
        <f t="shared" si="54"/>
        <v>10000</v>
      </c>
      <c r="L270" s="48"/>
      <c r="M270" s="47">
        <f t="shared" si="55"/>
        <v>0</v>
      </c>
      <c r="N270" s="47">
        <f t="shared" si="56"/>
        <v>10000</v>
      </c>
      <c r="Q270" s="47">
        <f t="shared" si="49"/>
        <v>10000</v>
      </c>
      <c r="R270" s="49"/>
      <c r="S270" s="12">
        <f t="shared" si="57"/>
        <v>0</v>
      </c>
      <c r="T270" s="47">
        <f t="shared" si="58"/>
        <v>10000</v>
      </c>
      <c r="U270" s="12">
        <f>IFERROR(VLOOKUP(A270,'[1]SY 2025-2026 Final'!$A$9:$U$322,20,0),0)</f>
        <v>10000</v>
      </c>
      <c r="V270" s="12">
        <f t="shared" si="59"/>
        <v>0</v>
      </c>
      <c r="W270" s="32">
        <f t="shared" si="60"/>
        <v>0</v>
      </c>
    </row>
    <row r="271" spans="1:23" x14ac:dyDescent="0.25">
      <c r="A271" s="43" t="s">
        <v>561</v>
      </c>
      <c r="B271" s="2" t="s">
        <v>562</v>
      </c>
      <c r="C271" s="47">
        <f>_xlfn.IFNA(IF(VLOOKUP(A271,'Title IA allocations 25-26'!$A$2:$C$314,3,FALSE)=0,0,$B$5),0)</f>
        <v>10000</v>
      </c>
      <c r="D271" s="134">
        <f>IFERROR(VLOOKUP(A271,'Title IA allocations 25-26'!$A$2:$C$314,3,FALSE)/SUM('Title IA allocations 25-26'!$C$2:$C$314),0)</f>
        <v>3.3990611464879764E-3</v>
      </c>
      <c r="E271" s="47">
        <f t="shared" si="50"/>
        <v>73780.700000000026</v>
      </c>
      <c r="F271" s="48"/>
      <c r="G271" s="47">
        <f t="shared" si="51"/>
        <v>0</v>
      </c>
      <c r="H271" s="47">
        <f t="shared" si="52"/>
        <v>72025.3</v>
      </c>
      <c r="I271" s="48"/>
      <c r="J271" s="47">
        <f t="shared" si="53"/>
        <v>0</v>
      </c>
      <c r="K271" s="47">
        <f t="shared" si="54"/>
        <v>72023</v>
      </c>
      <c r="L271" s="48"/>
      <c r="M271" s="47">
        <f t="shared" si="55"/>
        <v>0</v>
      </c>
      <c r="N271" s="47">
        <f t="shared" si="56"/>
        <v>72023</v>
      </c>
      <c r="Q271" s="47">
        <f t="shared" si="49"/>
        <v>72023</v>
      </c>
      <c r="R271" s="49"/>
      <c r="S271" s="12">
        <f t="shared" si="57"/>
        <v>0</v>
      </c>
      <c r="T271" s="47">
        <f t="shared" si="58"/>
        <v>72023</v>
      </c>
      <c r="U271" s="12">
        <f>IFERROR(VLOOKUP(A271,'[1]SY 2025-2026 Final'!$A$9:$U$322,20,0),0)</f>
        <v>73102</v>
      </c>
      <c r="V271" s="12">
        <f t="shared" si="59"/>
        <v>-1079</v>
      </c>
      <c r="W271" s="32">
        <f t="shared" si="60"/>
        <v>-1.4760198079395912E-2</v>
      </c>
    </row>
    <row r="272" spans="1:23" x14ac:dyDescent="0.25">
      <c r="A272" s="43" t="s">
        <v>563</v>
      </c>
      <c r="B272" s="2" t="s">
        <v>564</v>
      </c>
      <c r="C272" s="47">
        <f>_xlfn.IFNA(IF(VLOOKUP(A272,'Title IA allocations 25-26'!$A$2:$C$314,3,FALSE)=0,0,$B$5),0)</f>
        <v>10000</v>
      </c>
      <c r="D272" s="134">
        <f>IFERROR(VLOOKUP(A272,'Title IA allocations 25-26'!$A$2:$C$314,3,FALSE)/SUM('Title IA allocations 25-26'!$C$2:$C$314),0)</f>
        <v>9.353336993085019E-3</v>
      </c>
      <c r="E272" s="47">
        <f t="shared" si="50"/>
        <v>203025.40000000002</v>
      </c>
      <c r="F272" s="48"/>
      <c r="G272" s="47">
        <f t="shared" si="51"/>
        <v>0</v>
      </c>
      <c r="H272" s="47">
        <f t="shared" si="52"/>
        <v>198195</v>
      </c>
      <c r="I272" s="48"/>
      <c r="J272" s="47">
        <f t="shared" si="53"/>
        <v>0</v>
      </c>
      <c r="K272" s="47">
        <f t="shared" si="54"/>
        <v>198189</v>
      </c>
      <c r="L272" s="48"/>
      <c r="M272" s="47">
        <f t="shared" si="55"/>
        <v>0</v>
      </c>
      <c r="N272" s="47">
        <f t="shared" si="56"/>
        <v>198189</v>
      </c>
      <c r="Q272" s="47">
        <f t="shared" si="49"/>
        <v>198189</v>
      </c>
      <c r="R272" s="49"/>
      <c r="S272" s="12">
        <f t="shared" si="57"/>
        <v>0</v>
      </c>
      <c r="T272" s="47">
        <f t="shared" si="58"/>
        <v>198189</v>
      </c>
      <c r="U272" s="12">
        <f>IFERROR(VLOOKUP(A272,'[1]SY 2025-2026 Final'!$A$9:$U$322,20,0),0)</f>
        <v>182161</v>
      </c>
      <c r="V272" s="12">
        <f t="shared" si="59"/>
        <v>16028</v>
      </c>
      <c r="W272" s="32">
        <f t="shared" si="60"/>
        <v>8.7988098440390641E-2</v>
      </c>
    </row>
    <row r="273" spans="1:23" x14ac:dyDescent="0.25">
      <c r="A273" s="43" t="s">
        <v>565</v>
      </c>
      <c r="B273" s="2" t="s">
        <v>566</v>
      </c>
      <c r="C273" s="47">
        <f>_xlfn.IFNA(IF(VLOOKUP(A273,'Title IA allocations 25-26'!$A$2:$C$314,3,FALSE)=0,0,$B$5),0)</f>
        <v>10000</v>
      </c>
      <c r="D273" s="134">
        <f>IFERROR(VLOOKUP(A273,'Title IA allocations 25-26'!$A$2:$C$314,3,FALSE)/SUM('Title IA allocations 25-26'!$C$2:$C$314),0)</f>
        <v>1.209339778813551E-4</v>
      </c>
      <c r="E273" s="47">
        <f t="shared" si="50"/>
        <v>2625.0000000000241</v>
      </c>
      <c r="F273" s="48"/>
      <c r="G273" s="47">
        <f t="shared" si="51"/>
        <v>10000</v>
      </c>
      <c r="H273" s="47">
        <f t="shared" si="52"/>
        <v>10000</v>
      </c>
      <c r="I273" s="48"/>
      <c r="J273" s="47">
        <f t="shared" si="53"/>
        <v>0</v>
      </c>
      <c r="K273" s="47">
        <f t="shared" si="54"/>
        <v>10000</v>
      </c>
      <c r="L273" s="48"/>
      <c r="M273" s="47">
        <f t="shared" si="55"/>
        <v>0</v>
      </c>
      <c r="N273" s="47">
        <f t="shared" si="56"/>
        <v>10000</v>
      </c>
      <c r="Q273" s="47">
        <f t="shared" si="49"/>
        <v>10000</v>
      </c>
      <c r="R273" s="49"/>
      <c r="S273" s="12">
        <f t="shared" si="57"/>
        <v>0</v>
      </c>
      <c r="T273" s="47">
        <f t="shared" si="58"/>
        <v>10000</v>
      </c>
      <c r="U273" s="12">
        <f>IFERROR(VLOOKUP(A273,'[1]SY 2025-2026 Final'!$A$9:$U$322,20,0),0)</f>
        <v>10000</v>
      </c>
      <c r="V273" s="12">
        <f t="shared" si="59"/>
        <v>0</v>
      </c>
      <c r="W273" s="32">
        <f t="shared" si="60"/>
        <v>0</v>
      </c>
    </row>
    <row r="274" spans="1:23" x14ac:dyDescent="0.25">
      <c r="A274" s="43" t="s">
        <v>567</v>
      </c>
      <c r="B274" s="2" t="s">
        <v>568</v>
      </c>
      <c r="C274" s="47">
        <f>_xlfn.IFNA(IF(VLOOKUP(A274,'Title IA allocations 25-26'!$A$2:$C$314,3,FALSE)=0,0,$B$5),0)</f>
        <v>10000</v>
      </c>
      <c r="D274" s="134">
        <f>IFERROR(VLOOKUP(A274,'Title IA allocations 25-26'!$A$2:$C$314,3,FALSE)/SUM('Title IA allocations 25-26'!$C$2:$C$314),0)</f>
        <v>3.5171023869224285E-2</v>
      </c>
      <c r="E274" s="47">
        <f t="shared" si="50"/>
        <v>763429.3</v>
      </c>
      <c r="F274" s="48"/>
      <c r="G274" s="47">
        <f t="shared" si="51"/>
        <v>0</v>
      </c>
      <c r="H274" s="47">
        <f t="shared" si="52"/>
        <v>745266</v>
      </c>
      <c r="I274" s="48"/>
      <c r="J274" s="47">
        <f t="shared" si="53"/>
        <v>0</v>
      </c>
      <c r="K274" s="47">
        <f t="shared" si="54"/>
        <v>745245</v>
      </c>
      <c r="L274" s="48"/>
      <c r="M274" s="47">
        <f t="shared" si="55"/>
        <v>0</v>
      </c>
      <c r="N274" s="47">
        <f t="shared" si="56"/>
        <v>745245</v>
      </c>
      <c r="Q274" s="47">
        <f t="shared" si="49"/>
        <v>745245</v>
      </c>
      <c r="R274" s="49"/>
      <c r="S274" s="12">
        <f t="shared" si="57"/>
        <v>0</v>
      </c>
      <c r="T274" s="47">
        <f t="shared" si="58"/>
        <v>745245</v>
      </c>
      <c r="U274" s="12">
        <f>IFERROR(VLOOKUP(A274,'[1]SY 2025-2026 Final'!$A$9:$U$322,20,0),0)</f>
        <v>753232</v>
      </c>
      <c r="V274" s="12">
        <f t="shared" si="59"/>
        <v>-7987</v>
      </c>
      <c r="W274" s="32">
        <f t="shared" si="60"/>
        <v>-1.0603638719544575E-2</v>
      </c>
    </row>
    <row r="275" spans="1:23" x14ac:dyDescent="0.25">
      <c r="A275" s="43" t="s">
        <v>569</v>
      </c>
      <c r="B275" s="2" t="s">
        <v>570</v>
      </c>
      <c r="C275" s="47">
        <f>_xlfn.IFNA(IF(VLOOKUP(A275,'Title IA allocations 25-26'!$A$2:$C$314,3,FALSE)=0,0,$B$5),0)</f>
        <v>10000</v>
      </c>
      <c r="D275" s="134">
        <f>IFERROR(VLOOKUP(A275,'Title IA allocations 25-26'!$A$2:$C$314,3,FALSE)/SUM('Title IA allocations 25-26'!$C$2:$C$314),0)</f>
        <v>6.0122476128738234E-4</v>
      </c>
      <c r="E275" s="47">
        <f t="shared" si="50"/>
        <v>13050.300000000023</v>
      </c>
      <c r="F275" s="48"/>
      <c r="G275" s="47">
        <f t="shared" si="51"/>
        <v>0</v>
      </c>
      <c r="H275" s="47">
        <f t="shared" si="52"/>
        <v>12739.8</v>
      </c>
      <c r="I275" s="48"/>
      <c r="J275" s="47">
        <f t="shared" si="53"/>
        <v>0</v>
      </c>
      <c r="K275" s="47">
        <f t="shared" si="54"/>
        <v>12739</v>
      </c>
      <c r="L275" s="48"/>
      <c r="M275" s="47">
        <f t="shared" si="55"/>
        <v>0</v>
      </c>
      <c r="N275" s="47">
        <f t="shared" si="56"/>
        <v>12739</v>
      </c>
      <c r="Q275" s="47">
        <f t="shared" si="49"/>
        <v>12739</v>
      </c>
      <c r="R275" s="49"/>
      <c r="S275" s="12">
        <f t="shared" si="57"/>
        <v>0</v>
      </c>
      <c r="T275" s="47">
        <f t="shared" si="58"/>
        <v>12739</v>
      </c>
      <c r="U275" s="12">
        <f>IFERROR(VLOOKUP(A275,'[1]SY 2025-2026 Final'!$A$9:$U$322,20,0),0)</f>
        <v>12934</v>
      </c>
      <c r="V275" s="12">
        <f t="shared" si="59"/>
        <v>-195</v>
      </c>
      <c r="W275" s="32">
        <f t="shared" si="60"/>
        <v>-1.5076542446265656E-2</v>
      </c>
    </row>
    <row r="276" spans="1:23" x14ac:dyDescent="0.25">
      <c r="A276" s="43" t="s">
        <v>571</v>
      </c>
      <c r="B276" s="2" t="s">
        <v>572</v>
      </c>
      <c r="C276" s="47">
        <f>_xlfn.IFNA(IF(VLOOKUP(A276,'Title IA allocations 25-26'!$A$2:$C$314,3,FALSE)=0,0,$B$5),0)</f>
        <v>10000</v>
      </c>
      <c r="D276" s="134">
        <f>IFERROR(VLOOKUP(A276,'Title IA allocations 25-26'!$A$2:$C$314,3,FALSE)/SUM('Title IA allocations 25-26'!$C$2:$C$314),0)</f>
        <v>1.1279404529876097E-3</v>
      </c>
      <c r="E276" s="47">
        <f t="shared" si="50"/>
        <v>24483.300000000025</v>
      </c>
      <c r="F276" s="48"/>
      <c r="G276" s="47">
        <f t="shared" si="51"/>
        <v>0</v>
      </c>
      <c r="H276" s="47">
        <f t="shared" si="52"/>
        <v>23900.799999999999</v>
      </c>
      <c r="I276" s="48"/>
      <c r="J276" s="47">
        <f t="shared" si="53"/>
        <v>0</v>
      </c>
      <c r="K276" s="47">
        <f t="shared" si="54"/>
        <v>23900</v>
      </c>
      <c r="L276" s="48"/>
      <c r="M276" s="47">
        <f t="shared" si="55"/>
        <v>0</v>
      </c>
      <c r="N276" s="47">
        <f t="shared" si="56"/>
        <v>23900</v>
      </c>
      <c r="Q276" s="47">
        <f t="shared" si="49"/>
        <v>23900</v>
      </c>
      <c r="R276" s="49"/>
      <c r="S276" s="12">
        <f t="shared" si="57"/>
        <v>0</v>
      </c>
      <c r="T276" s="47">
        <f t="shared" si="58"/>
        <v>23900</v>
      </c>
      <c r="U276" s="12">
        <f>IFERROR(VLOOKUP(A276,'[1]SY 2025-2026 Final'!$A$9:$U$322,20,0),0)</f>
        <v>23449</v>
      </c>
      <c r="V276" s="12">
        <f t="shared" si="59"/>
        <v>451</v>
      </c>
      <c r="W276" s="32">
        <f t="shared" si="60"/>
        <v>1.9233229562028231E-2</v>
      </c>
    </row>
    <row r="277" spans="1:23" x14ac:dyDescent="0.25">
      <c r="A277" s="43" t="s">
        <v>573</v>
      </c>
      <c r="B277" s="2" t="s">
        <v>574</v>
      </c>
      <c r="C277" s="47">
        <f>_xlfn.IFNA(IF(VLOOKUP(A277,'Title IA allocations 25-26'!$A$2:$C$314,3,FALSE)=0,0,$B$5),0)</f>
        <v>10000</v>
      </c>
      <c r="D277" s="134">
        <f>IFERROR(VLOOKUP(A277,'Title IA allocations 25-26'!$A$2:$C$314,3,FALSE)/SUM('Title IA allocations 25-26'!$C$2:$C$314),0)</f>
        <v>1.7371568101723256E-4</v>
      </c>
      <c r="E277" s="47">
        <f t="shared" si="50"/>
        <v>3770.7000000000239</v>
      </c>
      <c r="F277" s="48"/>
      <c r="G277" s="47">
        <f t="shared" si="51"/>
        <v>10000</v>
      </c>
      <c r="H277" s="47">
        <f t="shared" si="52"/>
        <v>10000</v>
      </c>
      <c r="I277" s="48"/>
      <c r="J277" s="47">
        <f t="shared" si="53"/>
        <v>0</v>
      </c>
      <c r="K277" s="47">
        <f t="shared" si="54"/>
        <v>10000</v>
      </c>
      <c r="L277" s="48"/>
      <c r="M277" s="47">
        <f t="shared" si="55"/>
        <v>0</v>
      </c>
      <c r="N277" s="47">
        <f t="shared" si="56"/>
        <v>10000</v>
      </c>
      <c r="Q277" s="47">
        <f t="shared" si="49"/>
        <v>10000</v>
      </c>
      <c r="R277" s="49"/>
      <c r="S277" s="12">
        <f t="shared" si="57"/>
        <v>0</v>
      </c>
      <c r="T277" s="47">
        <f t="shared" si="58"/>
        <v>10000</v>
      </c>
      <c r="U277" s="12">
        <f>IFERROR(VLOOKUP(A277,'[1]SY 2025-2026 Final'!$A$9:$U$322,20,0),0)</f>
        <v>10000</v>
      </c>
      <c r="V277" s="12">
        <f t="shared" si="59"/>
        <v>0</v>
      </c>
      <c r="W277" s="32">
        <f t="shared" si="60"/>
        <v>0</v>
      </c>
    </row>
    <row r="278" spans="1:23" x14ac:dyDescent="0.25">
      <c r="A278" s="43" t="s">
        <v>575</v>
      </c>
      <c r="B278" s="2" t="s">
        <v>576</v>
      </c>
      <c r="C278" s="47">
        <f>_xlfn.IFNA(IF(VLOOKUP(A278,'Title IA allocations 25-26'!$A$2:$C$314,3,FALSE)=0,0,$B$5),0)</f>
        <v>10000</v>
      </c>
      <c r="D278" s="134">
        <f>IFERROR(VLOOKUP(A278,'Title IA allocations 25-26'!$A$2:$C$314,3,FALSE)/SUM('Title IA allocations 25-26'!$C$2:$C$314),0)</f>
        <v>1.0414061310036915E-3</v>
      </c>
      <c r="E278" s="47">
        <f t="shared" si="50"/>
        <v>22604.900000000027</v>
      </c>
      <c r="F278" s="48"/>
      <c r="G278" s="47">
        <f t="shared" si="51"/>
        <v>0</v>
      </c>
      <c r="H278" s="47">
        <f t="shared" si="52"/>
        <v>22067</v>
      </c>
      <c r="I278" s="48"/>
      <c r="J278" s="47">
        <f t="shared" si="53"/>
        <v>0</v>
      </c>
      <c r="K278" s="47">
        <f t="shared" si="54"/>
        <v>22066</v>
      </c>
      <c r="L278" s="48"/>
      <c r="M278" s="47">
        <f t="shared" si="55"/>
        <v>0</v>
      </c>
      <c r="N278" s="47">
        <f t="shared" si="56"/>
        <v>22066</v>
      </c>
      <c r="Q278" s="47">
        <f t="shared" si="49"/>
        <v>22066</v>
      </c>
      <c r="R278" s="49"/>
      <c r="S278" s="12">
        <f t="shared" si="57"/>
        <v>0</v>
      </c>
      <c r="T278" s="47">
        <f t="shared" si="58"/>
        <v>22066</v>
      </c>
      <c r="U278" s="12">
        <f>IFERROR(VLOOKUP(A278,'[1]SY 2025-2026 Final'!$A$9:$U$322,20,0),0)</f>
        <v>24160</v>
      </c>
      <c r="V278" s="12">
        <f t="shared" si="59"/>
        <v>-2094</v>
      </c>
      <c r="W278" s="32">
        <f t="shared" si="60"/>
        <v>-8.667218543046358E-2</v>
      </c>
    </row>
    <row r="279" spans="1:23" x14ac:dyDescent="0.25">
      <c r="A279" s="43" t="s">
        <v>577</v>
      </c>
      <c r="B279" s="2" t="s">
        <v>578</v>
      </c>
      <c r="C279" s="47">
        <f>_xlfn.IFNA(IF(VLOOKUP(A279,'Title IA allocations 25-26'!$A$2:$C$314,3,FALSE)=0,0,$B$5),0)</f>
        <v>10000</v>
      </c>
      <c r="D279" s="134">
        <f>IFERROR(VLOOKUP(A279,'Title IA allocations 25-26'!$A$2:$C$314,3,FALSE)/SUM('Title IA allocations 25-26'!$C$2:$C$314),0)</f>
        <v>1.9153673336710041E-4</v>
      </c>
      <c r="E279" s="47">
        <f t="shared" si="50"/>
        <v>4157.5000000000236</v>
      </c>
      <c r="F279" s="48"/>
      <c r="G279" s="47">
        <f t="shared" si="51"/>
        <v>10000</v>
      </c>
      <c r="H279" s="47">
        <f t="shared" si="52"/>
        <v>10000</v>
      </c>
      <c r="I279" s="48"/>
      <c r="J279" s="47">
        <f t="shared" si="53"/>
        <v>0</v>
      </c>
      <c r="K279" s="47">
        <f t="shared" si="54"/>
        <v>10000</v>
      </c>
      <c r="L279" s="48"/>
      <c r="M279" s="47">
        <f t="shared" si="55"/>
        <v>0</v>
      </c>
      <c r="N279" s="47">
        <f t="shared" si="56"/>
        <v>10000</v>
      </c>
      <c r="Q279" s="47">
        <f t="shared" si="49"/>
        <v>10000</v>
      </c>
      <c r="R279" s="49"/>
      <c r="S279" s="12">
        <f t="shared" si="57"/>
        <v>0</v>
      </c>
      <c r="T279" s="47">
        <f t="shared" si="58"/>
        <v>10000</v>
      </c>
      <c r="U279" s="12">
        <f>IFERROR(VLOOKUP(A279,'[1]SY 2025-2026 Final'!$A$9:$U$322,20,0),0)</f>
        <v>10000</v>
      </c>
      <c r="V279" s="12">
        <f t="shared" si="59"/>
        <v>0</v>
      </c>
      <c r="W279" s="32">
        <f t="shared" si="60"/>
        <v>0</v>
      </c>
    </row>
    <row r="280" spans="1:23" x14ac:dyDescent="0.25">
      <c r="A280" s="43" t="s">
        <v>579</v>
      </c>
      <c r="B280" s="2" t="s">
        <v>580</v>
      </c>
      <c r="C280" s="47">
        <f>_xlfn.IFNA(IF(VLOOKUP(A280,'Title IA allocations 25-26'!$A$2:$C$314,3,FALSE)=0,0,$B$5),0)</f>
        <v>10000</v>
      </c>
      <c r="D280" s="134">
        <f>IFERROR(VLOOKUP(A280,'Title IA allocations 25-26'!$A$2:$C$314,3,FALSE)/SUM('Title IA allocations 25-26'!$C$2:$C$314),0)</f>
        <v>4.8196688469887889E-4</v>
      </c>
      <c r="E280" s="47">
        <f t="shared" si="50"/>
        <v>10461.600000000024</v>
      </c>
      <c r="F280" s="48"/>
      <c r="G280" s="47">
        <f t="shared" si="51"/>
        <v>0</v>
      </c>
      <c r="H280" s="47">
        <f t="shared" si="52"/>
        <v>10212.700000000001</v>
      </c>
      <c r="I280" s="48"/>
      <c r="J280" s="47">
        <f t="shared" si="53"/>
        <v>0</v>
      </c>
      <c r="K280" s="47">
        <f t="shared" si="54"/>
        <v>10212</v>
      </c>
      <c r="L280" s="48"/>
      <c r="M280" s="47">
        <f t="shared" si="55"/>
        <v>0</v>
      </c>
      <c r="N280" s="47">
        <f t="shared" si="56"/>
        <v>10212</v>
      </c>
      <c r="Q280" s="47">
        <f t="shared" si="49"/>
        <v>10212</v>
      </c>
      <c r="R280" s="49"/>
      <c r="S280" s="12">
        <f t="shared" si="57"/>
        <v>0</v>
      </c>
      <c r="T280" s="47">
        <f t="shared" si="58"/>
        <v>10212</v>
      </c>
      <c r="U280" s="12">
        <f>IFERROR(VLOOKUP(A280,'[1]SY 2025-2026 Final'!$A$9:$U$322,20,0),0)</f>
        <v>11803</v>
      </c>
      <c r="V280" s="12">
        <f t="shared" si="59"/>
        <v>-1591</v>
      </c>
      <c r="W280" s="32">
        <f t="shared" si="60"/>
        <v>-0.13479623824451412</v>
      </c>
    </row>
    <row r="281" spans="1:23" x14ac:dyDescent="0.25">
      <c r="A281" s="53" t="s">
        <v>581</v>
      </c>
      <c r="B281" s="2" t="s">
        <v>582</v>
      </c>
      <c r="C281" s="47">
        <f>_xlfn.IFNA(IF(VLOOKUP(A281,'Title IA allocations 25-26'!$A$2:$C$314,3,FALSE)=0,0,$B$5),0)</f>
        <v>10000</v>
      </c>
      <c r="D281" s="134">
        <f>IFERROR(VLOOKUP(A281,'Title IA allocations 25-26'!$A$2:$C$314,3,FALSE)/SUM('Title IA allocations 25-26'!$C$2:$C$314),0)</f>
        <v>2.3929013262442302E-3</v>
      </c>
      <c r="E281" s="47">
        <f t="shared" si="50"/>
        <v>51940.700000000019</v>
      </c>
      <c r="F281" s="48"/>
      <c r="G281" s="47">
        <f t="shared" si="51"/>
        <v>0</v>
      </c>
      <c r="H281" s="47">
        <f t="shared" si="52"/>
        <v>50704.9</v>
      </c>
      <c r="I281" s="48"/>
      <c r="J281" s="47">
        <f t="shared" si="53"/>
        <v>0</v>
      </c>
      <c r="K281" s="47">
        <f t="shared" si="54"/>
        <v>50703</v>
      </c>
      <c r="L281" s="48"/>
      <c r="M281" s="47">
        <f t="shared" si="55"/>
        <v>0</v>
      </c>
      <c r="N281" s="47">
        <f t="shared" si="56"/>
        <v>50703</v>
      </c>
      <c r="Q281" s="47">
        <f t="shared" si="49"/>
        <v>50703</v>
      </c>
      <c r="R281" s="49"/>
      <c r="S281" s="12">
        <f t="shared" si="57"/>
        <v>0</v>
      </c>
      <c r="T281" s="47">
        <f t="shared" si="58"/>
        <v>50703</v>
      </c>
      <c r="U281" s="12">
        <f>IFERROR(VLOOKUP(A281,'[1]SY 2025-2026 Final'!$A$9:$U$322,20,0),0)</f>
        <v>56000</v>
      </c>
      <c r="V281" s="12">
        <f t="shared" si="59"/>
        <v>-5297</v>
      </c>
      <c r="W281" s="32">
        <f t="shared" si="60"/>
        <v>-9.4589285714285709E-2</v>
      </c>
    </row>
    <row r="282" spans="1:23" x14ac:dyDescent="0.25">
      <c r="A282" s="43" t="s">
        <v>583</v>
      </c>
      <c r="B282" s="2" t="s">
        <v>584</v>
      </c>
      <c r="C282" s="47">
        <f>_xlfn.IFNA(IF(VLOOKUP(A282,'Title IA allocations 25-26'!$A$2:$C$314,3,FALSE)=0,0,$B$5),0)</f>
        <v>10000</v>
      </c>
      <c r="D282" s="134">
        <f>IFERROR(VLOOKUP(A282,'Title IA allocations 25-26'!$A$2:$C$314,3,FALSE)/SUM('Title IA allocations 25-26'!$C$2:$C$314),0)</f>
        <v>5.1774941020507935E-3</v>
      </c>
      <c r="E282" s="47">
        <f t="shared" si="50"/>
        <v>112383.70000000003</v>
      </c>
      <c r="F282" s="48"/>
      <c r="G282" s="47">
        <f t="shared" si="51"/>
        <v>0</v>
      </c>
      <c r="H282" s="47">
        <f t="shared" si="52"/>
        <v>109709.9</v>
      </c>
      <c r="I282" s="48"/>
      <c r="J282" s="47">
        <f t="shared" si="53"/>
        <v>0</v>
      </c>
      <c r="K282" s="47">
        <f t="shared" si="54"/>
        <v>109706</v>
      </c>
      <c r="L282" s="48"/>
      <c r="M282" s="47">
        <f t="shared" si="55"/>
        <v>0</v>
      </c>
      <c r="N282" s="47">
        <f t="shared" si="56"/>
        <v>109706</v>
      </c>
      <c r="Q282" s="47">
        <f t="shared" si="49"/>
        <v>109706</v>
      </c>
      <c r="R282" s="49"/>
      <c r="S282" s="12">
        <f t="shared" si="57"/>
        <v>0</v>
      </c>
      <c r="T282" s="47">
        <f t="shared" si="58"/>
        <v>109706</v>
      </c>
      <c r="U282" s="12">
        <f>IFERROR(VLOOKUP(A282,'[1]SY 2025-2026 Final'!$A$9:$U$322,20,0),0)</f>
        <v>118473</v>
      </c>
      <c r="V282" s="12">
        <f t="shared" si="59"/>
        <v>-8767</v>
      </c>
      <c r="W282" s="32">
        <f t="shared" si="60"/>
        <v>-7.3999983118516452E-2</v>
      </c>
    </row>
    <row r="283" spans="1:23" x14ac:dyDescent="0.25">
      <c r="A283" s="43" t="s">
        <v>585</v>
      </c>
      <c r="B283" s="2" t="s">
        <v>586</v>
      </c>
      <c r="C283" s="47">
        <f>_xlfn.IFNA(IF(VLOOKUP(A283,'Title IA allocations 25-26'!$A$2:$C$314,3,FALSE)=0,0,$B$5),0)</f>
        <v>10000</v>
      </c>
      <c r="D283" s="134">
        <f>IFERROR(VLOOKUP(A283,'Title IA allocations 25-26'!$A$2:$C$314,3,FALSE)/SUM('Title IA allocations 25-26'!$C$2:$C$314),0)</f>
        <v>1.4315694717897904E-4</v>
      </c>
      <c r="E283" s="47">
        <f t="shared" si="50"/>
        <v>3107.3000000000243</v>
      </c>
      <c r="F283" s="48"/>
      <c r="G283" s="47">
        <f t="shared" si="51"/>
        <v>10000</v>
      </c>
      <c r="H283" s="47">
        <f t="shared" si="52"/>
        <v>10000</v>
      </c>
      <c r="I283" s="48"/>
      <c r="J283" s="47">
        <f t="shared" si="53"/>
        <v>0</v>
      </c>
      <c r="K283" s="47">
        <f t="shared" si="54"/>
        <v>10000</v>
      </c>
      <c r="L283" s="48"/>
      <c r="M283" s="47">
        <f t="shared" si="55"/>
        <v>0</v>
      </c>
      <c r="N283" s="47">
        <f t="shared" si="56"/>
        <v>10000</v>
      </c>
      <c r="Q283" s="47">
        <f t="shared" si="49"/>
        <v>10000</v>
      </c>
      <c r="R283" s="49"/>
      <c r="S283" s="12">
        <f t="shared" si="57"/>
        <v>0</v>
      </c>
      <c r="T283" s="47">
        <f t="shared" si="58"/>
        <v>10000</v>
      </c>
      <c r="U283" s="12">
        <f>IFERROR(VLOOKUP(A283,'[1]SY 2025-2026 Final'!$A$9:$U$322,20,0),0)</f>
        <v>10000</v>
      </c>
      <c r="V283" s="12">
        <f t="shared" si="59"/>
        <v>0</v>
      </c>
      <c r="W283" s="32">
        <f t="shared" si="60"/>
        <v>0</v>
      </c>
    </row>
    <row r="284" spans="1:23" x14ac:dyDescent="0.25">
      <c r="A284" s="43" t="s">
        <v>587</v>
      </c>
      <c r="B284" s="2" t="s">
        <v>588</v>
      </c>
      <c r="C284" s="47">
        <f>_xlfn.IFNA(IF(VLOOKUP(A284,'Title IA allocations 25-26'!$A$2:$C$314,3,FALSE)=0,0,$B$5),0)</f>
        <v>10000</v>
      </c>
      <c r="D284" s="134">
        <f>IFERROR(VLOOKUP(A284,'Title IA allocations 25-26'!$A$2:$C$314,3,FALSE)/SUM('Title IA allocations 25-26'!$C$2:$C$314),0)</f>
        <v>4.5379668124509974E-4</v>
      </c>
      <c r="E284" s="47">
        <f t="shared" si="50"/>
        <v>9850.2000000000244</v>
      </c>
      <c r="F284" s="48"/>
      <c r="G284" s="47">
        <f t="shared" si="51"/>
        <v>10000</v>
      </c>
      <c r="H284" s="47">
        <f t="shared" si="52"/>
        <v>10000</v>
      </c>
      <c r="I284" s="48"/>
      <c r="J284" s="47">
        <f t="shared" si="53"/>
        <v>0</v>
      </c>
      <c r="K284" s="47">
        <f t="shared" si="54"/>
        <v>10000</v>
      </c>
      <c r="L284" s="48"/>
      <c r="M284" s="47">
        <f t="shared" si="55"/>
        <v>0</v>
      </c>
      <c r="N284" s="47">
        <f t="shared" si="56"/>
        <v>10000</v>
      </c>
      <c r="Q284" s="47">
        <f t="shared" si="49"/>
        <v>10000</v>
      </c>
      <c r="R284" s="49"/>
      <c r="S284" s="12">
        <f t="shared" si="57"/>
        <v>0</v>
      </c>
      <c r="T284" s="47">
        <f t="shared" si="58"/>
        <v>10000</v>
      </c>
      <c r="U284" s="12">
        <f>IFERROR(VLOOKUP(A284,'[1]SY 2025-2026 Final'!$A$9:$U$322,20,0),0)</f>
        <v>10000</v>
      </c>
      <c r="V284" s="12">
        <f t="shared" si="59"/>
        <v>0</v>
      </c>
      <c r="W284" s="32">
        <f t="shared" si="60"/>
        <v>0</v>
      </c>
    </row>
    <row r="285" spans="1:23" x14ac:dyDescent="0.25">
      <c r="A285" s="43" t="s">
        <v>589</v>
      </c>
      <c r="B285" s="2" t="s">
        <v>590</v>
      </c>
      <c r="C285" s="47">
        <f>_xlfn.IFNA(IF(VLOOKUP(A285,'Title IA allocations 25-26'!$A$2:$C$314,3,FALSE)=0,0,$B$5),0)</f>
        <v>10000</v>
      </c>
      <c r="D285" s="134">
        <f>IFERROR(VLOOKUP(A285,'Title IA allocations 25-26'!$A$2:$C$314,3,FALSE)/SUM('Title IA allocations 25-26'!$C$2:$C$314),0)</f>
        <v>3.2556288643943607E-4</v>
      </c>
      <c r="E285" s="47">
        <f t="shared" si="50"/>
        <v>7066.7000000000235</v>
      </c>
      <c r="F285" s="48"/>
      <c r="G285" s="47">
        <f t="shared" si="51"/>
        <v>10000</v>
      </c>
      <c r="H285" s="47">
        <f t="shared" si="52"/>
        <v>10000</v>
      </c>
      <c r="I285" s="48"/>
      <c r="J285" s="47">
        <f t="shared" si="53"/>
        <v>0</v>
      </c>
      <c r="K285" s="47">
        <f t="shared" si="54"/>
        <v>10000</v>
      </c>
      <c r="L285" s="48"/>
      <c r="M285" s="47">
        <f t="shared" si="55"/>
        <v>0</v>
      </c>
      <c r="N285" s="47">
        <f t="shared" si="56"/>
        <v>10000</v>
      </c>
      <c r="Q285" s="47">
        <f t="shared" si="49"/>
        <v>10000</v>
      </c>
      <c r="R285" s="49"/>
      <c r="S285" s="12">
        <f t="shared" si="57"/>
        <v>0</v>
      </c>
      <c r="T285" s="47">
        <f t="shared" si="58"/>
        <v>10000</v>
      </c>
      <c r="U285" s="12">
        <f>IFERROR(VLOOKUP(A285,'[1]SY 2025-2026 Final'!$A$9:$U$322,20,0),0)</f>
        <v>10000</v>
      </c>
      <c r="V285" s="12">
        <f t="shared" si="59"/>
        <v>0</v>
      </c>
      <c r="W285" s="32">
        <f t="shared" si="60"/>
        <v>0</v>
      </c>
    </row>
    <row r="286" spans="1:23" x14ac:dyDescent="0.25">
      <c r="A286" s="43" t="s">
        <v>591</v>
      </c>
      <c r="B286" s="2" t="s">
        <v>592</v>
      </c>
      <c r="C286" s="47">
        <f>_xlfn.IFNA(IF(VLOOKUP(A286,'Title IA allocations 25-26'!$A$2:$C$314,3,FALSE)=0,0,$B$5),0)</f>
        <v>10000</v>
      </c>
      <c r="D286" s="134">
        <f>IFERROR(VLOOKUP(A286,'Title IA allocations 25-26'!$A$2:$C$314,3,FALSE)/SUM('Title IA allocations 25-26'!$C$2:$C$314),0)</f>
        <v>4.121250860834611E-3</v>
      </c>
      <c r="E286" s="47">
        <f t="shared" si="50"/>
        <v>89456.700000000026</v>
      </c>
      <c r="F286" s="48"/>
      <c r="G286" s="47">
        <f t="shared" si="51"/>
        <v>0</v>
      </c>
      <c r="H286" s="47">
        <f t="shared" si="52"/>
        <v>87328.3</v>
      </c>
      <c r="I286" s="48"/>
      <c r="J286" s="47">
        <f t="shared" si="53"/>
        <v>0</v>
      </c>
      <c r="K286" s="47">
        <f t="shared" si="54"/>
        <v>87325</v>
      </c>
      <c r="L286" s="48"/>
      <c r="M286" s="47">
        <f t="shared" si="55"/>
        <v>0</v>
      </c>
      <c r="N286" s="47">
        <f t="shared" si="56"/>
        <v>87325</v>
      </c>
      <c r="Q286" s="47">
        <f t="shared" si="49"/>
        <v>87325</v>
      </c>
      <c r="R286" s="49"/>
      <c r="S286" s="12">
        <f t="shared" si="57"/>
        <v>0</v>
      </c>
      <c r="T286" s="47">
        <f t="shared" si="58"/>
        <v>87325</v>
      </c>
      <c r="U286" s="12">
        <f>IFERROR(VLOOKUP(A286,'[1]SY 2025-2026 Final'!$A$9:$U$322,20,0),0)</f>
        <v>78717</v>
      </c>
      <c r="V286" s="12">
        <f t="shared" si="59"/>
        <v>8608</v>
      </c>
      <c r="W286" s="32">
        <f t="shared" si="60"/>
        <v>0.10935376094109278</v>
      </c>
    </row>
    <row r="287" spans="1:23" x14ac:dyDescent="0.25">
      <c r="A287" s="43" t="s">
        <v>593</v>
      </c>
      <c r="B287" s="2" t="s">
        <v>594</v>
      </c>
      <c r="C287" s="47">
        <f>_xlfn.IFNA(IF(VLOOKUP(A287,'Title IA allocations 25-26'!$A$2:$C$314,3,FALSE)=0,0,$B$5),0)</f>
        <v>10000</v>
      </c>
      <c r="D287" s="134">
        <f>IFERROR(VLOOKUP(A287,'Title IA allocations 25-26'!$A$2:$C$314,3,FALSE)/SUM('Title IA allocations 25-26'!$C$2:$C$314),0)</f>
        <v>3.9195026438209176E-3</v>
      </c>
      <c r="E287" s="47">
        <f t="shared" si="50"/>
        <v>85077.500000000029</v>
      </c>
      <c r="F287" s="48"/>
      <c r="G287" s="47">
        <f t="shared" si="51"/>
        <v>0</v>
      </c>
      <c r="H287" s="47">
        <f t="shared" si="52"/>
        <v>83053.3</v>
      </c>
      <c r="I287" s="48"/>
      <c r="J287" s="47">
        <f t="shared" si="53"/>
        <v>0</v>
      </c>
      <c r="K287" s="47">
        <f t="shared" si="54"/>
        <v>83051</v>
      </c>
      <c r="L287" s="48"/>
      <c r="M287" s="47">
        <f t="shared" si="55"/>
        <v>0</v>
      </c>
      <c r="N287" s="47">
        <f t="shared" si="56"/>
        <v>83051</v>
      </c>
      <c r="Q287" s="47">
        <f t="shared" si="49"/>
        <v>83051</v>
      </c>
      <c r="R287" s="49"/>
      <c r="S287" s="12">
        <f t="shared" si="57"/>
        <v>0</v>
      </c>
      <c r="T287" s="47">
        <f t="shared" si="58"/>
        <v>83051</v>
      </c>
      <c r="U287" s="12">
        <f>IFERROR(VLOOKUP(A287,'[1]SY 2025-2026 Final'!$A$9:$U$322,20,0),0)</f>
        <v>84349</v>
      </c>
      <c r="V287" s="12">
        <f t="shared" si="59"/>
        <v>-1298</v>
      </c>
      <c r="W287" s="32">
        <f t="shared" si="60"/>
        <v>-1.5388445624725841E-2</v>
      </c>
    </row>
    <row r="288" spans="1:23" x14ac:dyDescent="0.25">
      <c r="A288" s="43" t="s">
        <v>595</v>
      </c>
      <c r="B288" s="2" t="s">
        <v>596</v>
      </c>
      <c r="C288" s="47">
        <f>_xlfn.IFNA(IF(VLOOKUP(A288,'Title IA allocations 25-26'!$A$2:$C$314,3,FALSE)=0,0,$B$5),0)</f>
        <v>10000</v>
      </c>
      <c r="D288" s="134">
        <f>IFERROR(VLOOKUP(A288,'Title IA allocations 25-26'!$A$2:$C$314,3,FALSE)/SUM('Title IA allocations 25-26'!$C$2:$C$314),0)</f>
        <v>2.0385108742423195E-3</v>
      </c>
      <c r="E288" s="47">
        <f t="shared" si="50"/>
        <v>44248.300000000025</v>
      </c>
      <c r="F288" s="48"/>
      <c r="G288" s="47">
        <f t="shared" si="51"/>
        <v>0</v>
      </c>
      <c r="H288" s="47">
        <f t="shared" si="52"/>
        <v>43195.5</v>
      </c>
      <c r="I288" s="48"/>
      <c r="J288" s="47">
        <f t="shared" si="53"/>
        <v>0</v>
      </c>
      <c r="K288" s="47">
        <f t="shared" si="54"/>
        <v>43194</v>
      </c>
      <c r="L288" s="48"/>
      <c r="M288" s="47">
        <f t="shared" si="55"/>
        <v>0</v>
      </c>
      <c r="N288" s="47">
        <f t="shared" si="56"/>
        <v>43194</v>
      </c>
      <c r="Q288" s="47">
        <f t="shared" si="49"/>
        <v>43194</v>
      </c>
      <c r="R288" s="49"/>
      <c r="S288" s="12">
        <f t="shared" si="57"/>
        <v>0</v>
      </c>
      <c r="T288" s="47">
        <f t="shared" si="58"/>
        <v>43194</v>
      </c>
      <c r="U288" s="12">
        <f>IFERROR(VLOOKUP(A288,'[1]SY 2025-2026 Final'!$A$9:$U$322,20,0),0)</f>
        <v>29999</v>
      </c>
      <c r="V288" s="12">
        <f t="shared" si="59"/>
        <v>13195</v>
      </c>
      <c r="W288" s="32">
        <f t="shared" si="60"/>
        <v>0.43984799493316445</v>
      </c>
    </row>
    <row r="289" spans="1:23" x14ac:dyDescent="0.25">
      <c r="A289" s="43" t="s">
        <v>597</v>
      </c>
      <c r="B289" s="2" t="s">
        <v>598</v>
      </c>
      <c r="C289" s="47">
        <f>_xlfn.IFNA(IF(VLOOKUP(A289,'Title IA allocations 25-26'!$A$2:$C$314,3,FALSE)=0,0,$B$5),0)</f>
        <v>10000</v>
      </c>
      <c r="D289" s="134">
        <f>IFERROR(VLOOKUP(A289,'Title IA allocations 25-26'!$A$2:$C$314,3,FALSE)/SUM('Title IA allocations 25-26'!$C$2:$C$314),0)</f>
        <v>2.7429311615355802E-3</v>
      </c>
      <c r="E289" s="47">
        <f t="shared" si="50"/>
        <v>59538.60000000002</v>
      </c>
      <c r="F289" s="48"/>
      <c r="G289" s="47">
        <f t="shared" si="51"/>
        <v>0</v>
      </c>
      <c r="H289" s="47">
        <f t="shared" si="52"/>
        <v>58122</v>
      </c>
      <c r="I289" s="48"/>
      <c r="J289" s="47">
        <f t="shared" si="53"/>
        <v>0</v>
      </c>
      <c r="K289" s="47">
        <f t="shared" si="54"/>
        <v>58120</v>
      </c>
      <c r="L289" s="48"/>
      <c r="M289" s="47">
        <f t="shared" si="55"/>
        <v>0</v>
      </c>
      <c r="N289" s="47">
        <f t="shared" si="56"/>
        <v>58120</v>
      </c>
      <c r="Q289" s="47">
        <f t="shared" ref="Q289:Q319" si="61">N289</f>
        <v>58120</v>
      </c>
      <c r="R289" s="49"/>
      <c r="S289" s="12">
        <f t="shared" si="57"/>
        <v>0</v>
      </c>
      <c r="T289" s="47">
        <f t="shared" si="58"/>
        <v>58120</v>
      </c>
      <c r="U289" s="12">
        <f>IFERROR(VLOOKUP(A289,'[1]SY 2025-2026 Final'!$A$9:$U$322,20,0),0)</f>
        <v>58006</v>
      </c>
      <c r="V289" s="12">
        <f t="shared" si="59"/>
        <v>114</v>
      </c>
      <c r="W289" s="32">
        <f t="shared" si="60"/>
        <v>1.9653139330414095E-3</v>
      </c>
    </row>
    <row r="290" spans="1:23" x14ac:dyDescent="0.25">
      <c r="A290" s="43" t="s">
        <v>599</v>
      </c>
      <c r="B290" s="2" t="s">
        <v>600</v>
      </c>
      <c r="C290" s="47">
        <f>_xlfn.IFNA(IF(VLOOKUP(A290,'Title IA allocations 25-26'!$A$2:$C$314,3,FALSE)=0,0,$B$5),0)</f>
        <v>10000</v>
      </c>
      <c r="D290" s="134">
        <f>IFERROR(VLOOKUP(A290,'Title IA allocations 25-26'!$A$2:$C$314,3,FALSE)/SUM('Title IA allocations 25-26'!$C$2:$C$314),0)</f>
        <v>5.8731346472535727E-4</v>
      </c>
      <c r="E290" s="47">
        <f t="shared" si="50"/>
        <v>12748.300000000023</v>
      </c>
      <c r="F290" s="48"/>
      <c r="G290" s="47">
        <f t="shared" si="51"/>
        <v>0</v>
      </c>
      <c r="H290" s="47">
        <f t="shared" si="52"/>
        <v>12444.9</v>
      </c>
      <c r="I290" s="48"/>
      <c r="J290" s="47">
        <f t="shared" si="53"/>
        <v>0</v>
      </c>
      <c r="K290" s="47">
        <f t="shared" si="54"/>
        <v>12444</v>
      </c>
      <c r="L290" s="48"/>
      <c r="M290" s="47">
        <f t="shared" si="55"/>
        <v>0</v>
      </c>
      <c r="N290" s="47">
        <f t="shared" si="56"/>
        <v>12444</v>
      </c>
      <c r="Q290" s="47">
        <f t="shared" si="61"/>
        <v>12444</v>
      </c>
      <c r="R290" s="49"/>
      <c r="S290" s="12">
        <f t="shared" si="57"/>
        <v>0</v>
      </c>
      <c r="T290" s="47">
        <f t="shared" si="58"/>
        <v>12444</v>
      </c>
      <c r="U290" s="12">
        <f>IFERROR(VLOOKUP(A290,'[1]SY 2025-2026 Final'!$A$9:$U$322,20,0),0)</f>
        <v>10623</v>
      </c>
      <c r="V290" s="12">
        <f t="shared" si="59"/>
        <v>1821</v>
      </c>
      <c r="W290" s="32">
        <f t="shared" si="60"/>
        <v>0.17142050268285794</v>
      </c>
    </row>
    <row r="291" spans="1:23" x14ac:dyDescent="0.25">
      <c r="A291" s="43" t="s">
        <v>601</v>
      </c>
      <c r="B291" s="2" t="s">
        <v>602</v>
      </c>
      <c r="C291" s="47">
        <f>_xlfn.IFNA(IF(VLOOKUP(A291,'Title IA allocations 25-26'!$A$2:$C$314,3,FALSE)=0,0,$B$5),0)</f>
        <v>10000</v>
      </c>
      <c r="D291" s="134">
        <f>IFERROR(VLOOKUP(A291,'Title IA allocations 25-26'!$A$2:$C$314,3,FALSE)/SUM('Title IA allocations 25-26'!$C$2:$C$314),0)</f>
        <v>2.1594376245821657E-2</v>
      </c>
      <c r="E291" s="47">
        <f t="shared" si="50"/>
        <v>468731.8</v>
      </c>
      <c r="F291" s="48"/>
      <c r="G291" s="47">
        <f t="shared" si="51"/>
        <v>0</v>
      </c>
      <c r="H291" s="47">
        <f t="shared" si="52"/>
        <v>457579.8</v>
      </c>
      <c r="I291" s="48"/>
      <c r="J291" s="47">
        <f t="shared" si="53"/>
        <v>0</v>
      </c>
      <c r="K291" s="47">
        <f t="shared" si="54"/>
        <v>457567</v>
      </c>
      <c r="L291" s="48"/>
      <c r="M291" s="47">
        <f t="shared" si="55"/>
        <v>0</v>
      </c>
      <c r="N291" s="47">
        <f t="shared" si="56"/>
        <v>457567</v>
      </c>
      <c r="Q291" s="47">
        <f t="shared" si="61"/>
        <v>457567</v>
      </c>
      <c r="R291" s="49"/>
      <c r="S291" s="12">
        <f t="shared" si="57"/>
        <v>0</v>
      </c>
      <c r="T291" s="47">
        <f t="shared" si="58"/>
        <v>457567</v>
      </c>
      <c r="U291" s="12">
        <f>IFERROR(VLOOKUP(A291,'[1]SY 2025-2026 Final'!$A$9:$U$322,20,0),0)</f>
        <v>472160</v>
      </c>
      <c r="V291" s="12">
        <f t="shared" si="59"/>
        <v>-14593</v>
      </c>
      <c r="W291" s="32">
        <f t="shared" si="60"/>
        <v>-3.0906895967468654E-2</v>
      </c>
    </row>
    <row r="292" spans="1:23" x14ac:dyDescent="0.25">
      <c r="A292" s="43" t="s">
        <v>603</v>
      </c>
      <c r="B292" s="2" t="s">
        <v>604</v>
      </c>
      <c r="C292" s="47">
        <f>_xlfn.IFNA(IF(VLOOKUP(A292,'Title IA allocations 25-26'!$A$2:$C$314,3,FALSE)=0,0,$B$5),0)</f>
        <v>10000</v>
      </c>
      <c r="D292" s="134">
        <f>IFERROR(VLOOKUP(A292,'Title IA allocations 25-26'!$A$2:$C$314,3,FALSE)/SUM('Title IA allocations 25-26'!$C$2:$C$314),0)</f>
        <v>7.2496715529803298E-4</v>
      </c>
      <c r="E292" s="47">
        <f t="shared" si="50"/>
        <v>15736.200000000024</v>
      </c>
      <c r="F292" s="48"/>
      <c r="G292" s="47">
        <f t="shared" si="51"/>
        <v>0</v>
      </c>
      <c r="H292" s="47">
        <f t="shared" si="52"/>
        <v>15361.8</v>
      </c>
      <c r="I292" s="48"/>
      <c r="J292" s="47">
        <f t="shared" si="53"/>
        <v>0</v>
      </c>
      <c r="K292" s="47">
        <f t="shared" si="54"/>
        <v>15361</v>
      </c>
      <c r="L292" s="48"/>
      <c r="M292" s="47">
        <f t="shared" si="55"/>
        <v>0</v>
      </c>
      <c r="N292" s="47">
        <f t="shared" si="56"/>
        <v>15361</v>
      </c>
      <c r="Q292" s="47">
        <f t="shared" si="61"/>
        <v>15361</v>
      </c>
      <c r="R292" s="49"/>
      <c r="S292" s="12">
        <f t="shared" si="57"/>
        <v>0</v>
      </c>
      <c r="T292" s="47">
        <f t="shared" si="58"/>
        <v>15361</v>
      </c>
      <c r="U292" s="12">
        <f>IFERROR(VLOOKUP(A292,'[1]SY 2025-2026 Final'!$A$9:$U$322,20,0),0)</f>
        <v>16326</v>
      </c>
      <c r="V292" s="12">
        <f t="shared" si="59"/>
        <v>-965</v>
      </c>
      <c r="W292" s="32">
        <f t="shared" si="60"/>
        <v>-5.9108171015558007E-2</v>
      </c>
    </row>
    <row r="293" spans="1:23" x14ac:dyDescent="0.25">
      <c r="A293" s="43" t="s">
        <v>605</v>
      </c>
      <c r="B293" s="2" t="s">
        <v>606</v>
      </c>
      <c r="C293" s="47">
        <f>_xlfn.IFNA(IF(VLOOKUP(A293,'Title IA allocations 25-26'!$A$2:$C$314,3,FALSE)=0,0,$B$5),0)</f>
        <v>10000</v>
      </c>
      <c r="D293" s="134">
        <f>IFERROR(VLOOKUP(A293,'Title IA allocations 25-26'!$A$2:$C$314,3,FALSE)/SUM('Title IA allocations 25-26'!$C$2:$C$314),0)</f>
        <v>7.1749525405207643E-4</v>
      </c>
      <c r="E293" s="47">
        <f t="shared" si="50"/>
        <v>15574.000000000024</v>
      </c>
      <c r="F293" s="48"/>
      <c r="G293" s="47">
        <f t="shared" si="51"/>
        <v>0</v>
      </c>
      <c r="H293" s="47">
        <f t="shared" si="52"/>
        <v>15203.4</v>
      </c>
      <c r="I293" s="48"/>
      <c r="J293" s="47">
        <f t="shared" si="53"/>
        <v>0</v>
      </c>
      <c r="K293" s="47">
        <f t="shared" si="54"/>
        <v>15202</v>
      </c>
      <c r="L293" s="48"/>
      <c r="M293" s="47">
        <f t="shared" si="55"/>
        <v>0</v>
      </c>
      <c r="N293" s="47">
        <f t="shared" si="56"/>
        <v>15202</v>
      </c>
      <c r="Q293" s="47">
        <f t="shared" si="61"/>
        <v>15202</v>
      </c>
      <c r="R293" s="49"/>
      <c r="S293" s="12">
        <f t="shared" si="57"/>
        <v>0</v>
      </c>
      <c r="T293" s="47">
        <f t="shared" si="58"/>
        <v>15202</v>
      </c>
      <c r="U293" s="12">
        <f>IFERROR(VLOOKUP(A293,'[1]SY 2025-2026 Final'!$A$9:$U$322,20,0),0)</f>
        <v>15429</v>
      </c>
      <c r="V293" s="12">
        <f t="shared" si="59"/>
        <v>-227</v>
      </c>
      <c r="W293" s="32">
        <f t="shared" si="60"/>
        <v>-1.4712554280899605E-2</v>
      </c>
    </row>
    <row r="294" spans="1:23" x14ac:dyDescent="0.25">
      <c r="A294" s="43" t="s">
        <v>607</v>
      </c>
      <c r="B294" s="2" t="s">
        <v>608</v>
      </c>
      <c r="C294" s="47">
        <f>_xlfn.IFNA(IF(VLOOKUP(A294,'Title IA allocations 25-26'!$A$2:$C$314,3,FALSE)=0,0,$B$5),0)</f>
        <v>10000</v>
      </c>
      <c r="D294" s="134">
        <f>IFERROR(VLOOKUP(A294,'Title IA allocations 25-26'!$A$2:$C$314,3,FALSE)/SUM('Title IA allocations 25-26'!$C$2:$C$314),0)</f>
        <v>2.2703531974258167E-3</v>
      </c>
      <c r="E294" s="47">
        <f t="shared" si="50"/>
        <v>49280.700000000019</v>
      </c>
      <c r="F294" s="48"/>
      <c r="G294" s="47">
        <f t="shared" si="51"/>
        <v>0</v>
      </c>
      <c r="H294" s="47">
        <f t="shared" si="52"/>
        <v>48108.2</v>
      </c>
      <c r="I294" s="48"/>
      <c r="J294" s="47">
        <f t="shared" si="53"/>
        <v>0</v>
      </c>
      <c r="K294" s="47">
        <f t="shared" si="54"/>
        <v>48106</v>
      </c>
      <c r="L294" s="48"/>
      <c r="M294" s="47">
        <f t="shared" si="55"/>
        <v>0</v>
      </c>
      <c r="N294" s="47">
        <f t="shared" si="56"/>
        <v>48106</v>
      </c>
      <c r="Q294" s="47">
        <f t="shared" si="61"/>
        <v>48106</v>
      </c>
      <c r="R294" s="49"/>
      <c r="S294" s="12">
        <f t="shared" si="57"/>
        <v>0</v>
      </c>
      <c r="T294" s="47">
        <f t="shared" si="58"/>
        <v>48106</v>
      </c>
      <c r="U294" s="12">
        <f>IFERROR(VLOOKUP(A294,'[1]SY 2025-2026 Final'!$A$9:$U$322,20,0),0)</f>
        <v>48725</v>
      </c>
      <c r="V294" s="12">
        <f t="shared" si="59"/>
        <v>-619</v>
      </c>
      <c r="W294" s="32">
        <f t="shared" si="60"/>
        <v>-1.2703950743971267E-2</v>
      </c>
    </row>
    <row r="295" spans="1:23" x14ac:dyDescent="0.25">
      <c r="A295" s="43" t="s">
        <v>609</v>
      </c>
      <c r="B295" s="2" t="s">
        <v>610</v>
      </c>
      <c r="C295" s="47">
        <f>_xlfn.IFNA(IF(VLOOKUP(A295,'Title IA allocations 25-26'!$A$2:$C$314,3,FALSE)=0,0,$B$5),0)</f>
        <v>10000</v>
      </c>
      <c r="D295" s="134">
        <f>IFERROR(VLOOKUP(A295,'Title IA allocations 25-26'!$A$2:$C$314,3,FALSE)/SUM('Title IA allocations 25-26'!$C$2:$C$314),0)</f>
        <v>2.1276161359916589E-4</v>
      </c>
      <c r="E295" s="47">
        <f t="shared" si="50"/>
        <v>4618.2000000000235</v>
      </c>
      <c r="F295" s="48"/>
      <c r="G295" s="47">
        <f t="shared" si="51"/>
        <v>10000</v>
      </c>
      <c r="H295" s="47">
        <f t="shared" si="52"/>
        <v>10000</v>
      </c>
      <c r="I295" s="48"/>
      <c r="J295" s="47">
        <f t="shared" si="53"/>
        <v>0</v>
      </c>
      <c r="K295" s="47">
        <f t="shared" si="54"/>
        <v>10000</v>
      </c>
      <c r="L295" s="48"/>
      <c r="M295" s="47">
        <f t="shared" si="55"/>
        <v>0</v>
      </c>
      <c r="N295" s="47">
        <f t="shared" si="56"/>
        <v>10000</v>
      </c>
      <c r="Q295" s="47">
        <f t="shared" si="61"/>
        <v>10000</v>
      </c>
      <c r="R295" s="49"/>
      <c r="S295" s="12">
        <f t="shared" si="57"/>
        <v>0</v>
      </c>
      <c r="T295" s="47">
        <f t="shared" si="58"/>
        <v>10000</v>
      </c>
      <c r="U295" s="12">
        <f>IFERROR(VLOOKUP(A295,'[1]SY 2025-2026 Final'!$A$9:$U$322,20,0),0)</f>
        <v>10000</v>
      </c>
      <c r="V295" s="12">
        <f t="shared" si="59"/>
        <v>0</v>
      </c>
      <c r="W295" s="32">
        <f t="shared" si="60"/>
        <v>0</v>
      </c>
    </row>
    <row r="296" spans="1:23" x14ac:dyDescent="0.25">
      <c r="A296" s="43" t="s">
        <v>611</v>
      </c>
      <c r="B296" s="2" t="s">
        <v>612</v>
      </c>
      <c r="C296" s="47">
        <f>_xlfn.IFNA(IF(VLOOKUP(A296,'Title IA allocations 25-26'!$A$2:$C$314,3,FALSE)=0,0,$B$5),0)</f>
        <v>10000</v>
      </c>
      <c r="D296" s="134">
        <f>IFERROR(VLOOKUP(A296,'Title IA allocations 25-26'!$A$2:$C$314,3,FALSE)/SUM('Title IA allocations 25-26'!$C$2:$C$314),0)</f>
        <v>7.2086500923858772E-3</v>
      </c>
      <c r="E296" s="47">
        <f t="shared" si="50"/>
        <v>156472.40000000002</v>
      </c>
      <c r="F296" s="48"/>
      <c r="G296" s="47">
        <f t="shared" si="51"/>
        <v>0</v>
      </c>
      <c r="H296" s="47">
        <f t="shared" si="52"/>
        <v>152749.6</v>
      </c>
      <c r="I296" s="48"/>
      <c r="J296" s="47">
        <f t="shared" si="53"/>
        <v>0</v>
      </c>
      <c r="K296" s="47">
        <f t="shared" si="54"/>
        <v>152745</v>
      </c>
      <c r="L296" s="48"/>
      <c r="M296" s="47">
        <f t="shared" si="55"/>
        <v>0</v>
      </c>
      <c r="N296" s="47">
        <f t="shared" si="56"/>
        <v>152745</v>
      </c>
      <c r="Q296" s="47">
        <f t="shared" si="61"/>
        <v>152745</v>
      </c>
      <c r="R296" s="49"/>
      <c r="S296" s="12">
        <f t="shared" si="57"/>
        <v>0</v>
      </c>
      <c r="T296" s="47">
        <f t="shared" si="58"/>
        <v>152745</v>
      </c>
      <c r="U296" s="12">
        <f>IFERROR(VLOOKUP(A296,'[1]SY 2025-2026 Final'!$A$9:$U$322,20,0),0)</f>
        <v>110656</v>
      </c>
      <c r="V296" s="12">
        <f t="shared" si="59"/>
        <v>42089</v>
      </c>
      <c r="W296" s="32">
        <f t="shared" si="60"/>
        <v>0.38035895026026606</v>
      </c>
    </row>
    <row r="297" spans="1:23" x14ac:dyDescent="0.25">
      <c r="A297" s="43" t="s">
        <v>613</v>
      </c>
      <c r="B297" s="2" t="s">
        <v>614</v>
      </c>
      <c r="C297" s="47">
        <f>_xlfn.IFNA(IF(VLOOKUP(A297,'Title IA allocations 25-26'!$A$2:$C$314,3,FALSE)=0,0,$B$5),0)</f>
        <v>10000</v>
      </c>
      <c r="D297" s="134">
        <f>IFERROR(VLOOKUP(A297,'Title IA allocations 25-26'!$A$2:$C$314,3,FALSE)/SUM('Title IA allocations 25-26'!$C$2:$C$314),0)</f>
        <v>6.2138168621930032E-3</v>
      </c>
      <c r="E297" s="47">
        <f t="shared" si="50"/>
        <v>134878.30000000002</v>
      </c>
      <c r="F297" s="48"/>
      <c r="G297" s="47">
        <f t="shared" si="51"/>
        <v>0</v>
      </c>
      <c r="H297" s="47">
        <f t="shared" si="52"/>
        <v>131669.29999999999</v>
      </c>
      <c r="I297" s="48"/>
      <c r="J297" s="47">
        <f t="shared" si="53"/>
        <v>0</v>
      </c>
      <c r="K297" s="47">
        <f t="shared" si="54"/>
        <v>131665</v>
      </c>
      <c r="L297" s="48"/>
      <c r="M297" s="47">
        <f t="shared" si="55"/>
        <v>0</v>
      </c>
      <c r="N297" s="47">
        <f t="shared" si="56"/>
        <v>131665</v>
      </c>
      <c r="Q297" s="47">
        <f t="shared" si="61"/>
        <v>131665</v>
      </c>
      <c r="R297" s="49"/>
      <c r="S297" s="12">
        <f t="shared" si="57"/>
        <v>0</v>
      </c>
      <c r="T297" s="47">
        <f t="shared" si="58"/>
        <v>131665</v>
      </c>
      <c r="U297" s="12">
        <f>IFERROR(VLOOKUP(A297,'[1]SY 2025-2026 Final'!$A$9:$U$322,20,0),0)</f>
        <v>133557</v>
      </c>
      <c r="V297" s="12">
        <f t="shared" si="59"/>
        <v>-1892</v>
      </c>
      <c r="W297" s="32">
        <f t="shared" si="60"/>
        <v>-1.4166236138877034E-2</v>
      </c>
    </row>
    <row r="298" spans="1:23" x14ac:dyDescent="0.25">
      <c r="A298" s="43" t="s">
        <v>615</v>
      </c>
      <c r="B298" s="2" t="s">
        <v>616</v>
      </c>
      <c r="C298" s="47">
        <f>_xlfn.IFNA(IF(VLOOKUP(A298,'Title IA allocations 25-26'!$A$2:$C$314,3,FALSE)=0,0,$B$5),0)</f>
        <v>10000</v>
      </c>
      <c r="D298" s="134">
        <f>IFERROR(VLOOKUP(A298,'Title IA allocations 25-26'!$A$2:$C$314,3,FALSE)/SUM('Title IA allocations 25-26'!$C$2:$C$314),0)</f>
        <v>1.4522264737604174E-3</v>
      </c>
      <c r="E298" s="47">
        <f t="shared" si="50"/>
        <v>31522.300000000025</v>
      </c>
      <c r="F298" s="48"/>
      <c r="G298" s="47">
        <f t="shared" si="51"/>
        <v>0</v>
      </c>
      <c r="H298" s="47">
        <f t="shared" si="52"/>
        <v>30772.3</v>
      </c>
      <c r="I298" s="48"/>
      <c r="J298" s="47">
        <f t="shared" si="53"/>
        <v>0</v>
      </c>
      <c r="K298" s="47">
        <f t="shared" si="54"/>
        <v>30771</v>
      </c>
      <c r="L298" s="48"/>
      <c r="M298" s="47">
        <f t="shared" si="55"/>
        <v>0</v>
      </c>
      <c r="N298" s="47">
        <f t="shared" si="56"/>
        <v>30771</v>
      </c>
      <c r="Q298" s="47">
        <f t="shared" si="61"/>
        <v>30771</v>
      </c>
      <c r="R298" s="49"/>
      <c r="S298" s="12">
        <f t="shared" si="57"/>
        <v>0</v>
      </c>
      <c r="T298" s="47">
        <f t="shared" si="58"/>
        <v>30771</v>
      </c>
      <c r="U298" s="12">
        <f>IFERROR(VLOOKUP(A298,'[1]SY 2025-2026 Final'!$A$9:$U$322,20,0),0)</f>
        <v>26250</v>
      </c>
      <c r="V298" s="12">
        <f t="shared" si="59"/>
        <v>4521</v>
      </c>
      <c r="W298" s="32">
        <f t="shared" si="60"/>
        <v>0.17222857142857143</v>
      </c>
    </row>
    <row r="299" spans="1:23" x14ac:dyDescent="0.25">
      <c r="A299" s="43" t="s">
        <v>617</v>
      </c>
      <c r="B299" s="2" t="s">
        <v>618</v>
      </c>
      <c r="C299" s="47">
        <f>_xlfn.IFNA(IF(VLOOKUP(A299,'Title IA allocations 25-26'!$A$2:$C$314,3,FALSE)=0,0,$B$5),0)</f>
        <v>10000</v>
      </c>
      <c r="D299" s="134">
        <f>IFERROR(VLOOKUP(A299,'Title IA allocations 25-26'!$A$2:$C$314,3,FALSE)/SUM('Title IA allocations 25-26'!$C$2:$C$314),0)</f>
        <v>1.6283754270857529E-3</v>
      </c>
      <c r="E299" s="47">
        <f t="shared" si="50"/>
        <v>35345.800000000025</v>
      </c>
      <c r="F299" s="48"/>
      <c r="G299" s="47">
        <f t="shared" si="51"/>
        <v>0</v>
      </c>
      <c r="H299" s="47">
        <f t="shared" si="52"/>
        <v>34504.800000000003</v>
      </c>
      <c r="I299" s="48"/>
      <c r="J299" s="47">
        <f t="shared" si="53"/>
        <v>0</v>
      </c>
      <c r="K299" s="47">
        <f t="shared" si="54"/>
        <v>34503</v>
      </c>
      <c r="L299" s="48"/>
      <c r="M299" s="47">
        <f t="shared" si="55"/>
        <v>0</v>
      </c>
      <c r="N299" s="47">
        <f t="shared" si="56"/>
        <v>34503</v>
      </c>
      <c r="Q299" s="47">
        <f t="shared" si="61"/>
        <v>34503</v>
      </c>
      <c r="R299" s="49"/>
      <c r="S299" s="12">
        <f t="shared" si="57"/>
        <v>0</v>
      </c>
      <c r="T299" s="47">
        <f t="shared" si="58"/>
        <v>34503</v>
      </c>
      <c r="U299" s="12">
        <f>IFERROR(VLOOKUP(A299,'[1]SY 2025-2026 Final'!$A$9:$U$322,20,0),0)</f>
        <v>35173</v>
      </c>
      <c r="V299" s="12">
        <f t="shared" si="59"/>
        <v>-670</v>
      </c>
      <c r="W299" s="32">
        <f t="shared" si="60"/>
        <v>-1.9048702129474314E-2</v>
      </c>
    </row>
    <row r="300" spans="1:23" x14ac:dyDescent="0.25">
      <c r="A300" s="43" t="s">
        <v>619</v>
      </c>
      <c r="B300" s="2" t="s">
        <v>620</v>
      </c>
      <c r="C300" s="47">
        <f>_xlfn.IFNA(IF(VLOOKUP(A300,'Title IA allocations 25-26'!$A$2:$C$314,3,FALSE)=0,0,$B$5),0)</f>
        <v>10000</v>
      </c>
      <c r="D300" s="134">
        <f>IFERROR(VLOOKUP(A300,'Title IA allocations 25-26'!$A$2:$C$314,3,FALSE)/SUM('Title IA allocations 25-26'!$C$2:$C$314),0)</f>
        <v>5.2761053017279687E-6</v>
      </c>
      <c r="E300" s="47">
        <f t="shared" si="50"/>
        <v>114.5000000000241</v>
      </c>
      <c r="F300" s="48"/>
      <c r="G300" s="47">
        <f t="shared" si="51"/>
        <v>10000</v>
      </c>
      <c r="H300" s="47">
        <f t="shared" si="52"/>
        <v>10000</v>
      </c>
      <c r="I300" s="48"/>
      <c r="J300" s="47">
        <f t="shared" si="53"/>
        <v>0</v>
      </c>
      <c r="K300" s="47">
        <f t="shared" si="54"/>
        <v>10000</v>
      </c>
      <c r="L300" s="48"/>
      <c r="M300" s="47">
        <f t="shared" si="55"/>
        <v>0</v>
      </c>
      <c r="N300" s="47">
        <f t="shared" si="56"/>
        <v>10000</v>
      </c>
      <c r="Q300" s="47">
        <f t="shared" si="61"/>
        <v>10000</v>
      </c>
      <c r="R300" s="49"/>
      <c r="S300" s="12">
        <f t="shared" si="57"/>
        <v>0</v>
      </c>
      <c r="T300" s="47">
        <f t="shared" si="58"/>
        <v>10000</v>
      </c>
      <c r="U300" s="12">
        <f>IFERROR(VLOOKUP(A300,'[1]SY 2025-2026 Final'!$A$9:$U$322,20,0),0)</f>
        <v>10000</v>
      </c>
      <c r="V300" s="12">
        <f t="shared" si="59"/>
        <v>0</v>
      </c>
      <c r="W300" s="32">
        <f t="shared" si="60"/>
        <v>0</v>
      </c>
    </row>
    <row r="301" spans="1:23" x14ac:dyDescent="0.25">
      <c r="A301" s="43" t="s">
        <v>621</v>
      </c>
      <c r="B301" s="2" t="s">
        <v>622</v>
      </c>
      <c r="C301" s="47">
        <f>_xlfn.IFNA(IF(VLOOKUP(A301,'Title IA allocations 25-26'!$A$2:$C$314,3,FALSE)=0,0,$B$5),0)</f>
        <v>10000</v>
      </c>
      <c r="D301" s="134">
        <f>IFERROR(VLOOKUP(A301,'Title IA allocations 25-26'!$A$2:$C$314,3,FALSE)/SUM('Title IA allocations 25-26'!$C$2:$C$314),0)</f>
        <v>2.7538309824687654E-4</v>
      </c>
      <c r="E301" s="47">
        <f t="shared" si="50"/>
        <v>5977.5000000000236</v>
      </c>
      <c r="F301" s="48"/>
      <c r="G301" s="47">
        <f t="shared" si="51"/>
        <v>10000</v>
      </c>
      <c r="H301" s="47">
        <f t="shared" si="52"/>
        <v>10000</v>
      </c>
      <c r="I301" s="48"/>
      <c r="J301" s="47">
        <f t="shared" si="53"/>
        <v>0</v>
      </c>
      <c r="K301" s="47">
        <f t="shared" si="54"/>
        <v>10000</v>
      </c>
      <c r="L301" s="48"/>
      <c r="M301" s="47">
        <f t="shared" si="55"/>
        <v>0</v>
      </c>
      <c r="N301" s="47">
        <f t="shared" si="56"/>
        <v>10000</v>
      </c>
      <c r="Q301" s="47">
        <f t="shared" si="61"/>
        <v>10000</v>
      </c>
      <c r="R301" s="49"/>
      <c r="S301" s="12">
        <f t="shared" si="57"/>
        <v>0</v>
      </c>
      <c r="T301" s="47">
        <f t="shared" si="58"/>
        <v>10000</v>
      </c>
      <c r="U301" s="12">
        <f>IFERROR(VLOOKUP(A301,'[1]SY 2025-2026 Final'!$A$9:$U$322,20,0),0)</f>
        <v>10000</v>
      </c>
      <c r="V301" s="12">
        <f t="shared" si="59"/>
        <v>0</v>
      </c>
      <c r="W301" s="32">
        <f t="shared" si="60"/>
        <v>0</v>
      </c>
    </row>
    <row r="302" spans="1:23" x14ac:dyDescent="0.25">
      <c r="A302" s="43" t="s">
        <v>623</v>
      </c>
      <c r="B302" s="2" t="s">
        <v>624</v>
      </c>
      <c r="C302" s="47">
        <f>_xlfn.IFNA(IF(VLOOKUP(A302,'Title IA allocations 25-26'!$A$2:$C$314,3,FALSE)=0,0,$B$5),0)</f>
        <v>10000</v>
      </c>
      <c r="D302" s="134">
        <f>IFERROR(VLOOKUP(A302,'Title IA allocations 25-26'!$A$2:$C$314,3,FALSE)/SUM('Title IA allocations 25-26'!$C$2:$C$314),0)</f>
        <v>6.4554335748461076E-4</v>
      </c>
      <c r="E302" s="47">
        <f t="shared" si="50"/>
        <v>14012.200000000024</v>
      </c>
      <c r="F302" s="48"/>
      <c r="G302" s="47">
        <f t="shared" si="51"/>
        <v>0</v>
      </c>
      <c r="H302" s="47">
        <f t="shared" si="52"/>
        <v>13678.8</v>
      </c>
      <c r="I302" s="48"/>
      <c r="J302" s="47">
        <f t="shared" si="53"/>
        <v>0</v>
      </c>
      <c r="K302" s="47">
        <f t="shared" si="54"/>
        <v>13678</v>
      </c>
      <c r="L302" s="48"/>
      <c r="M302" s="47">
        <f t="shared" si="55"/>
        <v>0</v>
      </c>
      <c r="N302" s="47">
        <f t="shared" si="56"/>
        <v>13678</v>
      </c>
      <c r="Q302" s="47">
        <f t="shared" si="61"/>
        <v>13678</v>
      </c>
      <c r="R302" s="49"/>
      <c r="S302" s="12">
        <f t="shared" si="57"/>
        <v>0</v>
      </c>
      <c r="T302" s="47">
        <f t="shared" si="58"/>
        <v>13678</v>
      </c>
      <c r="U302" s="12">
        <f>IFERROR(VLOOKUP(A302,'[1]SY 2025-2026 Final'!$A$9:$U$322,20,0),0)</f>
        <v>12366</v>
      </c>
      <c r="V302" s="12">
        <f t="shared" si="59"/>
        <v>1312</v>
      </c>
      <c r="W302" s="32">
        <f t="shared" si="60"/>
        <v>0.10609736373928513</v>
      </c>
    </row>
    <row r="303" spans="1:23" x14ac:dyDescent="0.25">
      <c r="A303" s="43" t="s">
        <v>625</v>
      </c>
      <c r="B303" s="2" t="s">
        <v>626</v>
      </c>
      <c r="C303" s="47">
        <f>_xlfn.IFNA(IF(VLOOKUP(A303,'Title IA allocations 25-26'!$A$2:$C$314,3,FALSE)=0,0,$B$5),0)</f>
        <v>10000</v>
      </c>
      <c r="D303" s="134">
        <f>IFERROR(VLOOKUP(A303,'Title IA allocations 25-26'!$A$2:$C$314,3,FALSE)/SUM('Title IA allocations 25-26'!$C$2:$C$314),0)</f>
        <v>7.1862378303344408E-3</v>
      </c>
      <c r="E303" s="47">
        <f t="shared" si="50"/>
        <v>155985.90000000002</v>
      </c>
      <c r="F303" s="48"/>
      <c r="G303" s="47">
        <f t="shared" si="51"/>
        <v>0</v>
      </c>
      <c r="H303" s="47">
        <f t="shared" si="52"/>
        <v>152274.70000000001</v>
      </c>
      <c r="I303" s="48"/>
      <c r="J303" s="47">
        <f t="shared" si="53"/>
        <v>0</v>
      </c>
      <c r="K303" s="47">
        <f t="shared" si="54"/>
        <v>152270</v>
      </c>
      <c r="L303" s="48"/>
      <c r="M303" s="47">
        <f t="shared" si="55"/>
        <v>0</v>
      </c>
      <c r="N303" s="47">
        <f t="shared" si="56"/>
        <v>152270</v>
      </c>
      <c r="Q303" s="47">
        <f t="shared" si="61"/>
        <v>152270</v>
      </c>
      <c r="R303" s="49"/>
      <c r="S303" s="12">
        <f t="shared" si="57"/>
        <v>0</v>
      </c>
      <c r="T303" s="47">
        <f t="shared" si="58"/>
        <v>152270</v>
      </c>
      <c r="U303" s="12">
        <f>IFERROR(VLOOKUP(A303,'[1]SY 2025-2026 Final'!$A$9:$U$322,20,0),0)</f>
        <v>146579</v>
      </c>
      <c r="V303" s="12">
        <f t="shared" si="59"/>
        <v>5691</v>
      </c>
      <c r="W303" s="32">
        <f t="shared" si="60"/>
        <v>3.882547977541121E-2</v>
      </c>
    </row>
    <row r="304" spans="1:23" x14ac:dyDescent="0.25">
      <c r="A304" s="43" t="s">
        <v>627</v>
      </c>
      <c r="B304" s="2" t="s">
        <v>628</v>
      </c>
      <c r="C304" s="47">
        <f>_xlfn.IFNA(IF(VLOOKUP(A304,'Title IA allocations 25-26'!$A$2:$C$314,3,FALSE)=0,0,$B$5),0)</f>
        <v>10000</v>
      </c>
      <c r="D304" s="134">
        <f>IFERROR(VLOOKUP(A304,'Title IA allocations 25-26'!$A$2:$C$314,3,FALSE)/SUM('Title IA allocations 25-26'!$C$2:$C$314),0)</f>
        <v>2.3260913092076072E-3</v>
      </c>
      <c r="E304" s="47">
        <f t="shared" si="50"/>
        <v>50490.60000000002</v>
      </c>
      <c r="F304" s="48"/>
      <c r="G304" s="47">
        <f t="shared" si="51"/>
        <v>0</v>
      </c>
      <c r="H304" s="47">
        <f t="shared" si="52"/>
        <v>49289.3</v>
      </c>
      <c r="I304" s="48"/>
      <c r="J304" s="47">
        <f t="shared" si="53"/>
        <v>0</v>
      </c>
      <c r="K304" s="47">
        <f t="shared" si="54"/>
        <v>49287</v>
      </c>
      <c r="L304" s="48"/>
      <c r="M304" s="47">
        <f t="shared" si="55"/>
        <v>0</v>
      </c>
      <c r="N304" s="47">
        <f t="shared" si="56"/>
        <v>49287</v>
      </c>
      <c r="Q304" s="47">
        <f t="shared" si="61"/>
        <v>49287</v>
      </c>
      <c r="R304" s="49"/>
      <c r="S304" s="12">
        <f t="shared" si="57"/>
        <v>0</v>
      </c>
      <c r="T304" s="47">
        <f t="shared" si="58"/>
        <v>49287</v>
      </c>
      <c r="U304" s="12">
        <f>IFERROR(VLOOKUP(A304,'[1]SY 2025-2026 Final'!$A$9:$U$322,20,0),0)</f>
        <v>52400</v>
      </c>
      <c r="V304" s="12">
        <f t="shared" si="59"/>
        <v>-3113</v>
      </c>
      <c r="W304" s="32">
        <f t="shared" si="60"/>
        <v>-5.9408396946564884E-2</v>
      </c>
    </row>
    <row r="305" spans="1:23" x14ac:dyDescent="0.25">
      <c r="A305" s="43" t="s">
        <v>629</v>
      </c>
      <c r="B305" s="2" t="s">
        <v>630</v>
      </c>
      <c r="C305" s="47">
        <f>_xlfn.IFNA(IF(VLOOKUP(A305,'Title IA allocations 25-26'!$A$2:$C$314,3,FALSE)=0,0,$B$5),0)</f>
        <v>10000</v>
      </c>
      <c r="D305" s="134">
        <f>IFERROR(VLOOKUP(A305,'Title IA allocations 25-26'!$A$2:$C$314,3,FALSE)/SUM('Title IA allocations 25-26'!$C$2:$C$314),0)</f>
        <v>4.2902445480658214E-3</v>
      </c>
      <c r="E305" s="47">
        <f t="shared" si="50"/>
        <v>93124.900000000023</v>
      </c>
      <c r="F305" s="48"/>
      <c r="G305" s="47">
        <f t="shared" si="51"/>
        <v>0</v>
      </c>
      <c r="H305" s="47">
        <f t="shared" si="52"/>
        <v>90909.3</v>
      </c>
      <c r="I305" s="48"/>
      <c r="J305" s="47">
        <f t="shared" si="53"/>
        <v>0</v>
      </c>
      <c r="K305" s="47">
        <f t="shared" si="54"/>
        <v>90906</v>
      </c>
      <c r="L305" s="48"/>
      <c r="M305" s="47">
        <f t="shared" si="55"/>
        <v>0</v>
      </c>
      <c r="N305" s="47">
        <f t="shared" si="56"/>
        <v>90906</v>
      </c>
      <c r="Q305" s="47">
        <f t="shared" si="61"/>
        <v>90906</v>
      </c>
      <c r="R305" s="49"/>
      <c r="S305" s="12">
        <f t="shared" si="57"/>
        <v>0</v>
      </c>
      <c r="T305" s="47">
        <f t="shared" si="58"/>
        <v>90906</v>
      </c>
      <c r="U305" s="12">
        <f>IFERROR(VLOOKUP(A305,'[1]SY 2025-2026 Final'!$A$9:$U$322,20,0),0)</f>
        <v>90306</v>
      </c>
      <c r="V305" s="12">
        <f t="shared" si="59"/>
        <v>600</v>
      </c>
      <c r="W305" s="32">
        <f t="shared" si="60"/>
        <v>6.6440768055278723E-3</v>
      </c>
    </row>
    <row r="306" spans="1:23" x14ac:dyDescent="0.25">
      <c r="A306" s="43" t="s">
        <v>631</v>
      </c>
      <c r="B306" s="2" t="s">
        <v>632</v>
      </c>
      <c r="C306" s="47">
        <f>_xlfn.IFNA(IF(VLOOKUP(A306,'Title IA allocations 25-26'!$A$2:$C$314,3,FALSE)=0,0,$B$5),0)</f>
        <v>0</v>
      </c>
      <c r="D306" s="134">
        <f>IFERROR(VLOOKUP(A306,'Title IA allocations 25-26'!$A$2:$C$314,3,FALSE)/SUM('Title IA allocations 25-26'!$C$2:$C$314),0)</f>
        <v>0</v>
      </c>
      <c r="E306" s="47">
        <f t="shared" si="50"/>
        <v>0</v>
      </c>
      <c r="F306" s="48"/>
      <c r="G306" s="47">
        <f t="shared" si="51"/>
        <v>0</v>
      </c>
      <c r="H306" s="47">
        <f t="shared" si="52"/>
        <v>0</v>
      </c>
      <c r="I306" s="48"/>
      <c r="J306" s="47">
        <f t="shared" si="53"/>
        <v>0</v>
      </c>
      <c r="K306" s="47">
        <f t="shared" si="54"/>
        <v>0</v>
      </c>
      <c r="L306" s="48"/>
      <c r="M306" s="47">
        <f t="shared" si="55"/>
        <v>0</v>
      </c>
      <c r="N306" s="47">
        <f t="shared" si="56"/>
        <v>0</v>
      </c>
      <c r="Q306" s="47">
        <f t="shared" si="61"/>
        <v>0</v>
      </c>
      <c r="R306" s="49"/>
      <c r="S306" s="12">
        <f t="shared" si="57"/>
        <v>0</v>
      </c>
      <c r="T306" s="47">
        <f t="shared" si="58"/>
        <v>0</v>
      </c>
      <c r="U306" s="12">
        <f>IFERROR(VLOOKUP(A306,'[1]SY 2025-2026 Final'!$A$9:$U$322,20,0),0)</f>
        <v>0</v>
      </c>
      <c r="V306" s="12">
        <f t="shared" si="59"/>
        <v>0</v>
      </c>
      <c r="W306" s="32">
        <f t="shared" si="60"/>
        <v>0</v>
      </c>
    </row>
    <row r="307" spans="1:23" x14ac:dyDescent="0.25">
      <c r="A307" s="43" t="s">
        <v>633</v>
      </c>
      <c r="B307" s="2" t="s">
        <v>634</v>
      </c>
      <c r="C307" s="47">
        <f>_xlfn.IFNA(IF(VLOOKUP(A307,'Title IA allocations 25-26'!$A$2:$C$314,3,FALSE)=0,0,$B$5),0)</f>
        <v>10000</v>
      </c>
      <c r="D307" s="134">
        <f>IFERROR(VLOOKUP(A307,'Title IA allocations 25-26'!$A$2:$C$314,3,FALSE)/SUM('Title IA allocations 25-26'!$C$2:$C$314),0)</f>
        <v>7.264470804642059E-4</v>
      </c>
      <c r="E307" s="47">
        <f t="shared" si="50"/>
        <v>15768.400000000023</v>
      </c>
      <c r="F307" s="48"/>
      <c r="G307" s="47">
        <f t="shared" si="51"/>
        <v>0</v>
      </c>
      <c r="H307" s="47">
        <f t="shared" si="52"/>
        <v>15393.2</v>
      </c>
      <c r="I307" s="48"/>
      <c r="J307" s="47">
        <f t="shared" si="53"/>
        <v>0</v>
      </c>
      <c r="K307" s="47">
        <f t="shared" si="54"/>
        <v>15392</v>
      </c>
      <c r="L307" s="48"/>
      <c r="M307" s="47">
        <f t="shared" si="55"/>
        <v>0</v>
      </c>
      <c r="N307" s="47">
        <f t="shared" si="56"/>
        <v>15392</v>
      </c>
      <c r="Q307" s="47">
        <f t="shared" si="61"/>
        <v>15392</v>
      </c>
      <c r="R307" s="49"/>
      <c r="S307" s="12">
        <f t="shared" si="57"/>
        <v>0</v>
      </c>
      <c r="T307" s="47">
        <f t="shared" si="58"/>
        <v>15392</v>
      </c>
      <c r="U307" s="12">
        <f>IFERROR(VLOOKUP(A307,'[1]SY 2025-2026 Final'!$A$9:$U$322,20,0),0)</f>
        <v>15650</v>
      </c>
      <c r="V307" s="12">
        <f t="shared" si="59"/>
        <v>-258</v>
      </c>
      <c r="W307" s="32">
        <f t="shared" si="60"/>
        <v>-1.6485623003194887E-2</v>
      </c>
    </row>
    <row r="308" spans="1:23" x14ac:dyDescent="0.25">
      <c r="A308" s="43" t="s">
        <v>635</v>
      </c>
      <c r="B308" s="2" t="s">
        <v>636</v>
      </c>
      <c r="C308" s="47">
        <f>_xlfn.IFNA(IF(VLOOKUP(A308,'Title IA allocations 25-26'!$A$2:$C$314,3,FALSE)=0,0,$B$5),0)</f>
        <v>10000</v>
      </c>
      <c r="D308" s="134">
        <f>IFERROR(VLOOKUP(A308,'Title IA allocations 25-26'!$A$2:$C$314,3,FALSE)/SUM('Title IA allocations 25-26'!$C$2:$C$314),0)</f>
        <v>5.9107178631014978E-4</v>
      </c>
      <c r="E308" s="47">
        <f t="shared" si="50"/>
        <v>12829.900000000023</v>
      </c>
      <c r="F308" s="48"/>
      <c r="G308" s="47">
        <f t="shared" si="51"/>
        <v>0</v>
      </c>
      <c r="H308" s="47">
        <f t="shared" si="52"/>
        <v>12524.6</v>
      </c>
      <c r="I308" s="48"/>
      <c r="J308" s="47">
        <f t="shared" si="53"/>
        <v>0</v>
      </c>
      <c r="K308" s="47">
        <f t="shared" si="54"/>
        <v>12524</v>
      </c>
      <c r="L308" s="48"/>
      <c r="M308" s="47">
        <f t="shared" si="55"/>
        <v>0</v>
      </c>
      <c r="N308" s="47">
        <f t="shared" si="56"/>
        <v>12524</v>
      </c>
      <c r="Q308" s="47">
        <f t="shared" si="61"/>
        <v>12524</v>
      </c>
      <c r="R308" s="49"/>
      <c r="S308" s="12">
        <f t="shared" si="57"/>
        <v>0</v>
      </c>
      <c r="T308" s="47">
        <f t="shared" si="58"/>
        <v>12524</v>
      </c>
      <c r="U308" s="12">
        <f>IFERROR(VLOOKUP(A308,'[1]SY 2025-2026 Final'!$A$9:$U$322,20,0),0)</f>
        <v>14440</v>
      </c>
      <c r="V308" s="12">
        <f t="shared" si="59"/>
        <v>-1916</v>
      </c>
      <c r="W308" s="32">
        <f t="shared" si="60"/>
        <v>-0.13268698060941828</v>
      </c>
    </row>
    <row r="309" spans="1:23" x14ac:dyDescent="0.25">
      <c r="A309" s="43" t="s">
        <v>637</v>
      </c>
      <c r="B309" s="2" t="s">
        <v>638</v>
      </c>
      <c r="C309" s="47">
        <f>_xlfn.IFNA(IF(VLOOKUP(A309,'Title IA allocations 25-26'!$A$2:$C$314,3,FALSE)=0,0,$B$5),0)</f>
        <v>10000</v>
      </c>
      <c r="D309" s="134">
        <f>IFERROR(VLOOKUP(A309,'Title IA allocations 25-26'!$A$2:$C$314,3,FALSE)/SUM('Title IA allocations 25-26'!$C$2:$C$314),0)</f>
        <v>8.7305948082187692E-4</v>
      </c>
      <c r="E309" s="47">
        <f t="shared" si="50"/>
        <v>18950.800000000025</v>
      </c>
      <c r="F309" s="48"/>
      <c r="G309" s="47">
        <f t="shared" si="51"/>
        <v>0</v>
      </c>
      <c r="H309" s="47">
        <f t="shared" si="52"/>
        <v>18499.900000000001</v>
      </c>
      <c r="I309" s="48"/>
      <c r="J309" s="47">
        <f t="shared" si="53"/>
        <v>0</v>
      </c>
      <c r="K309" s="47">
        <f t="shared" si="54"/>
        <v>18499</v>
      </c>
      <c r="L309" s="48"/>
      <c r="M309" s="47">
        <f t="shared" si="55"/>
        <v>0</v>
      </c>
      <c r="N309" s="47">
        <f t="shared" si="56"/>
        <v>18499</v>
      </c>
      <c r="Q309" s="47">
        <f t="shared" si="61"/>
        <v>18499</v>
      </c>
      <c r="R309" s="49"/>
      <c r="S309" s="12">
        <f t="shared" si="57"/>
        <v>0</v>
      </c>
      <c r="T309" s="47">
        <f t="shared" si="58"/>
        <v>18499</v>
      </c>
      <c r="U309" s="12">
        <f>IFERROR(VLOOKUP(A309,'[1]SY 2025-2026 Final'!$A$9:$U$322,20,0),0)</f>
        <v>18429</v>
      </c>
      <c r="V309" s="12">
        <f t="shared" si="59"/>
        <v>70</v>
      </c>
      <c r="W309" s="32">
        <f t="shared" si="60"/>
        <v>3.7983612784198819E-3</v>
      </c>
    </row>
    <row r="310" spans="1:23" x14ac:dyDescent="0.25">
      <c r="A310" s="43" t="s">
        <v>639</v>
      </c>
      <c r="B310" s="2" t="s">
        <v>640</v>
      </c>
      <c r="C310" s="47">
        <f>_xlfn.IFNA(IF(VLOOKUP(A310,'Title IA allocations 25-26'!$A$2:$C$314,3,FALSE)=0,0,$B$5),0)</f>
        <v>10000</v>
      </c>
      <c r="D310" s="134">
        <f>IFERROR(VLOOKUP(A310,'Title IA allocations 25-26'!$A$2:$C$314,3,FALSE)/SUM('Title IA allocations 25-26'!$C$2:$C$314),0)</f>
        <v>1.7872333477718963E-4</v>
      </c>
      <c r="E310" s="47">
        <f t="shared" si="50"/>
        <v>3879.4000000000242</v>
      </c>
      <c r="F310" s="48"/>
      <c r="G310" s="47">
        <f t="shared" si="51"/>
        <v>10000</v>
      </c>
      <c r="H310" s="47">
        <f t="shared" si="52"/>
        <v>10000</v>
      </c>
      <c r="I310" s="48"/>
      <c r="J310" s="47">
        <f t="shared" si="53"/>
        <v>0</v>
      </c>
      <c r="K310" s="47">
        <f t="shared" si="54"/>
        <v>10000</v>
      </c>
      <c r="L310" s="48"/>
      <c r="M310" s="47">
        <f t="shared" si="55"/>
        <v>0</v>
      </c>
      <c r="N310" s="47">
        <f t="shared" si="56"/>
        <v>10000</v>
      </c>
      <c r="Q310" s="47">
        <f t="shared" si="61"/>
        <v>10000</v>
      </c>
      <c r="R310" s="49"/>
      <c r="S310" s="12">
        <f t="shared" si="57"/>
        <v>0</v>
      </c>
      <c r="T310" s="47">
        <f t="shared" si="58"/>
        <v>10000</v>
      </c>
      <c r="U310" s="12">
        <f>IFERROR(VLOOKUP(A310,'[1]SY 2025-2026 Final'!$A$9:$U$322,20,0),0)</f>
        <v>10000</v>
      </c>
      <c r="V310" s="12">
        <f t="shared" si="59"/>
        <v>0</v>
      </c>
      <c r="W310" s="32">
        <f t="shared" si="60"/>
        <v>0</v>
      </c>
    </row>
    <row r="311" spans="1:23" x14ac:dyDescent="0.25">
      <c r="A311" s="43" t="s">
        <v>641</v>
      </c>
      <c r="B311" s="2" t="s">
        <v>642</v>
      </c>
      <c r="C311" s="47">
        <f>_xlfn.IFNA(IF(VLOOKUP(A311,'Title IA allocations 25-26'!$A$2:$C$314,3,FALSE)=0,0,$B$5),0)</f>
        <v>10000</v>
      </c>
      <c r="D311" s="134">
        <f>IFERROR(VLOOKUP(A311,'Title IA allocations 25-26'!$A$2:$C$314,3,FALSE)/SUM('Title IA allocations 25-26'!$C$2:$C$314),0)</f>
        <v>3.1189939130058414E-4</v>
      </c>
      <c r="E311" s="47">
        <f t="shared" si="50"/>
        <v>6770.100000000024</v>
      </c>
      <c r="F311" s="48"/>
      <c r="G311" s="47">
        <f t="shared" si="51"/>
        <v>10000</v>
      </c>
      <c r="H311" s="47">
        <f t="shared" si="52"/>
        <v>10000</v>
      </c>
      <c r="I311" s="48"/>
      <c r="J311" s="47">
        <f t="shared" si="53"/>
        <v>0</v>
      </c>
      <c r="K311" s="47">
        <f t="shared" si="54"/>
        <v>10000</v>
      </c>
      <c r="L311" s="48"/>
      <c r="M311" s="47">
        <f t="shared" si="55"/>
        <v>0</v>
      </c>
      <c r="N311" s="47">
        <f t="shared" si="56"/>
        <v>10000</v>
      </c>
      <c r="Q311" s="47">
        <f t="shared" si="61"/>
        <v>10000</v>
      </c>
      <c r="R311" s="49"/>
      <c r="S311" s="12">
        <f t="shared" si="57"/>
        <v>0</v>
      </c>
      <c r="T311" s="47">
        <f t="shared" si="58"/>
        <v>10000</v>
      </c>
      <c r="U311" s="12">
        <f>IFERROR(VLOOKUP(A311,'[1]SY 2025-2026 Final'!$A$9:$U$322,20,0),0)</f>
        <v>10000</v>
      </c>
      <c r="V311" s="12">
        <f t="shared" si="59"/>
        <v>0</v>
      </c>
      <c r="W311" s="32">
        <f t="shared" si="60"/>
        <v>0</v>
      </c>
    </row>
    <row r="312" spans="1:23" x14ac:dyDescent="0.25">
      <c r="A312" s="43" t="s">
        <v>643</v>
      </c>
      <c r="B312" s="2" t="s">
        <v>644</v>
      </c>
      <c r="C312" s="47">
        <f>_xlfn.IFNA(IF(VLOOKUP(A312,'Title IA allocations 25-26'!$A$2:$C$314,3,FALSE)=0,0,$B$5),0)</f>
        <v>10000</v>
      </c>
      <c r="D312" s="134">
        <f>IFERROR(VLOOKUP(A312,'Title IA allocations 25-26'!$A$2:$C$314,3,FALSE)/SUM('Title IA allocations 25-26'!$C$2:$C$314),0)</f>
        <v>9.8026112983572083E-5</v>
      </c>
      <c r="E312" s="47">
        <f t="shared" si="50"/>
        <v>2127.7000000000239</v>
      </c>
      <c r="F312" s="48"/>
      <c r="G312" s="47">
        <f t="shared" si="51"/>
        <v>10000</v>
      </c>
      <c r="H312" s="47">
        <f t="shared" si="52"/>
        <v>10000</v>
      </c>
      <c r="I312" s="48"/>
      <c r="J312" s="47">
        <f t="shared" si="53"/>
        <v>0</v>
      </c>
      <c r="K312" s="47">
        <f t="shared" si="54"/>
        <v>10000</v>
      </c>
      <c r="L312" s="48"/>
      <c r="M312" s="47">
        <f t="shared" si="55"/>
        <v>0</v>
      </c>
      <c r="N312" s="47">
        <f t="shared" si="56"/>
        <v>10000</v>
      </c>
      <c r="Q312" s="47">
        <f t="shared" si="61"/>
        <v>10000</v>
      </c>
      <c r="R312" s="49"/>
      <c r="S312" s="12">
        <f t="shared" si="57"/>
        <v>0</v>
      </c>
      <c r="T312" s="47">
        <f t="shared" si="58"/>
        <v>10000</v>
      </c>
      <c r="U312" s="12">
        <f>IFERROR(VLOOKUP(A312,'[1]SY 2025-2026 Final'!$A$9:$U$322,20,0),0)</f>
        <v>10000</v>
      </c>
      <c r="V312" s="12">
        <f t="shared" si="59"/>
        <v>0</v>
      </c>
      <c r="W312" s="32">
        <f t="shared" si="60"/>
        <v>0</v>
      </c>
    </row>
    <row r="313" spans="1:23" x14ac:dyDescent="0.25">
      <c r="A313" s="43" t="s">
        <v>645</v>
      </c>
      <c r="B313" s="2" t="s">
        <v>646</v>
      </c>
      <c r="C313" s="47">
        <f>_xlfn.IFNA(IF(VLOOKUP(A313,'Title IA allocations 25-26'!$A$2:$C$314,3,FALSE)=0,0,$B$5),0)</f>
        <v>10000</v>
      </c>
      <c r="D313" s="134">
        <f>IFERROR(VLOOKUP(A313,'Title IA allocations 25-26'!$A$2:$C$314,3,FALSE)/SUM('Title IA allocations 25-26'!$C$2:$C$314),0)</f>
        <v>6.9821836834106643E-4</v>
      </c>
      <c r="E313" s="47">
        <f t="shared" si="50"/>
        <v>15155.600000000024</v>
      </c>
      <c r="F313" s="48"/>
      <c r="G313" s="47">
        <f t="shared" si="51"/>
        <v>0</v>
      </c>
      <c r="H313" s="47">
        <f t="shared" si="52"/>
        <v>14795</v>
      </c>
      <c r="I313" s="48"/>
      <c r="J313" s="47">
        <f t="shared" si="53"/>
        <v>0</v>
      </c>
      <c r="K313" s="47">
        <f t="shared" si="54"/>
        <v>14794</v>
      </c>
      <c r="L313" s="48"/>
      <c r="M313" s="47">
        <f t="shared" si="55"/>
        <v>0</v>
      </c>
      <c r="N313" s="47">
        <f t="shared" si="56"/>
        <v>14794</v>
      </c>
      <c r="Q313" s="47">
        <f t="shared" si="61"/>
        <v>14794</v>
      </c>
      <c r="R313" s="49"/>
      <c r="S313" s="12">
        <f t="shared" si="57"/>
        <v>0</v>
      </c>
      <c r="T313" s="47">
        <f t="shared" si="58"/>
        <v>14794</v>
      </c>
      <c r="U313" s="12">
        <f>IFERROR(VLOOKUP(A313,'[1]SY 2025-2026 Final'!$A$9:$U$322,20,0),0)</f>
        <v>15426</v>
      </c>
      <c r="V313" s="12">
        <f t="shared" si="59"/>
        <v>-632</v>
      </c>
      <c r="W313" s="32">
        <f t="shared" si="60"/>
        <v>-4.0969791261506544E-2</v>
      </c>
    </row>
    <row r="314" spans="1:23" x14ac:dyDescent="0.25">
      <c r="A314" s="43" t="s">
        <v>647</v>
      </c>
      <c r="B314" s="2" t="s">
        <v>648</v>
      </c>
      <c r="C314" s="47">
        <f>_xlfn.IFNA(IF(VLOOKUP(A314,'Title IA allocations 25-26'!$A$2:$C$314,3,FALSE)=0,0,$B$5),0)</f>
        <v>10000</v>
      </c>
      <c r="D314" s="134">
        <f>IFERROR(VLOOKUP(A314,'Title IA allocations 25-26'!$A$2:$C$314,3,FALSE)/SUM('Title IA allocations 25-26'!$C$2:$C$314),0)</f>
        <v>1.8355890421549868E-4</v>
      </c>
      <c r="E314" s="47">
        <f t="shared" si="50"/>
        <v>3984.3000000000243</v>
      </c>
      <c r="F314" s="48"/>
      <c r="G314" s="47">
        <f t="shared" si="51"/>
        <v>10000</v>
      </c>
      <c r="H314" s="47">
        <f t="shared" si="52"/>
        <v>10000</v>
      </c>
      <c r="I314" s="48"/>
      <c r="J314" s="47">
        <f t="shared" si="53"/>
        <v>0</v>
      </c>
      <c r="K314" s="47">
        <f t="shared" si="54"/>
        <v>10000</v>
      </c>
      <c r="L314" s="48"/>
      <c r="M314" s="47">
        <f t="shared" si="55"/>
        <v>0</v>
      </c>
      <c r="N314" s="47">
        <f t="shared" si="56"/>
        <v>10000</v>
      </c>
      <c r="Q314" s="47">
        <f t="shared" si="61"/>
        <v>10000</v>
      </c>
      <c r="R314" s="49"/>
      <c r="S314" s="12">
        <f t="shared" si="57"/>
        <v>0</v>
      </c>
      <c r="T314" s="47">
        <f t="shared" si="58"/>
        <v>10000</v>
      </c>
      <c r="U314" s="12">
        <f>IFERROR(VLOOKUP(A314,'[1]SY 2025-2026 Final'!$A$9:$U$322,20,0),0)</f>
        <v>10000</v>
      </c>
      <c r="V314" s="12">
        <f t="shared" si="59"/>
        <v>0</v>
      </c>
      <c r="W314" s="32">
        <f t="shared" si="60"/>
        <v>0</v>
      </c>
    </row>
    <row r="315" spans="1:23" x14ac:dyDescent="0.25">
      <c r="A315" s="43" t="s">
        <v>649</v>
      </c>
      <c r="B315" s="2" t="s">
        <v>650</v>
      </c>
      <c r="C315" s="47">
        <f>_xlfn.IFNA(IF(VLOOKUP(A315,'Title IA allocations 25-26'!$A$2:$C$314,3,FALSE)=0,0,$B$5),0)</f>
        <v>10000</v>
      </c>
      <c r="D315" s="134">
        <f>IFERROR(VLOOKUP(A315,'Title IA allocations 25-26'!$A$2:$C$314,3,FALSE)/SUM('Title IA allocations 25-26'!$C$2:$C$314),0)</f>
        <v>3.4518394079374211E-4</v>
      </c>
      <c r="E315" s="47">
        <f t="shared" si="50"/>
        <v>7492.600000000024</v>
      </c>
      <c r="F315" s="48"/>
      <c r="G315" s="47">
        <f t="shared" si="51"/>
        <v>10000</v>
      </c>
      <c r="H315" s="47">
        <f t="shared" si="52"/>
        <v>10000</v>
      </c>
      <c r="I315" s="48"/>
      <c r="J315" s="47">
        <f t="shared" si="53"/>
        <v>0</v>
      </c>
      <c r="K315" s="47">
        <f t="shared" si="54"/>
        <v>10000</v>
      </c>
      <c r="L315" s="48"/>
      <c r="M315" s="47">
        <f t="shared" si="55"/>
        <v>0</v>
      </c>
      <c r="N315" s="47">
        <f t="shared" si="56"/>
        <v>10000</v>
      </c>
      <c r="Q315" s="47">
        <f t="shared" si="61"/>
        <v>10000</v>
      </c>
      <c r="R315" s="49"/>
      <c r="S315" s="12">
        <f t="shared" si="57"/>
        <v>0</v>
      </c>
      <c r="T315" s="47">
        <f t="shared" si="58"/>
        <v>10000</v>
      </c>
      <c r="U315" s="12">
        <f>IFERROR(VLOOKUP(A315,'[1]SY 2025-2026 Final'!$A$9:$U$322,20,0),0)</f>
        <v>10000</v>
      </c>
      <c r="V315" s="12">
        <f t="shared" si="59"/>
        <v>0</v>
      </c>
      <c r="W315" s="32">
        <f t="shared" si="60"/>
        <v>0</v>
      </c>
    </row>
    <row r="316" spans="1:23" x14ac:dyDescent="0.25">
      <c r="A316" s="43" t="s">
        <v>651</v>
      </c>
      <c r="B316" s="2" t="s">
        <v>652</v>
      </c>
      <c r="C316" s="47">
        <f>_xlfn.IFNA(IF(VLOOKUP(A316,'Title IA allocations 25-26'!$A$2:$C$314,3,FALSE)=0,0,$B$5),0)</f>
        <v>10000</v>
      </c>
      <c r="D316" s="134">
        <f>IFERROR(VLOOKUP(A316,'Title IA allocations 25-26'!$A$2:$C$314,3,FALSE)/SUM('Title IA allocations 25-26'!$C$2:$C$314),0)</f>
        <v>1.5225745444501237E-3</v>
      </c>
      <c r="E316" s="47">
        <f t="shared" si="50"/>
        <v>33049.300000000025</v>
      </c>
      <c r="F316" s="48"/>
      <c r="G316" s="47">
        <f t="shared" si="51"/>
        <v>0</v>
      </c>
      <c r="H316" s="47">
        <f t="shared" si="52"/>
        <v>32263</v>
      </c>
      <c r="I316" s="48"/>
      <c r="J316" s="47">
        <f t="shared" si="53"/>
        <v>0</v>
      </c>
      <c r="K316" s="47">
        <f t="shared" si="54"/>
        <v>32262</v>
      </c>
      <c r="L316" s="48"/>
      <c r="M316" s="47">
        <f t="shared" si="55"/>
        <v>0</v>
      </c>
      <c r="N316" s="47">
        <f t="shared" si="56"/>
        <v>32262</v>
      </c>
      <c r="Q316" s="47">
        <f t="shared" si="61"/>
        <v>32262</v>
      </c>
      <c r="R316" s="49"/>
      <c r="S316" s="12">
        <f t="shared" si="57"/>
        <v>0</v>
      </c>
      <c r="T316" s="47">
        <f t="shared" si="58"/>
        <v>32262</v>
      </c>
      <c r="U316" s="12">
        <f>IFERROR(VLOOKUP(A316,'[1]SY 2025-2026 Final'!$A$9:$U$322,20,0),0)</f>
        <v>30033</v>
      </c>
      <c r="V316" s="12">
        <f t="shared" si="59"/>
        <v>2229</v>
      </c>
      <c r="W316" s="32">
        <f t="shared" si="60"/>
        <v>7.4218359804215359E-2</v>
      </c>
    </row>
    <row r="317" spans="1:23" x14ac:dyDescent="0.25">
      <c r="A317" s="43" t="s">
        <v>653</v>
      </c>
      <c r="B317" s="2" t="s">
        <v>654</v>
      </c>
      <c r="C317" s="47">
        <f>_xlfn.IFNA(IF(VLOOKUP(A317,'Title IA allocations 25-26'!$A$2:$C$314,3,FALSE)=0,0,$B$5),0)</f>
        <v>10000</v>
      </c>
      <c r="D317" s="134">
        <f>IFERROR(VLOOKUP(A317,'Title IA allocations 25-26'!$A$2:$C$314,3,FALSE)/SUM('Title IA allocations 25-26'!$C$2:$C$314),0)</f>
        <v>3.7650982653790244E-2</v>
      </c>
      <c r="E317" s="47">
        <f t="shared" si="50"/>
        <v>817259.8</v>
      </c>
      <c r="F317" s="48"/>
      <c r="G317" s="47">
        <f t="shared" si="51"/>
        <v>0</v>
      </c>
      <c r="H317" s="47">
        <f t="shared" si="52"/>
        <v>797815.8</v>
      </c>
      <c r="I317" s="48"/>
      <c r="J317" s="47">
        <f t="shared" si="53"/>
        <v>0</v>
      </c>
      <c r="K317" s="47">
        <f t="shared" si="54"/>
        <v>797794</v>
      </c>
      <c r="L317" s="48"/>
      <c r="M317" s="47">
        <f t="shared" si="55"/>
        <v>0</v>
      </c>
      <c r="N317" s="47">
        <f t="shared" si="56"/>
        <v>797794</v>
      </c>
      <c r="Q317" s="47">
        <f t="shared" si="61"/>
        <v>797794</v>
      </c>
      <c r="R317" s="49"/>
      <c r="S317" s="12">
        <f t="shared" si="57"/>
        <v>0</v>
      </c>
      <c r="T317" s="47">
        <f t="shared" si="58"/>
        <v>797794</v>
      </c>
      <c r="U317" s="12">
        <f>IFERROR(VLOOKUP(A317,'[1]SY 2025-2026 Final'!$A$9:$U$322,20,0),0)</f>
        <v>744208</v>
      </c>
      <c r="V317" s="12">
        <f t="shared" si="59"/>
        <v>53586</v>
      </c>
      <c r="W317" s="32">
        <f t="shared" si="60"/>
        <v>7.2004063380130282E-2</v>
      </c>
    </row>
    <row r="318" spans="1:23" x14ac:dyDescent="0.25">
      <c r="A318" s="43" t="s">
        <v>655</v>
      </c>
      <c r="B318" s="2" t="s">
        <v>656</v>
      </c>
      <c r="C318" s="47">
        <f>_xlfn.IFNA(IF(VLOOKUP(A318,'Title IA allocations 25-26'!$A$2:$C$314,3,FALSE)=0,0,$B$5),0)</f>
        <v>10000</v>
      </c>
      <c r="D318" s="134">
        <f>IFERROR(VLOOKUP(A318,'Title IA allocations 25-26'!$A$2:$C$314,3,FALSE)/SUM('Title IA allocations 25-26'!$C$2:$C$314),0)</f>
        <v>3.767108210255873E-3</v>
      </c>
      <c r="E318" s="47">
        <f t="shared" si="50"/>
        <v>81769.600000000035</v>
      </c>
      <c r="F318" s="48"/>
      <c r="G318" s="47">
        <f t="shared" si="51"/>
        <v>0</v>
      </c>
      <c r="H318" s="47">
        <f t="shared" si="52"/>
        <v>79824.100000000006</v>
      </c>
      <c r="I318" s="48"/>
      <c r="J318" s="47">
        <f t="shared" si="53"/>
        <v>0</v>
      </c>
      <c r="K318" s="47">
        <f t="shared" si="54"/>
        <v>79821</v>
      </c>
      <c r="L318" s="48"/>
      <c r="M318" s="47">
        <f t="shared" si="55"/>
        <v>0</v>
      </c>
      <c r="N318" s="47">
        <f t="shared" si="56"/>
        <v>79821</v>
      </c>
      <c r="Q318" s="47">
        <f t="shared" si="61"/>
        <v>79821</v>
      </c>
      <c r="R318" s="49"/>
      <c r="S318" s="12">
        <f t="shared" si="57"/>
        <v>0</v>
      </c>
      <c r="T318" s="47">
        <f t="shared" si="58"/>
        <v>79821</v>
      </c>
      <c r="U318" s="12">
        <f>IFERROR(VLOOKUP(A318,'[1]SY 2025-2026 Final'!$A$9:$U$322,20,0),0)</f>
        <v>83337</v>
      </c>
      <c r="V318" s="12">
        <f t="shared" si="59"/>
        <v>-3516</v>
      </c>
      <c r="W318" s="32">
        <f t="shared" si="60"/>
        <v>-4.2190143633680115E-2</v>
      </c>
    </row>
    <row r="319" spans="1:23" x14ac:dyDescent="0.25">
      <c r="A319" s="43" t="s">
        <v>657</v>
      </c>
      <c r="B319" s="2" t="s">
        <v>658</v>
      </c>
      <c r="C319" s="47">
        <f>_xlfn.IFNA(IF(VLOOKUP(A319,'Title IA allocations 25-26'!$A$2:$C$314,3,FALSE)=0,0,$B$5),0)</f>
        <v>10000</v>
      </c>
      <c r="D319" s="134">
        <f>IFERROR(VLOOKUP(A319,'Title IA allocations 25-26'!$A$2:$C$314,3,FALSE)/SUM('Title IA allocations 25-26'!$C$2:$C$314),0)</f>
        <v>9.9588982792779318E-4</v>
      </c>
      <c r="E319" s="47">
        <f t="shared" si="50"/>
        <v>21616.900000000027</v>
      </c>
      <c r="F319" s="48"/>
      <c r="G319" s="47">
        <f t="shared" si="51"/>
        <v>0</v>
      </c>
      <c r="H319" s="47">
        <f t="shared" si="52"/>
        <v>21102.5</v>
      </c>
      <c r="I319" s="48"/>
      <c r="J319" s="47">
        <f t="shared" si="53"/>
        <v>0</v>
      </c>
      <c r="K319" s="47">
        <f t="shared" si="54"/>
        <v>21101</v>
      </c>
      <c r="L319" s="48"/>
      <c r="M319" s="47">
        <f t="shared" si="55"/>
        <v>0</v>
      </c>
      <c r="N319" s="47">
        <f t="shared" si="56"/>
        <v>21101</v>
      </c>
      <c r="Q319" s="47">
        <f t="shared" si="61"/>
        <v>21101</v>
      </c>
      <c r="R319" s="49"/>
      <c r="S319" s="12">
        <f t="shared" si="57"/>
        <v>0</v>
      </c>
      <c r="T319" s="47">
        <f t="shared" si="58"/>
        <v>21101</v>
      </c>
      <c r="U319" s="12">
        <f>IFERROR(VLOOKUP(A319,'[1]SY 2025-2026 Final'!$A$9:$U$322,20,0),0)</f>
        <v>20732</v>
      </c>
      <c r="V319" s="12">
        <f t="shared" si="59"/>
        <v>369</v>
      </c>
      <c r="W319" s="32">
        <f t="shared" si="60"/>
        <v>1.779857225545051E-2</v>
      </c>
    </row>
    <row r="320" spans="1:23" x14ac:dyDescent="0.25">
      <c r="A320" s="43" t="s">
        <v>691</v>
      </c>
      <c r="B320" s="2" t="s">
        <v>690</v>
      </c>
      <c r="C320" s="47">
        <f>_xlfn.IFNA(IF(VLOOKUP(A320,'Title IA allocations 25-26'!$A$2:$C$314,3,FALSE)=0,0,$B$5),0)</f>
        <v>10000</v>
      </c>
      <c r="D320" s="134">
        <f>IFERROR(VLOOKUP(A320,'Title IA allocations 25-26'!$A$2:$C$314,3,FALSE)/SUM('Title IA allocations 25-26'!$C$2:$C$314),0)</f>
        <v>1.1040585908292989E-4</v>
      </c>
      <c r="E320" s="47">
        <f t="shared" ref="E320:E321" si="62">IF(D320=0,0,ROUNDDOWN(D320*$C$1,1)+$C$1*$D$5)</f>
        <v>2396.4000000000242</v>
      </c>
      <c r="F320" s="48"/>
      <c r="G320" s="47">
        <f t="shared" ref="G320:G321" si="63">IF(AND($C320&lt;&gt;0,E320&lt;$B$5),$B$5,0)</f>
        <v>10000</v>
      </c>
      <c r="H320" s="47">
        <f t="shared" ref="H320:H321" si="64">ROUNDDOWN(IF(G320=0,IF(E320=$B$5,$B$5,E320*(1-$G$5)),G320),1)</f>
        <v>10000</v>
      </c>
      <c r="I320" s="48"/>
      <c r="J320" s="47">
        <f t="shared" ref="J320:J321" si="65">IF(AND($C320&lt;&gt;0,H320&lt;10000),10000,0)</f>
        <v>0</v>
      </c>
      <c r="K320" s="47">
        <f t="shared" ref="K320:K321" si="66">ROUNDDOWN(IF(J320=0,IF(H320=$B$5,$B$5,H320*(1-$J$5)),J320),0)</f>
        <v>10000</v>
      </c>
      <c r="L320" s="48"/>
      <c r="M320" s="47">
        <f t="shared" ref="M320:M321" si="67">IF(AND(C320&lt;&gt;0,K320&lt;10000),10000,0)</f>
        <v>0</v>
      </c>
      <c r="N320" s="47">
        <f t="shared" ref="N320:N321" si="68">IF(M320=0,IF(K320=$B$5,$B$5,K320*(1-$M$5)),M320)</f>
        <v>10000</v>
      </c>
      <c r="Q320" s="47">
        <f t="shared" ref="Q320:Q321" si="69">N320</f>
        <v>10000</v>
      </c>
      <c r="R320" s="49"/>
      <c r="S320" s="12">
        <f t="shared" ref="S320:S321" si="70">ROUND(IF(R320&gt;0,-1*R320*Q320,0),0)</f>
        <v>0</v>
      </c>
      <c r="T320" s="47">
        <f t="shared" ref="T320:T321" si="71">Q320+S320</f>
        <v>10000</v>
      </c>
      <c r="U320" s="12">
        <f>IFERROR(VLOOKUP(A320,'[1]SY 2025-2026 Final'!$A$9:$U$322,20,0),0)</f>
        <v>10000</v>
      </c>
      <c r="V320" s="12">
        <f t="shared" ref="V320:V321" si="72">T320-U320</f>
        <v>0</v>
      </c>
      <c r="W320" s="32">
        <f t="shared" ref="W320:W321" si="73">IFERROR(V320/U320,0)</f>
        <v>0</v>
      </c>
    </row>
    <row r="321" spans="1:23" x14ac:dyDescent="0.25">
      <c r="A321" s="43" t="s">
        <v>689</v>
      </c>
      <c r="B321" s="2" t="s">
        <v>688</v>
      </c>
      <c r="C321" s="47">
        <f>_xlfn.IFNA(IF(VLOOKUP(A321,'Title IA allocations 25-26'!$A$2:$C$314,3,FALSE)=0,0,$B$5),0)</f>
        <v>10000</v>
      </c>
      <c r="D321" s="134">
        <f>IFERROR(VLOOKUP(A321,'Title IA allocations 25-26'!$A$2:$C$314,3,FALSE)/SUM('Title IA allocations 25-26'!$C$2:$C$314),0)</f>
        <v>4.4428730163083074E-4</v>
      </c>
      <c r="E321" s="47">
        <f t="shared" si="62"/>
        <v>9643.7000000000244</v>
      </c>
      <c r="F321" s="48"/>
      <c r="G321" s="47">
        <f t="shared" si="63"/>
        <v>10000</v>
      </c>
      <c r="H321" s="47">
        <f t="shared" si="64"/>
        <v>10000</v>
      </c>
      <c r="I321" s="48"/>
      <c r="J321" s="47">
        <f t="shared" si="65"/>
        <v>0</v>
      </c>
      <c r="K321" s="47">
        <f t="shared" si="66"/>
        <v>10000</v>
      </c>
      <c r="L321" s="48"/>
      <c r="M321" s="47">
        <f t="shared" si="67"/>
        <v>0</v>
      </c>
      <c r="N321" s="47">
        <f t="shared" si="68"/>
        <v>10000</v>
      </c>
      <c r="Q321" s="47">
        <f t="shared" si="69"/>
        <v>10000</v>
      </c>
      <c r="R321" s="49"/>
      <c r="S321" s="12">
        <f t="shared" si="70"/>
        <v>0</v>
      </c>
      <c r="T321" s="47">
        <f t="shared" si="71"/>
        <v>10000</v>
      </c>
      <c r="U321" s="12">
        <f>IFERROR(VLOOKUP(A321,'[1]SY 2025-2026 Final'!$A$9:$U$322,20,0),0)</f>
        <v>10000</v>
      </c>
      <c r="V321" s="12">
        <f t="shared" si="72"/>
        <v>0</v>
      </c>
      <c r="W321" s="32">
        <f t="shared" si="73"/>
        <v>0</v>
      </c>
    </row>
    <row r="322" spans="1:23" x14ac:dyDescent="0.25">
      <c r="A322" s="43"/>
    </row>
  </sheetData>
  <sheetProtection algorithmName="SHA-512" hashValue="rTwtcsZoao7cUwlsNmFY+z6n1s6m/Qm27vw7sbC9cE/pDP6+Sn5d+BDFMnUwCCiEM0WR9h2vuoP1N0riAoQb+w==" saltValue="tLZTe+5y0V8DYsNHcVd4MA==" spinCount="100000" sheet="1" objects="1" scenarios="1"/>
  <autoFilter ref="A8:W321" xr:uid="{00000000-0009-0000-0000-000003000000}">
    <sortState xmlns:xlrd2="http://schemas.microsoft.com/office/spreadsheetml/2017/richdata2" ref="A9:W314">
      <sortCondition ref="A8:A314"/>
    </sortState>
  </autoFilter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2EB6-B2CF-487B-B285-7A923E8ABF91}">
  <sheetPr filterMode="1"/>
  <dimension ref="A1:E315"/>
  <sheetViews>
    <sheetView zoomScaleNormal="100" workbookViewId="0">
      <selection activeCell="C1" sqref="C1"/>
    </sheetView>
    <sheetView workbookViewId="1">
      <selection activeCell="E2" sqref="E2"/>
    </sheetView>
  </sheetViews>
  <sheetFormatPr defaultRowHeight="15" x14ac:dyDescent="0.25"/>
  <cols>
    <col min="2" max="2" width="29.140625" customWidth="1"/>
    <col min="3" max="3" width="23.28515625" style="131" customWidth="1"/>
    <col min="4" max="4" width="45" style="90" customWidth="1"/>
    <col min="5" max="5" width="9.5703125" bestFit="1" customWidth="1"/>
    <col min="6" max="6" width="21.28515625" customWidth="1"/>
  </cols>
  <sheetData>
    <row r="1" spans="1:5" ht="56.45" customHeight="1" x14ac:dyDescent="0.25">
      <c r="A1" t="s">
        <v>3</v>
      </c>
      <c r="B1" t="s">
        <v>695</v>
      </c>
      <c r="C1" s="128" t="s">
        <v>696</v>
      </c>
      <c r="D1" s="120"/>
      <c r="E1" t="s">
        <v>697</v>
      </c>
    </row>
    <row r="2" spans="1:5" s="119" customFormat="1" hidden="1" x14ac:dyDescent="0.25">
      <c r="A2" s="123" t="s">
        <v>34</v>
      </c>
      <c r="B2" s="2" t="s">
        <v>2</v>
      </c>
      <c r="C2" s="129">
        <v>1653676</v>
      </c>
      <c r="E2" s="133" t="str">
        <f>VLOOKUP(A2,'SY 2026-2027 preliminary'!$A$9:$B$321,2,0)</f>
        <v>ABERDEEN</v>
      </c>
    </row>
    <row r="3" spans="1:5" s="119" customFormat="1" hidden="1" x14ac:dyDescent="0.25">
      <c r="A3" s="122" t="s">
        <v>619</v>
      </c>
      <c r="B3" s="2" t="s">
        <v>620</v>
      </c>
      <c r="C3" s="129">
        <v>1533</v>
      </c>
      <c r="E3" s="133" t="str">
        <f>VLOOKUP(A3,'SY 2026-2027 preliminary'!$A$9:$B$321,2,0)</f>
        <v>WASHTUCNA</v>
      </c>
    </row>
    <row r="4" spans="1:5" s="119" customFormat="1" hidden="1" x14ac:dyDescent="0.25">
      <c r="A4" s="122" t="s">
        <v>55</v>
      </c>
      <c r="B4" s="2" t="s">
        <v>56</v>
      </c>
      <c r="C4" s="129">
        <v>0</v>
      </c>
      <c r="E4" s="133" t="str">
        <f>VLOOKUP(A4,'SY 2026-2027 preliminary'!$A$9:$B$321,2,0)</f>
        <v>BENGE</v>
      </c>
    </row>
    <row r="5" spans="1:5" s="119" customFormat="1" hidden="1" x14ac:dyDescent="0.25">
      <c r="A5" s="122" t="s">
        <v>407</v>
      </c>
      <c r="B5" s="2" t="s">
        <v>408</v>
      </c>
      <c r="C5" s="129">
        <v>1810247</v>
      </c>
      <c r="E5" s="133" t="str">
        <f>VLOOKUP(A5,'SY 2026-2027 preliminary'!$A$9:$B$321,2,0)</f>
        <v>OTHELLO</v>
      </c>
    </row>
    <row r="6" spans="1:5" s="119" customFormat="1" hidden="1" x14ac:dyDescent="0.25">
      <c r="A6" s="122" t="s">
        <v>283</v>
      </c>
      <c r="B6" s="2" t="s">
        <v>284</v>
      </c>
      <c r="C6" s="129">
        <v>164487</v>
      </c>
      <c r="E6" s="133" t="str">
        <f>VLOOKUP(A6,'SY 2026-2027 preliminary'!$A$9:$B$321,2,0)</f>
        <v>LIND</v>
      </c>
    </row>
    <row r="7" spans="1:5" s="119" customFormat="1" hidden="1" x14ac:dyDescent="0.25">
      <c r="A7" s="122" t="s">
        <v>473</v>
      </c>
      <c r="B7" s="2" t="s">
        <v>474</v>
      </c>
      <c r="C7" s="129">
        <v>91561</v>
      </c>
      <c r="E7" s="133" t="str">
        <f>VLOOKUP(A7,'SY 2026-2027 preliminary'!$A$9:$B$321,2,0)</f>
        <v>RITZVILLE</v>
      </c>
    </row>
    <row r="8" spans="1:5" s="119" customFormat="1" hidden="1" x14ac:dyDescent="0.25">
      <c r="A8" s="122" t="s">
        <v>105</v>
      </c>
      <c r="B8" s="2" t="s">
        <v>106</v>
      </c>
      <c r="C8" s="129">
        <v>1198671</v>
      </c>
      <c r="E8" s="133" t="str">
        <f>VLOOKUP(A8,'SY 2026-2027 preliminary'!$A$9:$B$321,2,0)</f>
        <v>CLARKSTON</v>
      </c>
    </row>
    <row r="9" spans="1:5" s="119" customFormat="1" hidden="1" x14ac:dyDescent="0.25">
      <c r="A9" s="122" t="s">
        <v>43</v>
      </c>
      <c r="B9" s="2" t="s">
        <v>44</v>
      </c>
      <c r="C9" s="129">
        <v>80107</v>
      </c>
      <c r="E9" s="133" t="str">
        <f>VLOOKUP(A9,'SY 2026-2027 preliminary'!$A$9:$B$321,2,0)</f>
        <v>ASOTIN-ANATONE</v>
      </c>
    </row>
    <row r="10" spans="1:5" s="119" customFormat="1" hidden="1" x14ac:dyDescent="0.25">
      <c r="A10" s="122" t="s">
        <v>253</v>
      </c>
      <c r="B10" s="2" t="s">
        <v>254</v>
      </c>
      <c r="C10" s="129">
        <v>6715593</v>
      </c>
      <c r="E10" s="133" t="str">
        <f>VLOOKUP(A10,'SY 2026-2027 preliminary'!$A$9:$B$321,2,0)</f>
        <v>KENNEWICK</v>
      </c>
    </row>
    <row r="11" spans="1:5" s="119" customFormat="1" hidden="1" x14ac:dyDescent="0.25">
      <c r="A11" s="122" t="s">
        <v>417</v>
      </c>
      <c r="B11" s="2" t="s">
        <v>418</v>
      </c>
      <c r="C11" s="129">
        <v>0</v>
      </c>
      <c r="E11" s="133" t="str">
        <f>VLOOKUP(A11,'SY 2026-2027 preliminary'!$A$9:$B$321,2,0)</f>
        <v>PATERSON</v>
      </c>
    </row>
    <row r="12" spans="1:5" s="119" customFormat="1" hidden="1" x14ac:dyDescent="0.25">
      <c r="A12" s="123" t="s">
        <v>259</v>
      </c>
      <c r="B12" s="2" t="s">
        <v>260</v>
      </c>
      <c r="C12" s="129">
        <v>429914</v>
      </c>
      <c r="E12" s="133" t="str">
        <f>VLOOKUP(A12,'SY 2026-2027 preliminary'!$A$9:$B$321,2,0)</f>
        <v>KIONA-BENTON</v>
      </c>
    </row>
    <row r="13" spans="1:5" s="119" customFormat="1" hidden="1" x14ac:dyDescent="0.25">
      <c r="A13" s="122" t="s">
        <v>193</v>
      </c>
      <c r="B13" s="2" t="s">
        <v>194</v>
      </c>
      <c r="C13" s="129">
        <v>253071</v>
      </c>
      <c r="E13" s="133" t="str">
        <f>VLOOKUP(A13,'SY 2026-2027 preliminary'!$A$9:$B$321,2,0)</f>
        <v>FINLEY</v>
      </c>
    </row>
    <row r="14" spans="1:5" s="119" customFormat="1" hidden="1" x14ac:dyDescent="0.25">
      <c r="A14" s="122" t="s">
        <v>437</v>
      </c>
      <c r="B14" s="2" t="s">
        <v>438</v>
      </c>
      <c r="C14" s="129">
        <v>705437</v>
      </c>
      <c r="E14" s="133" t="str">
        <f>VLOOKUP(A14,'SY 2026-2027 preliminary'!$A$9:$B$321,2,0)</f>
        <v>PROSSER</v>
      </c>
    </row>
    <row r="15" spans="1:5" s="119" customFormat="1" hidden="1" x14ac:dyDescent="0.25">
      <c r="A15" s="122" t="s">
        <v>469</v>
      </c>
      <c r="B15" s="2" t="s">
        <v>470</v>
      </c>
      <c r="C15" s="129">
        <v>2870746</v>
      </c>
      <c r="E15" s="133" t="str">
        <f>VLOOKUP(A15,'SY 2026-2027 preliminary'!$A$9:$B$321,2,0)</f>
        <v>RICHLAND</v>
      </c>
    </row>
    <row r="16" spans="1:5" s="119" customFormat="1" hidden="1" x14ac:dyDescent="0.25">
      <c r="A16" s="122" t="s">
        <v>301</v>
      </c>
      <c r="B16" s="2" t="s">
        <v>302</v>
      </c>
      <c r="C16" s="129">
        <v>224526</v>
      </c>
      <c r="E16" s="133" t="str">
        <f>VLOOKUP(A16,'SY 2026-2027 preliminary'!$A$9:$B$321,2,0)</f>
        <v>MANSON</v>
      </c>
    </row>
    <row r="17" spans="1:5" s="119" customFormat="1" hidden="1" x14ac:dyDescent="0.25">
      <c r="A17" s="122" t="s">
        <v>543</v>
      </c>
      <c r="B17" s="2" t="s">
        <v>544</v>
      </c>
      <c r="C17" s="129">
        <v>0</v>
      </c>
      <c r="E17" s="133" t="str">
        <f>VLOOKUP(A17,'SY 2026-2027 preliminary'!$A$9:$B$321,2,0)</f>
        <v>STEHEKIN</v>
      </c>
    </row>
    <row r="18" spans="1:5" s="119" customFormat="1" hidden="1" x14ac:dyDescent="0.25">
      <c r="A18" s="122" t="s">
        <v>173</v>
      </c>
      <c r="B18" s="2" t="s">
        <v>174</v>
      </c>
      <c r="C18" s="129">
        <v>135748</v>
      </c>
      <c r="E18" s="133" t="str">
        <f>VLOOKUP(A18,'SY 2026-2027 preliminary'!$A$9:$B$321,2,0)</f>
        <v>ENTIAT</v>
      </c>
    </row>
    <row r="19" spans="1:5" s="119" customFormat="1" hidden="1" x14ac:dyDescent="0.25">
      <c r="A19" s="123" t="s">
        <v>271</v>
      </c>
      <c r="B19" s="2" t="s">
        <v>272</v>
      </c>
      <c r="C19" s="129">
        <v>279214</v>
      </c>
      <c r="E19" s="133" t="str">
        <f>VLOOKUP(A19,'SY 2026-2027 preliminary'!$A$9:$B$321,2,0)</f>
        <v>LAKE CHELAN</v>
      </c>
    </row>
    <row r="20" spans="1:5" s="119" customFormat="1" hidden="1" x14ac:dyDescent="0.25">
      <c r="A20" s="122" t="s">
        <v>83</v>
      </c>
      <c r="B20" s="2" t="s">
        <v>84</v>
      </c>
      <c r="C20" s="129">
        <v>331614</v>
      </c>
      <c r="E20" s="133" t="str">
        <f>VLOOKUP(A20,'SY 2026-2027 preliminary'!$A$9:$B$321,2,0)</f>
        <v>CASHMERE</v>
      </c>
    </row>
    <row r="21" spans="1:5" s="119" customFormat="1" hidden="1" x14ac:dyDescent="0.25">
      <c r="A21" s="122" t="s">
        <v>81</v>
      </c>
      <c r="B21" s="2" t="s">
        <v>82</v>
      </c>
      <c r="C21" s="129">
        <v>283761</v>
      </c>
      <c r="E21" s="133" t="str">
        <f>VLOOKUP(A21,'SY 2026-2027 preliminary'!$A$9:$B$321,2,0)</f>
        <v>CASCADE</v>
      </c>
    </row>
    <row r="22" spans="1:5" s="119" customFormat="1" hidden="1" x14ac:dyDescent="0.25">
      <c r="A22" s="122" t="s">
        <v>625</v>
      </c>
      <c r="B22" s="2" t="s">
        <v>626</v>
      </c>
      <c r="C22" s="129">
        <v>2087999</v>
      </c>
      <c r="E22" s="133" t="str">
        <f>VLOOKUP(A22,'SY 2026-2027 preliminary'!$A$9:$B$321,2,0)</f>
        <v>WENATCHEE</v>
      </c>
    </row>
    <row r="23" spans="1:5" s="119" customFormat="1" hidden="1" x14ac:dyDescent="0.25">
      <c r="A23" s="122" t="s">
        <v>423</v>
      </c>
      <c r="B23" s="2" t="s">
        <v>424</v>
      </c>
      <c r="C23" s="129">
        <v>47635</v>
      </c>
      <c r="E23" s="133" t="str">
        <f>VLOOKUP(A23,'SY 2026-2027 preliminary'!$A$9:$B$321,2,0)</f>
        <v>PINNACLE PREP CHARTER</v>
      </c>
    </row>
    <row r="24" spans="1:5" s="119" customFormat="1" hidden="1" x14ac:dyDescent="0.25">
      <c r="A24" s="122" t="s">
        <v>429</v>
      </c>
      <c r="B24" s="2" t="s">
        <v>430</v>
      </c>
      <c r="C24" s="129">
        <v>1202156</v>
      </c>
      <c r="E24" s="133" t="str">
        <f>VLOOKUP(A24,'SY 2026-2027 preliminary'!$A$9:$B$321,2,0)</f>
        <v>PORT ANGELES</v>
      </c>
    </row>
    <row r="25" spans="1:5" s="119" customFormat="1" hidden="1" x14ac:dyDescent="0.25">
      <c r="A25" s="122" t="s">
        <v>133</v>
      </c>
      <c r="B25" s="2" t="s">
        <v>134</v>
      </c>
      <c r="C25" s="129">
        <v>126587</v>
      </c>
      <c r="E25" s="133" t="str">
        <f>VLOOKUP(A25,'SY 2026-2027 preliminary'!$A$9:$B$321,2,0)</f>
        <v>CRESCENT</v>
      </c>
    </row>
    <row r="26" spans="1:5" s="119" customFormat="1" hidden="1" x14ac:dyDescent="0.25">
      <c r="A26" s="122" t="s">
        <v>503</v>
      </c>
      <c r="B26" s="2" t="s">
        <v>504</v>
      </c>
      <c r="C26" s="129">
        <v>857674</v>
      </c>
      <c r="E26" s="133" t="str">
        <f>VLOOKUP(A26,'SY 2026-2027 preliminary'!$A$9:$B$321,2,0)</f>
        <v>SEQUIM</v>
      </c>
    </row>
    <row r="27" spans="1:5" s="119" customFormat="1" hidden="1" x14ac:dyDescent="0.25">
      <c r="A27" s="122" t="s">
        <v>77</v>
      </c>
      <c r="B27" s="2" t="s">
        <v>78</v>
      </c>
      <c r="C27" s="129">
        <v>235765</v>
      </c>
      <c r="E27" s="133" t="str">
        <f>VLOOKUP(A27,'SY 2026-2027 preliminary'!$A$9:$B$321,2,0)</f>
        <v>CAPE FLATTERY</v>
      </c>
    </row>
    <row r="28" spans="1:5" s="119" customFormat="1" hidden="1" x14ac:dyDescent="0.25">
      <c r="A28" s="122" t="s">
        <v>449</v>
      </c>
      <c r="B28" s="2" t="s">
        <v>450</v>
      </c>
      <c r="C28" s="129">
        <v>613715</v>
      </c>
      <c r="E28" s="133" t="str">
        <f>VLOOKUP(A28,'SY 2026-2027 preliminary'!$A$9:$B$321,2,0)</f>
        <v>QUILLAYUTE VALLEY</v>
      </c>
    </row>
    <row r="29" spans="1:5" s="119" customFormat="1" hidden="1" x14ac:dyDescent="0.25">
      <c r="A29" s="122" t="s">
        <v>601</v>
      </c>
      <c r="B29" s="2" t="s">
        <v>602</v>
      </c>
      <c r="C29" s="129">
        <v>6274359</v>
      </c>
      <c r="E29" s="133" t="str">
        <f>VLOOKUP(A29,'SY 2026-2027 preliminary'!$A$9:$B$321,2,0)</f>
        <v>VANCOUVER</v>
      </c>
    </row>
    <row r="30" spans="1:5" s="119" customFormat="1" hidden="1" x14ac:dyDescent="0.25">
      <c r="A30" s="122" t="s">
        <v>227</v>
      </c>
      <c r="B30" s="2" t="s">
        <v>228</v>
      </c>
      <c r="C30" s="129">
        <v>91427</v>
      </c>
      <c r="E30" s="133" t="str">
        <f>VLOOKUP(A30,'SY 2026-2027 preliminary'!$A$9:$B$321,2,0)</f>
        <v>HOCKINSON</v>
      </c>
    </row>
    <row r="31" spans="1:5" s="119" customFormat="1" hidden="1" x14ac:dyDescent="0.25">
      <c r="A31" s="122" t="s">
        <v>265</v>
      </c>
      <c r="B31" s="2" t="s">
        <v>266</v>
      </c>
      <c r="C31" s="129">
        <v>91437</v>
      </c>
      <c r="E31" s="133" t="str">
        <f>VLOOKUP(A31,'SY 2026-2027 preliminary'!$A$9:$B$321,2,0)</f>
        <v>LA CENTER</v>
      </c>
    </row>
    <row r="32" spans="1:5" s="119" customFormat="1" hidden="1" x14ac:dyDescent="0.25">
      <c r="A32" s="122" t="s">
        <v>217</v>
      </c>
      <c r="B32" s="2" t="s">
        <v>218</v>
      </c>
      <c r="C32" s="129">
        <v>24848</v>
      </c>
      <c r="E32" s="133" t="str">
        <f>VLOOKUP(A32,'SY 2026-2027 preliminary'!$A$9:$B$321,2,0)</f>
        <v>GREEN MOUNTAIN</v>
      </c>
    </row>
    <row r="33" spans="1:5" s="119" customFormat="1" hidden="1" x14ac:dyDescent="0.25">
      <c r="A33" s="122" t="s">
        <v>617</v>
      </c>
      <c r="B33" s="2" t="s">
        <v>618</v>
      </c>
      <c r="C33" s="129">
        <v>473133</v>
      </c>
      <c r="E33" s="133" t="str">
        <f>VLOOKUP(A33,'SY 2026-2027 preliminary'!$A$9:$B$321,2,0)</f>
        <v>WASHOUGAL</v>
      </c>
    </row>
    <row r="34" spans="1:5" s="119" customFormat="1" hidden="1" x14ac:dyDescent="0.25">
      <c r="A34" s="122" t="s">
        <v>183</v>
      </c>
      <c r="B34" s="2" t="s">
        <v>184</v>
      </c>
      <c r="C34" s="129">
        <v>5928269</v>
      </c>
      <c r="E34" s="133" t="str">
        <f>VLOOKUP(A34,'SY 2026-2027 preliminary'!$A$9:$B$321,2,0)</f>
        <v>EVERGREEN (CLARK)</v>
      </c>
    </row>
    <row r="35" spans="1:5" s="119" customFormat="1" hidden="1" x14ac:dyDescent="0.25">
      <c r="A35" s="122" t="s">
        <v>75</v>
      </c>
      <c r="B35" s="2" t="s">
        <v>76</v>
      </c>
      <c r="C35" s="129">
        <v>223150</v>
      </c>
      <c r="E35" s="133" t="str">
        <f>VLOOKUP(A35,'SY 2026-2027 preliminary'!$A$9:$B$321,2,0)</f>
        <v>CAMAS</v>
      </c>
    </row>
    <row r="36" spans="1:5" s="119" customFormat="1" hidden="1" x14ac:dyDescent="0.25">
      <c r="A36" s="122" t="s">
        <v>49</v>
      </c>
      <c r="B36" s="2" t="s">
        <v>50</v>
      </c>
      <c r="C36" s="129">
        <v>1764333</v>
      </c>
      <c r="E36" s="133" t="str">
        <f>VLOOKUP(A36,'SY 2026-2027 preliminary'!$A$9:$B$321,2,0)</f>
        <v>BATTLE GROUND</v>
      </c>
    </row>
    <row r="37" spans="1:5" s="119" customFormat="1" hidden="1" x14ac:dyDescent="0.25">
      <c r="A37" s="122" t="s">
        <v>471</v>
      </c>
      <c r="B37" s="2" t="s">
        <v>472</v>
      </c>
      <c r="C37" s="129">
        <v>154267</v>
      </c>
      <c r="E37" s="133" t="str">
        <f>VLOOKUP(A37,'SY 2026-2027 preliminary'!$A$9:$B$321,2,0)</f>
        <v>RIDGEFIELD</v>
      </c>
    </row>
    <row r="38" spans="1:5" s="119" customFormat="1" x14ac:dyDescent="0.25">
      <c r="A38" s="125" t="s">
        <v>691</v>
      </c>
      <c r="B38" s="126" t="s">
        <v>682</v>
      </c>
      <c r="C38" s="129">
        <v>32079</v>
      </c>
      <c r="D38" s="119" t="s">
        <v>698</v>
      </c>
      <c r="E38" s="133" t="str">
        <f>VLOOKUP(A38,'SY 2026-2027 preliminary'!$A$9:$B$321,2,0)</f>
        <v>Rooted School Washington</v>
      </c>
    </row>
    <row r="39" spans="1:5" s="119" customFormat="1" hidden="1" x14ac:dyDescent="0.25">
      <c r="A39" s="122" t="s">
        <v>147</v>
      </c>
      <c r="B39" s="2" t="s">
        <v>148</v>
      </c>
      <c r="C39" s="129">
        <v>182723</v>
      </c>
      <c r="E39" s="133" t="str">
        <f>VLOOKUP(A39,'SY 2026-2027 preliminary'!$A$9:$B$321,2,0)</f>
        <v>DAYTON</v>
      </c>
    </row>
    <row r="40" spans="1:5" s="119" customFormat="1" hidden="1" x14ac:dyDescent="0.25">
      <c r="A40" s="122" t="s">
        <v>541</v>
      </c>
      <c r="B40" s="2" t="s">
        <v>542</v>
      </c>
      <c r="C40" s="129">
        <v>3357</v>
      </c>
      <c r="E40" s="133" t="str">
        <f>VLOOKUP(A40,'SY 2026-2027 preliminary'!$A$9:$B$321,2,0)</f>
        <v>STARBUCK</v>
      </c>
    </row>
    <row r="41" spans="1:5" s="119" customFormat="1" hidden="1" x14ac:dyDescent="0.25">
      <c r="A41" s="122" t="s">
        <v>285</v>
      </c>
      <c r="B41" s="2" t="s">
        <v>286</v>
      </c>
      <c r="C41" s="129">
        <v>2858579</v>
      </c>
      <c r="E41" s="133" t="str">
        <f>VLOOKUP(A41,'SY 2026-2027 preliminary'!$A$9:$B$321,2,0)</f>
        <v>LONGVIEW</v>
      </c>
    </row>
    <row r="42" spans="1:5" s="119" customFormat="1" hidden="1" x14ac:dyDescent="0.25">
      <c r="A42" s="122" t="s">
        <v>587</v>
      </c>
      <c r="B42" s="2" t="s">
        <v>588</v>
      </c>
      <c r="C42" s="129">
        <v>131853</v>
      </c>
      <c r="E42" s="133" t="str">
        <f>VLOOKUP(A42,'SY 2026-2027 preliminary'!$A$9:$B$321,2,0)</f>
        <v>TOUTLE LAKE</v>
      </c>
    </row>
    <row r="43" spans="1:5" s="119" customFormat="1" hidden="1" x14ac:dyDescent="0.25">
      <c r="A43" s="122" t="s">
        <v>85</v>
      </c>
      <c r="B43" s="2" t="s">
        <v>86</v>
      </c>
      <c r="C43" s="129">
        <v>336469</v>
      </c>
      <c r="E43" s="133" t="str">
        <f>VLOOKUP(A43,'SY 2026-2027 preliminary'!$A$9:$B$321,2,0)</f>
        <v>CASTLE ROCK</v>
      </c>
    </row>
    <row r="44" spans="1:5" s="119" customFormat="1" hidden="1" x14ac:dyDescent="0.25">
      <c r="A44" s="122" t="s">
        <v>247</v>
      </c>
      <c r="B44" s="2" t="s">
        <v>248</v>
      </c>
      <c r="C44" s="129">
        <v>190959</v>
      </c>
      <c r="E44" s="133" t="str">
        <f>VLOOKUP(A44,'SY 2026-2027 preliminary'!$A$9:$B$321,2,0)</f>
        <v>KALAMA</v>
      </c>
    </row>
    <row r="45" spans="1:5" s="119" customFormat="1" hidden="1" x14ac:dyDescent="0.25">
      <c r="A45" s="122" t="s">
        <v>651</v>
      </c>
      <c r="B45" s="2" t="s">
        <v>652</v>
      </c>
      <c r="C45" s="129">
        <v>442392</v>
      </c>
      <c r="E45" s="133" t="str">
        <f>VLOOKUP(A45,'SY 2026-2027 preliminary'!$A$9:$B$321,2,0)</f>
        <v>WOODLAND</v>
      </c>
    </row>
    <row r="46" spans="1:5" s="119" customFormat="1" hidden="1" x14ac:dyDescent="0.25">
      <c r="A46" s="123" t="s">
        <v>251</v>
      </c>
      <c r="B46" s="2" t="s">
        <v>252</v>
      </c>
      <c r="C46" s="129">
        <v>1808733</v>
      </c>
      <c r="E46" s="133" t="str">
        <f>VLOOKUP(A46,'SY 2026-2027 preliminary'!$A$9:$B$321,2,0)</f>
        <v>KELSO</v>
      </c>
    </row>
    <row r="47" spans="1:5" s="119" customFormat="1" hidden="1" x14ac:dyDescent="0.25">
      <c r="A47" s="122" t="s">
        <v>401</v>
      </c>
      <c r="B47" s="2" t="s">
        <v>402</v>
      </c>
      <c r="C47" s="129">
        <v>105699</v>
      </c>
      <c r="E47" s="133" t="str">
        <f>VLOOKUP(A47,'SY 2026-2027 preliminary'!$A$9:$B$321,2,0)</f>
        <v>ORONDO</v>
      </c>
    </row>
    <row r="48" spans="1:5" s="119" customFormat="1" hidden="1" x14ac:dyDescent="0.25">
      <c r="A48" s="122" t="s">
        <v>69</v>
      </c>
      <c r="B48" s="2" t="s">
        <v>70</v>
      </c>
      <c r="C48" s="129">
        <v>406302</v>
      </c>
      <c r="E48" s="133" t="str">
        <f>VLOOKUP(A48,'SY 2026-2027 preliminary'!$A$9:$B$321,2,0)</f>
        <v>BRIDGEPORT</v>
      </c>
    </row>
    <row r="49" spans="1:5" s="119" customFormat="1" hidden="1" x14ac:dyDescent="0.25">
      <c r="A49" s="122" t="s">
        <v>409</v>
      </c>
      <c r="B49" s="2" t="s">
        <v>410</v>
      </c>
      <c r="C49" s="129">
        <v>2086</v>
      </c>
      <c r="E49" s="133" t="str">
        <f>VLOOKUP(A49,'SY 2026-2027 preliminary'!$A$9:$B$321,2,0)</f>
        <v>PALISADES</v>
      </c>
    </row>
    <row r="50" spans="1:5" s="119" customFormat="1" hidden="1" x14ac:dyDescent="0.25">
      <c r="A50" s="122" t="s">
        <v>159</v>
      </c>
      <c r="B50" s="2" t="s">
        <v>160</v>
      </c>
      <c r="C50" s="129">
        <v>1512342</v>
      </c>
      <c r="E50" s="133" t="str">
        <f>VLOOKUP(A50,'SY 2026-2027 preliminary'!$A$9:$B$321,2,0)</f>
        <v>EASTMONT</v>
      </c>
    </row>
    <row r="51" spans="1:5" s="119" customFormat="1" hidden="1" x14ac:dyDescent="0.25">
      <c r="A51" s="122" t="s">
        <v>299</v>
      </c>
      <c r="B51" s="2" t="s">
        <v>300</v>
      </c>
      <c r="C51" s="129">
        <v>52388</v>
      </c>
      <c r="E51" s="133" t="str">
        <f>VLOOKUP(A51,'SY 2026-2027 preliminary'!$A$9:$B$321,2,0)</f>
        <v>MANSFIELD</v>
      </c>
    </row>
    <row r="52" spans="1:5" s="119" customFormat="1" hidden="1" x14ac:dyDescent="0.25">
      <c r="A52" s="122" t="s">
        <v>621</v>
      </c>
      <c r="B52" s="2" t="s">
        <v>622</v>
      </c>
      <c r="C52" s="129">
        <v>80014</v>
      </c>
      <c r="E52" s="133" t="str">
        <f>VLOOKUP(A52,'SY 2026-2027 preliminary'!$A$9:$B$321,2,0)</f>
        <v>WATERVILLE</v>
      </c>
    </row>
    <row r="53" spans="1:5" s="119" customFormat="1" hidden="1" x14ac:dyDescent="0.25">
      <c r="A53" s="122" t="s">
        <v>249</v>
      </c>
      <c r="B53" s="2" t="s">
        <v>250</v>
      </c>
      <c r="C53" s="129">
        <v>71261</v>
      </c>
      <c r="E53" s="133" t="str">
        <f>VLOOKUP(A53,'SY 2026-2027 preliminary'!$A$9:$B$321,2,0)</f>
        <v>KELLER</v>
      </c>
    </row>
    <row r="54" spans="1:5" s="119" customFormat="1" hidden="1" x14ac:dyDescent="0.25">
      <c r="A54" s="122" t="s">
        <v>137</v>
      </c>
      <c r="B54" s="2" t="s">
        <v>138</v>
      </c>
      <c r="C54" s="129">
        <v>137097</v>
      </c>
      <c r="E54" s="133" t="str">
        <f>VLOOKUP(A54,'SY 2026-2027 preliminary'!$A$9:$B$321,2,0)</f>
        <v>CURLEW</v>
      </c>
    </row>
    <row r="55" spans="1:5" s="119" customFormat="1" hidden="1" x14ac:dyDescent="0.25">
      <c r="A55" s="122" t="s">
        <v>399</v>
      </c>
      <c r="B55" s="2" t="s">
        <v>400</v>
      </c>
      <c r="C55" s="129">
        <v>110605</v>
      </c>
      <c r="E55" s="133" t="str">
        <f>VLOOKUP(A55,'SY 2026-2027 preliminary'!$A$9:$B$321,2,0)</f>
        <v>ORIENT</v>
      </c>
    </row>
    <row r="56" spans="1:5" s="119" customFormat="1" hidden="1" x14ac:dyDescent="0.25">
      <c r="A56" s="122" t="s">
        <v>239</v>
      </c>
      <c r="B56" s="2" t="s">
        <v>240</v>
      </c>
      <c r="C56" s="129">
        <v>135318</v>
      </c>
      <c r="E56" s="133" t="str">
        <f>VLOOKUP(A56,'SY 2026-2027 preliminary'!$A$9:$B$321,2,0)</f>
        <v>INCHELIUM</v>
      </c>
    </row>
    <row r="57" spans="1:5" s="119" customFormat="1" hidden="1" x14ac:dyDescent="0.25">
      <c r="A57" s="122" t="s">
        <v>467</v>
      </c>
      <c r="B57" s="2" t="s">
        <v>468</v>
      </c>
      <c r="C57" s="129">
        <v>208858</v>
      </c>
      <c r="E57" s="133" t="str">
        <f>VLOOKUP(A57,'SY 2026-2027 preliminary'!$A$9:$B$321,2,0)</f>
        <v>REPUBLIC</v>
      </c>
    </row>
    <row r="58" spans="1:5" s="119" customFormat="1" hidden="1" x14ac:dyDescent="0.25">
      <c r="A58" s="122" t="s">
        <v>413</v>
      </c>
      <c r="B58" s="2" t="s">
        <v>414</v>
      </c>
      <c r="C58" s="129">
        <v>7314517</v>
      </c>
      <c r="E58" s="133" t="str">
        <f>VLOOKUP(A58,'SY 2026-2027 preliminary'!$A$9:$B$321,2,0)</f>
        <v>PASCO</v>
      </c>
    </row>
    <row r="59" spans="1:5" s="119" customFormat="1" hidden="1" x14ac:dyDescent="0.25">
      <c r="A59" s="122" t="s">
        <v>359</v>
      </c>
      <c r="B59" s="2" t="s">
        <v>360</v>
      </c>
      <c r="C59" s="129">
        <v>764416</v>
      </c>
      <c r="E59" s="133" t="str">
        <f>VLOOKUP(A59,'SY 2026-2027 preliminary'!$A$9:$B$321,2,0)</f>
        <v>NORTH FRANKLIN</v>
      </c>
    </row>
    <row r="60" spans="1:5" s="119" customFormat="1" hidden="1" x14ac:dyDescent="0.25">
      <c r="A60" s="122" t="s">
        <v>539</v>
      </c>
      <c r="B60" s="2" t="s">
        <v>540</v>
      </c>
      <c r="C60" s="129">
        <v>0</v>
      </c>
      <c r="E60" s="133" t="str">
        <f>VLOOKUP(A60,'SY 2026-2027 preliminary'!$A$9:$B$321,2,0)</f>
        <v>STAR</v>
      </c>
    </row>
    <row r="61" spans="1:5" s="119" customFormat="1" hidden="1" x14ac:dyDescent="0.25">
      <c r="A61" s="122" t="s">
        <v>245</v>
      </c>
      <c r="B61" s="2" t="s">
        <v>246</v>
      </c>
      <c r="C61" s="129">
        <v>4425</v>
      </c>
      <c r="E61" s="133" t="str">
        <f>VLOOKUP(A61,'SY 2026-2027 preliminary'!$A$9:$B$321,2,0)</f>
        <v>KAHLOTUS</v>
      </c>
    </row>
    <row r="62" spans="1:5" s="119" customFormat="1" hidden="1" x14ac:dyDescent="0.25">
      <c r="A62" s="122" t="s">
        <v>427</v>
      </c>
      <c r="B62" s="2" t="s">
        <v>428</v>
      </c>
      <c r="C62" s="129">
        <v>118042</v>
      </c>
      <c r="E62" s="133" t="str">
        <f>VLOOKUP(A62,'SY 2026-2027 preliminary'!$A$9:$B$321,2,0)</f>
        <v>POMEROY</v>
      </c>
    </row>
    <row r="63" spans="1:5" s="119" customFormat="1" hidden="1" x14ac:dyDescent="0.25">
      <c r="A63" s="122" t="s">
        <v>607</v>
      </c>
      <c r="B63" s="2" t="s">
        <v>608</v>
      </c>
      <c r="C63" s="129">
        <v>659663</v>
      </c>
      <c r="E63" s="133" t="str">
        <f>VLOOKUP(A63,'SY 2026-2027 preliminary'!$A$9:$B$321,2,0)</f>
        <v>WAHLUKE</v>
      </c>
    </row>
    <row r="64" spans="1:5" s="119" customFormat="1" hidden="1" x14ac:dyDescent="0.25">
      <c r="A64" s="122" t="s">
        <v>453</v>
      </c>
      <c r="B64" s="2" t="s">
        <v>454</v>
      </c>
      <c r="C64" s="129">
        <v>899422</v>
      </c>
      <c r="E64" s="133" t="str">
        <f>VLOOKUP(A64,'SY 2026-2027 preliminary'!$A$9:$B$321,2,0)</f>
        <v>QUINCY</v>
      </c>
    </row>
    <row r="65" spans="1:5" s="119" customFormat="1" hidden="1" x14ac:dyDescent="0.25">
      <c r="A65" s="122" t="s">
        <v>615</v>
      </c>
      <c r="B65" s="2" t="s">
        <v>616</v>
      </c>
      <c r="C65" s="129">
        <v>421952</v>
      </c>
      <c r="E65" s="133" t="str">
        <f>VLOOKUP(A65,'SY 2026-2027 preliminary'!$A$9:$B$321,2,0)</f>
        <v>WARDEN</v>
      </c>
    </row>
    <row r="66" spans="1:5" s="119" customFormat="1" hidden="1" x14ac:dyDescent="0.25">
      <c r="A66" s="122" t="s">
        <v>129</v>
      </c>
      <c r="B66" s="2" t="s">
        <v>130</v>
      </c>
      <c r="C66" s="129">
        <v>96169</v>
      </c>
      <c r="E66" s="133" t="str">
        <f>VLOOKUP(A66,'SY 2026-2027 preliminary'!$A$9:$B$321,2,0)</f>
        <v>COULEE-HARTLINE</v>
      </c>
    </row>
    <row r="67" spans="1:5" s="119" customFormat="1" hidden="1" x14ac:dyDescent="0.25">
      <c r="A67" s="122" t="s">
        <v>519</v>
      </c>
      <c r="B67" s="2" t="s">
        <v>520</v>
      </c>
      <c r="C67" s="129">
        <v>495210</v>
      </c>
      <c r="E67" s="133" t="str">
        <f>VLOOKUP(A67,'SY 2026-2027 preliminary'!$A$9:$B$321,2,0)</f>
        <v>SOAP LAKE</v>
      </c>
    </row>
    <row r="68" spans="1:5" s="119" customFormat="1" hidden="1" x14ac:dyDescent="0.25">
      <c r="A68" s="122" t="s">
        <v>485</v>
      </c>
      <c r="B68" s="2" t="s">
        <v>486</v>
      </c>
      <c r="C68" s="129">
        <v>498682</v>
      </c>
      <c r="E68" s="133" t="str">
        <f>VLOOKUP(A68,'SY 2026-2027 preliminary'!$A$9:$B$321,2,0)</f>
        <v>ROYAL</v>
      </c>
    </row>
    <row r="69" spans="1:5" s="119" customFormat="1" hidden="1" x14ac:dyDescent="0.25">
      <c r="A69" s="122" t="s">
        <v>329</v>
      </c>
      <c r="B69" s="2" t="s">
        <v>330</v>
      </c>
      <c r="C69" s="129">
        <v>3435951</v>
      </c>
      <c r="E69" s="133" t="str">
        <f>VLOOKUP(A69,'SY 2026-2027 preliminary'!$A$9:$B$321,2,0)</f>
        <v>MOSES LAKE</v>
      </c>
    </row>
    <row r="70" spans="1:5" s="119" customFormat="1" hidden="1" x14ac:dyDescent="0.25">
      <c r="A70" s="122" t="s">
        <v>177</v>
      </c>
      <c r="B70" s="2" t="s">
        <v>178</v>
      </c>
      <c r="C70" s="129">
        <v>805814</v>
      </c>
      <c r="E70" s="133" t="str">
        <f>VLOOKUP(A70,'SY 2026-2027 preliminary'!$A$9:$B$321,2,0)</f>
        <v>EPHRATA</v>
      </c>
    </row>
    <row r="71" spans="1:5" s="119" customFormat="1" hidden="1" x14ac:dyDescent="0.25">
      <c r="A71" s="122" t="s">
        <v>643</v>
      </c>
      <c r="B71" s="2" t="s">
        <v>644</v>
      </c>
      <c r="C71" s="129">
        <v>28482</v>
      </c>
      <c r="E71" s="133" t="str">
        <f>VLOOKUP(A71,'SY 2026-2027 preliminary'!$A$9:$B$321,2,0)</f>
        <v>WILSON CREEK</v>
      </c>
    </row>
    <row r="72" spans="1:5" s="119" customFormat="1" hidden="1" x14ac:dyDescent="0.25">
      <c r="A72" s="122" t="s">
        <v>205</v>
      </c>
      <c r="B72" s="2" t="s">
        <v>206</v>
      </c>
      <c r="C72" s="129">
        <v>219188</v>
      </c>
      <c r="E72" s="133" t="str">
        <f>VLOOKUP(A72,'SY 2026-2027 preliminary'!$A$9:$B$321,2,0)</f>
        <v>GRAND COULEE</v>
      </c>
    </row>
    <row r="73" spans="1:5" s="119" customFormat="1" hidden="1" x14ac:dyDescent="0.25">
      <c r="A73" s="122" t="s">
        <v>231</v>
      </c>
      <c r="B73" s="2" t="s">
        <v>232</v>
      </c>
      <c r="C73" s="129">
        <v>1038507</v>
      </c>
      <c r="E73" s="133" t="str">
        <f>VLOOKUP(A73,'SY 2026-2027 preliminary'!$A$9:$B$321,2,0)</f>
        <v>HOQUIAM</v>
      </c>
    </row>
    <row r="74" spans="1:5" s="119" customFormat="1" hidden="1" x14ac:dyDescent="0.25">
      <c r="A74" s="122" t="s">
        <v>357</v>
      </c>
      <c r="B74" s="2" t="s">
        <v>358</v>
      </c>
      <c r="C74" s="129">
        <v>331010</v>
      </c>
      <c r="E74" s="133" t="str">
        <f>VLOOKUP(A74,'SY 2026-2027 preliminary'!$A$9:$B$321,2,0)</f>
        <v>NORTH BEACH</v>
      </c>
    </row>
    <row r="75" spans="1:5" s="119" customFormat="1" hidden="1" x14ac:dyDescent="0.25">
      <c r="A75" s="122" t="s">
        <v>309</v>
      </c>
      <c r="B75" s="2" t="s">
        <v>310</v>
      </c>
      <c r="C75" s="129">
        <v>116321</v>
      </c>
      <c r="E75" s="133" t="str">
        <f>VLOOKUP(A75,'SY 2026-2027 preliminary'!$A$9:$B$321,2,0)</f>
        <v>MCCLEARY</v>
      </c>
    </row>
    <row r="76" spans="1:5" s="119" customFormat="1" hidden="1" x14ac:dyDescent="0.25">
      <c r="A76" s="122" t="s">
        <v>325</v>
      </c>
      <c r="B76" s="2" t="s">
        <v>326</v>
      </c>
      <c r="C76" s="129">
        <v>372958</v>
      </c>
      <c r="E76" s="133" t="str">
        <f>VLOOKUP(A76,'SY 2026-2027 preliminary'!$A$9:$B$321,2,0)</f>
        <v>MONTESANO</v>
      </c>
    </row>
    <row r="77" spans="1:5" s="119" customFormat="1" hidden="1" x14ac:dyDescent="0.25">
      <c r="A77" s="122" t="s">
        <v>169</v>
      </c>
      <c r="B77" s="2" t="s">
        <v>170</v>
      </c>
      <c r="C77" s="129">
        <v>621761</v>
      </c>
      <c r="E77" s="133" t="str">
        <f>VLOOKUP(A77,'SY 2026-2027 preliminary'!$A$9:$B$321,2,0)</f>
        <v>ELMA</v>
      </c>
    </row>
    <row r="78" spans="1:5" s="119" customFormat="1" hidden="1" x14ac:dyDescent="0.25">
      <c r="A78" s="122" t="s">
        <v>569</v>
      </c>
      <c r="B78" s="2" t="s">
        <v>570</v>
      </c>
      <c r="C78" s="129">
        <v>174689</v>
      </c>
      <c r="E78" s="133" t="str">
        <f>VLOOKUP(A78,'SY 2026-2027 preliminary'!$A$9:$B$321,2,0)</f>
        <v>TAHOLAH</v>
      </c>
    </row>
    <row r="79" spans="1:5" s="119" customFormat="1" hidden="1" x14ac:dyDescent="0.25">
      <c r="A79" s="122" t="s">
        <v>451</v>
      </c>
      <c r="B79" s="2" t="s">
        <v>452</v>
      </c>
      <c r="C79" s="129">
        <v>82147</v>
      </c>
      <c r="E79" s="133" t="str">
        <f>VLOOKUP(A79,'SY 2026-2027 preliminary'!$A$9:$B$321,2,0)</f>
        <v>QUINAULT</v>
      </c>
    </row>
    <row r="80" spans="1:5" s="119" customFormat="1" hidden="1" x14ac:dyDescent="0.25">
      <c r="A80" s="122" t="s">
        <v>127</v>
      </c>
      <c r="B80" s="2" t="s">
        <v>128</v>
      </c>
      <c r="C80" s="129">
        <v>76438</v>
      </c>
      <c r="E80" s="133" t="str">
        <f>VLOOKUP(A80,'SY 2026-2027 preliminary'!$A$9:$B$321,2,0)</f>
        <v>COSMOPOLIS</v>
      </c>
    </row>
    <row r="81" spans="1:5" s="119" customFormat="1" hidden="1" x14ac:dyDescent="0.25">
      <c r="A81" s="122" t="s">
        <v>489</v>
      </c>
      <c r="B81" s="2" t="s">
        <v>490</v>
      </c>
      <c r="C81" s="129">
        <v>35088</v>
      </c>
      <c r="E81" s="133" t="str">
        <f>VLOOKUP(A81,'SY 2026-2027 preliminary'!$A$9:$B$321,2,0)</f>
        <v>SATSOP</v>
      </c>
    </row>
    <row r="82" spans="1:5" s="119" customFormat="1" hidden="1" x14ac:dyDescent="0.25">
      <c r="A82" s="122" t="s">
        <v>647</v>
      </c>
      <c r="B82" s="2" t="s">
        <v>648</v>
      </c>
      <c r="C82" s="129">
        <v>53334</v>
      </c>
      <c r="E82" s="133" t="str">
        <f>VLOOKUP(A82,'SY 2026-2027 preliminary'!$A$9:$B$321,2,0)</f>
        <v>WISHKAH VALLEY</v>
      </c>
    </row>
    <row r="83" spans="1:5" s="119" customFormat="1" hidden="1" x14ac:dyDescent="0.25">
      <c r="A83" s="122" t="s">
        <v>381</v>
      </c>
      <c r="B83" s="2" t="s">
        <v>382</v>
      </c>
      <c r="C83" s="129">
        <v>447464</v>
      </c>
      <c r="E83" s="133" t="str">
        <f>VLOOKUP(A83,'SY 2026-2027 preliminary'!$A$9:$B$321,2,0)</f>
        <v>OCOSTA</v>
      </c>
    </row>
    <row r="84" spans="1:5" s="119" customFormat="1" hidden="1" x14ac:dyDescent="0.25">
      <c r="A84" s="122" t="s">
        <v>377</v>
      </c>
      <c r="B84" s="2" t="s">
        <v>378</v>
      </c>
      <c r="C84" s="129">
        <v>220175</v>
      </c>
      <c r="E84" s="133" t="str">
        <f>VLOOKUP(A84,'SY 2026-2027 preliminary'!$A$9:$B$321,2,0)</f>
        <v>OAKVILLE</v>
      </c>
    </row>
    <row r="85" spans="1:5" s="119" customFormat="1" hidden="1" x14ac:dyDescent="0.25">
      <c r="A85" s="122" t="s">
        <v>373</v>
      </c>
      <c r="B85" s="2" t="s">
        <v>374</v>
      </c>
      <c r="C85" s="129">
        <v>944932</v>
      </c>
      <c r="E85" s="133" t="str">
        <f>VLOOKUP(A85,'SY 2026-2027 preliminary'!$A$9:$B$321,2,0)</f>
        <v>OAK HARBOR</v>
      </c>
    </row>
    <row r="86" spans="1:5" s="119" customFormat="1" hidden="1" x14ac:dyDescent="0.25">
      <c r="A86" s="122" t="s">
        <v>131</v>
      </c>
      <c r="B86" s="2" t="s">
        <v>132</v>
      </c>
      <c r="C86" s="129">
        <v>183885</v>
      </c>
      <c r="E86" s="133" t="str">
        <f>VLOOKUP(A86,'SY 2026-2027 preliminary'!$A$9:$B$321,2,0)</f>
        <v>COUPEVILLE</v>
      </c>
    </row>
    <row r="87" spans="1:5" s="119" customFormat="1" hidden="1" x14ac:dyDescent="0.25">
      <c r="A87" s="122" t="s">
        <v>525</v>
      </c>
      <c r="B87" s="2" t="s">
        <v>526</v>
      </c>
      <c r="C87" s="129">
        <v>261013</v>
      </c>
      <c r="E87" s="133" t="str">
        <f>VLOOKUP(A87,'SY 2026-2027 preliminary'!$A$9:$B$321,2,0)</f>
        <v>SOUTH WHIDBEY</v>
      </c>
    </row>
    <row r="88" spans="1:5" s="119" customFormat="1" hidden="1" x14ac:dyDescent="0.25">
      <c r="A88" s="122" t="s">
        <v>445</v>
      </c>
      <c r="B88" s="2" t="s">
        <v>446</v>
      </c>
      <c r="C88" s="129">
        <v>2438</v>
      </c>
      <c r="E88" s="133" t="str">
        <f>VLOOKUP(A88,'SY 2026-2027 preliminary'!$A$9:$B$321,2,0)</f>
        <v>QUEETS-CLEARWATER</v>
      </c>
    </row>
    <row r="89" spans="1:5" s="119" customFormat="1" hidden="1" x14ac:dyDescent="0.25">
      <c r="A89" s="122" t="s">
        <v>71</v>
      </c>
      <c r="B89" s="2" t="s">
        <v>72</v>
      </c>
      <c r="C89" s="129">
        <v>63480</v>
      </c>
      <c r="E89" s="133" t="str">
        <f>VLOOKUP(A89,'SY 2026-2027 preliminary'!$A$9:$B$321,2,0)</f>
        <v>BRINNON</v>
      </c>
    </row>
    <row r="90" spans="1:5" s="119" customFormat="1" hidden="1" x14ac:dyDescent="0.25">
      <c r="A90" s="122" t="s">
        <v>447</v>
      </c>
      <c r="B90" s="2" t="s">
        <v>448</v>
      </c>
      <c r="C90" s="129">
        <v>58374</v>
      </c>
      <c r="E90" s="133" t="str">
        <f>VLOOKUP(A90,'SY 2026-2027 preliminary'!$A$9:$B$321,2,0)</f>
        <v>QUILCENE</v>
      </c>
    </row>
    <row r="91" spans="1:5" s="119" customFormat="1" hidden="1" x14ac:dyDescent="0.25">
      <c r="A91" s="122" t="s">
        <v>103</v>
      </c>
      <c r="B91" s="2" t="s">
        <v>104</v>
      </c>
      <c r="C91" s="129">
        <v>328016</v>
      </c>
      <c r="E91" s="133" t="str">
        <f>VLOOKUP(A91,'SY 2026-2027 preliminary'!$A$9:$B$321,2,0)</f>
        <v>CHIMACUM</v>
      </c>
    </row>
    <row r="92" spans="1:5" s="119" customFormat="1" hidden="1" x14ac:dyDescent="0.25">
      <c r="A92" s="122" t="s">
        <v>431</v>
      </c>
      <c r="B92" s="2" t="s">
        <v>432</v>
      </c>
      <c r="C92" s="129">
        <v>473020</v>
      </c>
      <c r="E92" s="133" t="str">
        <f>VLOOKUP(A92,'SY 2026-2027 preliminary'!$A$9:$B$321,2,0)</f>
        <v>PORT TOWNSEND</v>
      </c>
    </row>
    <row r="93" spans="1:5" s="119" customFormat="1" hidden="1" x14ac:dyDescent="0.25">
      <c r="A93" s="122" t="s">
        <v>495</v>
      </c>
      <c r="B93" s="2" t="s">
        <v>496</v>
      </c>
      <c r="C93" s="129">
        <v>16732928</v>
      </c>
      <c r="E93" s="133" t="str">
        <f>VLOOKUP(A93,'SY 2026-2027 preliminary'!$A$9:$B$321,2,0)</f>
        <v>SEATTLE</v>
      </c>
    </row>
    <row r="94" spans="1:5" s="119" customFormat="1" hidden="1" x14ac:dyDescent="0.25">
      <c r="A94" s="122" t="s">
        <v>187</v>
      </c>
      <c r="B94" s="2" t="s">
        <v>188</v>
      </c>
      <c r="C94" s="129">
        <v>10427911</v>
      </c>
      <c r="E94" s="133" t="str">
        <f>VLOOKUP(A94,'SY 2026-2027 preliminary'!$A$9:$B$321,2,0)</f>
        <v>FEDERAL WAY</v>
      </c>
    </row>
    <row r="95" spans="1:5" s="119" customFormat="1" hidden="1" x14ac:dyDescent="0.25">
      <c r="A95" s="122" t="s">
        <v>175</v>
      </c>
      <c r="B95" s="2" t="s">
        <v>176</v>
      </c>
      <c r="C95" s="129">
        <v>537413</v>
      </c>
      <c r="E95" s="133" t="str">
        <f>VLOOKUP(A95,'SY 2026-2027 preliminary'!$A$9:$B$321,2,0)</f>
        <v>ENUMCLAW</v>
      </c>
    </row>
    <row r="96" spans="1:5" s="119" customFormat="1" hidden="1" x14ac:dyDescent="0.25">
      <c r="A96" s="122" t="s">
        <v>315</v>
      </c>
      <c r="B96" s="2" t="s">
        <v>316</v>
      </c>
      <c r="C96" s="129">
        <v>125037</v>
      </c>
      <c r="E96" s="133" t="str">
        <f>VLOOKUP(A96,'SY 2026-2027 preliminary'!$A$9:$B$321,2,0)</f>
        <v>MERCER ISLAND</v>
      </c>
    </row>
    <row r="97" spans="1:5" s="119" customFormat="1" hidden="1" x14ac:dyDescent="0.25">
      <c r="A97" s="122" t="s">
        <v>225</v>
      </c>
      <c r="B97" s="2" t="s">
        <v>226</v>
      </c>
      <c r="C97" s="129">
        <v>7875400</v>
      </c>
      <c r="E97" s="133" t="str">
        <f>VLOOKUP(A97,'SY 2026-2027 preliminary'!$A$9:$B$321,2,0)</f>
        <v>HIGHLINE</v>
      </c>
    </row>
    <row r="98" spans="1:5" s="119" customFormat="1" hidden="1" x14ac:dyDescent="0.25">
      <c r="A98" s="122" t="s">
        <v>603</v>
      </c>
      <c r="B98" s="2" t="s">
        <v>604</v>
      </c>
      <c r="C98" s="129">
        <v>210643</v>
      </c>
      <c r="E98" s="133" t="str">
        <f>VLOOKUP(A98,'SY 2026-2027 preliminary'!$A$9:$B$321,2,0)</f>
        <v>VASHON ISLAND</v>
      </c>
    </row>
    <row r="99" spans="1:5" s="119" customFormat="1" hidden="1" x14ac:dyDescent="0.25">
      <c r="A99" s="122" t="s">
        <v>465</v>
      </c>
      <c r="B99" s="2" t="s">
        <v>466</v>
      </c>
      <c r="C99" s="129">
        <v>4713295</v>
      </c>
      <c r="E99" s="133" t="str">
        <f>VLOOKUP(A99,'SY 2026-2027 preliminary'!$A$9:$B$321,2,0)</f>
        <v>RENTON</v>
      </c>
    </row>
    <row r="100" spans="1:5" s="119" customFormat="1" hidden="1" x14ac:dyDescent="0.25">
      <c r="A100" s="122" t="s">
        <v>513</v>
      </c>
      <c r="B100" s="2" t="s">
        <v>514</v>
      </c>
      <c r="C100" s="129">
        <v>0</v>
      </c>
      <c r="E100" s="133" t="str">
        <f>VLOOKUP(A100,'SY 2026-2027 preliminary'!$A$9:$B$321,2,0)</f>
        <v>SKYKOMISH</v>
      </c>
    </row>
    <row r="101" spans="1:5" s="119" customFormat="1" hidden="1" x14ac:dyDescent="0.25">
      <c r="A101" s="122" t="s">
        <v>51</v>
      </c>
      <c r="B101" s="2" t="s">
        <v>52</v>
      </c>
      <c r="C101" s="129">
        <v>3028943</v>
      </c>
      <c r="E101" s="133" t="str">
        <f>VLOOKUP(A101,'SY 2026-2027 preliminary'!$A$9:$B$321,2,0)</f>
        <v>BELLEVUE</v>
      </c>
    </row>
    <row r="102" spans="1:5" s="119" customFormat="1" hidden="1" x14ac:dyDescent="0.25">
      <c r="A102" s="122" t="s">
        <v>591</v>
      </c>
      <c r="B102" s="2" t="s">
        <v>592</v>
      </c>
      <c r="C102" s="129">
        <v>1197451</v>
      </c>
      <c r="E102" s="133" t="str">
        <f>VLOOKUP(A102,'SY 2026-2027 preliminary'!$A$9:$B$321,2,0)</f>
        <v>TUKWILA</v>
      </c>
    </row>
    <row r="103" spans="1:5" s="119" customFormat="1" hidden="1" x14ac:dyDescent="0.25">
      <c r="A103" s="122" t="s">
        <v>477</v>
      </c>
      <c r="B103" s="2" t="s">
        <v>478</v>
      </c>
      <c r="C103" s="129">
        <v>121557</v>
      </c>
      <c r="E103" s="133" t="str">
        <f>VLOOKUP(A103,'SY 2026-2027 preliminary'!$A$9:$B$321,2,0)</f>
        <v>RIVERVIEW</v>
      </c>
    </row>
    <row r="104" spans="1:5" s="119" customFormat="1" hidden="1" x14ac:dyDescent="0.25">
      <c r="A104" s="122" t="s">
        <v>45</v>
      </c>
      <c r="B104" s="2" t="s">
        <v>46</v>
      </c>
      <c r="C104" s="129">
        <v>6668762</v>
      </c>
      <c r="E104" s="133" t="str">
        <f>VLOOKUP(A104,'SY 2026-2027 preliminary'!$A$9:$B$321,2,0)</f>
        <v>AUBURN</v>
      </c>
    </row>
    <row r="105" spans="1:5" s="119" customFormat="1" hidden="1" x14ac:dyDescent="0.25">
      <c r="A105" s="122" t="s">
        <v>571</v>
      </c>
      <c r="B105" s="2" t="s">
        <v>572</v>
      </c>
      <c r="C105" s="129">
        <v>327729</v>
      </c>
      <c r="E105" s="133" t="str">
        <f>VLOOKUP(A105,'SY 2026-2027 preliminary'!$A$9:$B$321,2,0)</f>
        <v>TAHOMA</v>
      </c>
    </row>
    <row r="106" spans="1:5" s="119" customFormat="1" hidden="1" x14ac:dyDescent="0.25">
      <c r="A106" s="123" t="s">
        <v>517</v>
      </c>
      <c r="B106" s="2" t="s">
        <v>518</v>
      </c>
      <c r="C106" s="129">
        <v>229383</v>
      </c>
      <c r="E106" s="133" t="str">
        <f>VLOOKUP(A106,'SY 2026-2027 preliminary'!$A$9:$B$321,2,0)</f>
        <v>SNOQUALMIE VALLEY</v>
      </c>
    </row>
    <row r="107" spans="1:5" s="119" customFormat="1" hidden="1" x14ac:dyDescent="0.25">
      <c r="A107" s="122" t="s">
        <v>243</v>
      </c>
      <c r="B107" s="2" t="s">
        <v>244</v>
      </c>
      <c r="C107" s="129">
        <v>720718</v>
      </c>
      <c r="E107" s="133" t="str">
        <f>VLOOKUP(A107,'SY 2026-2027 preliminary'!$A$9:$B$321,2,0)</f>
        <v>ISSAQUAH</v>
      </c>
    </row>
    <row r="108" spans="1:5" s="119" customFormat="1" hidden="1" x14ac:dyDescent="0.25">
      <c r="A108" s="122" t="s">
        <v>509</v>
      </c>
      <c r="B108" s="2" t="s">
        <v>510</v>
      </c>
      <c r="C108" s="129">
        <v>1230579</v>
      </c>
      <c r="E108" s="133" t="str">
        <f>VLOOKUP(A108,'SY 2026-2027 preliminary'!$A$9:$B$321,2,0)</f>
        <v>SHORELINE</v>
      </c>
    </row>
    <row r="109" spans="1:5" s="119" customFormat="1" hidden="1" x14ac:dyDescent="0.25">
      <c r="A109" s="122" t="s">
        <v>275</v>
      </c>
      <c r="B109" s="2" t="s">
        <v>276</v>
      </c>
      <c r="C109" s="129">
        <v>1133733</v>
      </c>
      <c r="E109" s="133" t="str">
        <f>VLOOKUP(A109,'SY 2026-2027 preliminary'!$A$9:$B$321,2,0)</f>
        <v>LAKE WASHINGTON</v>
      </c>
    </row>
    <row r="110" spans="1:5" s="119" customFormat="1" hidden="1" x14ac:dyDescent="0.25">
      <c r="A110" s="122" t="s">
        <v>255</v>
      </c>
      <c r="B110" s="2" t="s">
        <v>256</v>
      </c>
      <c r="C110" s="129">
        <v>10098063</v>
      </c>
      <c r="E110" s="133" t="str">
        <f>VLOOKUP(A110,'SY 2026-2027 preliminary'!$A$9:$B$321,2,0)</f>
        <v>KENT</v>
      </c>
    </row>
    <row r="111" spans="1:5" s="119" customFormat="1" hidden="1" x14ac:dyDescent="0.25">
      <c r="A111" s="122" t="s">
        <v>371</v>
      </c>
      <c r="B111" s="2" t="s">
        <v>372</v>
      </c>
      <c r="C111" s="129">
        <v>815557</v>
      </c>
      <c r="E111" s="133" t="str">
        <f>VLOOKUP(A111,'SY 2026-2027 preliminary'!$A$9:$B$321,2,0)</f>
        <v>NORTHSHORE</v>
      </c>
    </row>
    <row r="112" spans="1:5" s="119" customFormat="1" hidden="1" x14ac:dyDescent="0.25">
      <c r="A112" s="122" t="s">
        <v>557</v>
      </c>
      <c r="B112" s="2" t="s">
        <v>558</v>
      </c>
      <c r="C112" s="129">
        <v>91773</v>
      </c>
      <c r="E112" s="133" t="str">
        <f>VLOOKUP(A112,'SY 2026-2027 preliminary'!$A$9:$B$321,2,0)</f>
        <v>SUMMIT SIERRA CHARTER</v>
      </c>
    </row>
    <row r="113" spans="1:5" s="119" customFormat="1" hidden="1" x14ac:dyDescent="0.25">
      <c r="A113" s="122" t="s">
        <v>553</v>
      </c>
      <c r="B113" s="2" t="s">
        <v>554</v>
      </c>
      <c r="C113" s="129">
        <v>267938</v>
      </c>
      <c r="E113" s="133" t="str">
        <f>VLOOKUP(A113,'SY 2026-2027 preliminary'!$A$9:$B$321,2,0)</f>
        <v>SUMMIT ATLAS CHARTER</v>
      </c>
    </row>
    <row r="114" spans="1:5" s="119" customFormat="1" hidden="1" x14ac:dyDescent="0.25">
      <c r="A114" s="122" t="s">
        <v>457</v>
      </c>
      <c r="B114" s="2" t="s">
        <v>458</v>
      </c>
      <c r="C114" s="129">
        <v>159867</v>
      </c>
      <c r="E114" s="133" t="str">
        <f>VLOOKUP(A114,'SY 2026-2027 preliminary'!$A$9:$B$321,2,0)</f>
        <v>RAINIER PREP CHARTER</v>
      </c>
    </row>
    <row r="115" spans="1:5" s="119" customFormat="1" hidden="1" x14ac:dyDescent="0.25">
      <c r="A115" s="122" t="s">
        <v>459</v>
      </c>
      <c r="B115" s="2" t="s">
        <v>460</v>
      </c>
      <c r="C115" s="129">
        <v>155474</v>
      </c>
      <c r="E115" s="133" t="str">
        <f>VLOOKUP(A115,'SY 2026-2027 preliminary'!$A$9:$B$321,2,0)</f>
        <v>RAINIER VALLEY CHARTER</v>
      </c>
    </row>
    <row r="116" spans="1:5" s="119" customFormat="1" hidden="1" x14ac:dyDescent="0.25">
      <c r="A116" s="122" t="s">
        <v>235</v>
      </c>
      <c r="B116" s="2" t="s">
        <v>236</v>
      </c>
      <c r="C116" s="129">
        <v>196812</v>
      </c>
      <c r="E116" s="133" t="str">
        <f>VLOOKUP(A116,'SY 2026-2027 preliminary'!$A$9:$B$321,2,0)</f>
        <v>IMPACT PUGET SOUND CHARTER</v>
      </c>
    </row>
    <row r="117" spans="1:5" s="119" customFormat="1" hidden="1" x14ac:dyDescent="0.25">
      <c r="A117" s="122" t="s">
        <v>237</v>
      </c>
      <c r="B117" s="2" t="s">
        <v>238</v>
      </c>
      <c r="C117" s="129">
        <v>123241</v>
      </c>
      <c r="E117" s="133" t="str">
        <f>VLOOKUP(A117,'SY 2026-2027 preliminary'!$A$9:$B$321,2,0)</f>
        <v>IMPACT SALISH SEA CHARTER</v>
      </c>
    </row>
    <row r="118" spans="1:5" s="119" customFormat="1" hidden="1" x14ac:dyDescent="0.25">
      <c r="A118" s="124" t="s">
        <v>689</v>
      </c>
      <c r="B118" t="s">
        <v>681</v>
      </c>
      <c r="C118" s="129">
        <v>129090</v>
      </c>
      <c r="E118" s="133" t="str">
        <f>VLOOKUP(A118,'SY 2026-2027 preliminary'!$A$9:$B$321,2,0)</f>
        <v>Impact | Black River Elementary</v>
      </c>
    </row>
    <row r="119" spans="1:5" s="119" customFormat="1" hidden="1" x14ac:dyDescent="0.25">
      <c r="A119" s="122" t="s">
        <v>65</v>
      </c>
      <c r="B119" s="2" t="s">
        <v>66</v>
      </c>
      <c r="C119" s="129">
        <v>1815246</v>
      </c>
      <c r="E119" s="133" t="str">
        <f>VLOOKUP(A119,'SY 2026-2027 preliminary'!$A$9:$B$321,2,0)</f>
        <v>BREMERTON</v>
      </c>
    </row>
    <row r="120" spans="1:5" s="119" customFormat="1" hidden="1" x14ac:dyDescent="0.25">
      <c r="A120" s="122" t="s">
        <v>47</v>
      </c>
      <c r="B120" s="2" t="s">
        <v>48</v>
      </c>
      <c r="C120" s="129">
        <v>117461</v>
      </c>
      <c r="E120" s="133" t="str">
        <f>VLOOKUP(A120,'SY 2026-2027 preliminary'!$A$9:$B$321,2,0)</f>
        <v>BAINBRIDGE ISLAND</v>
      </c>
    </row>
    <row r="121" spans="1:5" s="119" customFormat="1" hidden="1" x14ac:dyDescent="0.25">
      <c r="A121" s="122" t="s">
        <v>361</v>
      </c>
      <c r="B121" s="2" t="s">
        <v>362</v>
      </c>
      <c r="C121" s="129">
        <v>923885</v>
      </c>
      <c r="E121" s="133" t="str">
        <f>VLOOKUP(A121,'SY 2026-2027 preliminary'!$A$9:$B$321,2,0)</f>
        <v>NORTH KITSAP</v>
      </c>
    </row>
    <row r="122" spans="1:5" s="119" customFormat="1" hidden="1" x14ac:dyDescent="0.25">
      <c r="A122" s="122" t="s">
        <v>91</v>
      </c>
      <c r="B122" s="2" t="s">
        <v>92</v>
      </c>
      <c r="C122" s="129">
        <v>1497186</v>
      </c>
      <c r="E122" s="133" t="str">
        <f>VLOOKUP(A122,'SY 2026-2027 preliminary'!$A$9:$B$321,2,0)</f>
        <v>CENTRAL KITSAP</v>
      </c>
    </row>
    <row r="123" spans="1:5" s="119" customFormat="1" hidden="1" x14ac:dyDescent="0.25">
      <c r="A123" s="122" t="s">
        <v>523</v>
      </c>
      <c r="B123" s="2" t="s">
        <v>524</v>
      </c>
      <c r="C123" s="129">
        <v>2013069</v>
      </c>
      <c r="E123" s="133" t="str">
        <f>VLOOKUP(A123,'SY 2026-2027 preliminary'!$A$9:$B$321,2,0)</f>
        <v>SOUTH KITSAP</v>
      </c>
    </row>
    <row r="124" spans="1:5" s="119" customFormat="1" hidden="1" x14ac:dyDescent="0.25">
      <c r="A124" s="122" t="s">
        <v>87</v>
      </c>
      <c r="B124" s="2" t="s">
        <v>88</v>
      </c>
      <c r="C124" s="129">
        <v>134198</v>
      </c>
      <c r="E124" s="133" t="str">
        <f>VLOOKUP(A124,'SY 2026-2027 preliminary'!$A$9:$B$321,2,0)</f>
        <v>CATALYST BREMERTON CHARTER</v>
      </c>
    </row>
    <row r="125" spans="1:5" s="119" customFormat="1" hidden="1" x14ac:dyDescent="0.25">
      <c r="A125" s="122" t="s">
        <v>565</v>
      </c>
      <c r="B125" s="2" t="s">
        <v>566</v>
      </c>
      <c r="C125" s="129">
        <v>35138</v>
      </c>
      <c r="E125" s="133" t="str">
        <f>VLOOKUP(A125,'SY 2026-2027 preliminary'!$A$9:$B$321,2,0)</f>
        <v>SUQUAMISH</v>
      </c>
    </row>
    <row r="126" spans="1:5" s="119" customFormat="1" hidden="1" x14ac:dyDescent="0.25">
      <c r="A126" s="122" t="s">
        <v>141</v>
      </c>
      <c r="B126" s="2" t="s">
        <v>142</v>
      </c>
      <c r="C126" s="129">
        <v>0</v>
      </c>
      <c r="E126" s="133" t="str">
        <f>VLOOKUP(A126,'SY 2026-2027 preliminary'!$A$9:$B$321,2,0)</f>
        <v>DAMMAN</v>
      </c>
    </row>
    <row r="127" spans="1:5" s="119" customFormat="1" hidden="1" x14ac:dyDescent="0.25">
      <c r="A127" s="122" t="s">
        <v>161</v>
      </c>
      <c r="B127" s="2" t="s">
        <v>162</v>
      </c>
      <c r="C127" s="129">
        <v>30231</v>
      </c>
      <c r="E127" s="133" t="str">
        <f>VLOOKUP(A127,'SY 2026-2027 preliminary'!$A$9:$B$321,2,0)</f>
        <v>EASTON</v>
      </c>
    </row>
    <row r="128" spans="1:5" s="119" customFormat="1" hidden="1" x14ac:dyDescent="0.25">
      <c r="A128" s="122" t="s">
        <v>577</v>
      </c>
      <c r="B128" s="2" t="s">
        <v>578</v>
      </c>
      <c r="C128" s="129">
        <v>55652</v>
      </c>
      <c r="E128" s="133" t="str">
        <f>VLOOKUP(A128,'SY 2026-2027 preliminary'!$A$9:$B$321,2,0)</f>
        <v>THORP</v>
      </c>
    </row>
    <row r="129" spans="1:5" s="119" customFormat="1" hidden="1" x14ac:dyDescent="0.25">
      <c r="A129" s="122" t="s">
        <v>167</v>
      </c>
      <c r="B129" s="2" t="s">
        <v>168</v>
      </c>
      <c r="C129" s="129">
        <v>743631</v>
      </c>
      <c r="E129" s="133" t="str">
        <f>VLOOKUP(A129,'SY 2026-2027 preliminary'!$A$9:$B$321,2,0)</f>
        <v>ELLENSBURG</v>
      </c>
    </row>
    <row r="130" spans="1:5" s="119" customFormat="1" hidden="1" x14ac:dyDescent="0.25">
      <c r="A130" s="122" t="s">
        <v>261</v>
      </c>
      <c r="B130" s="2" t="s">
        <v>262</v>
      </c>
      <c r="C130" s="129">
        <v>116925</v>
      </c>
      <c r="E130" s="133" t="str">
        <f>VLOOKUP(A130,'SY 2026-2027 preliminary'!$A$9:$B$321,2,0)</f>
        <v>KITTITAS</v>
      </c>
    </row>
    <row r="131" spans="1:5" s="119" customFormat="1" hidden="1" x14ac:dyDescent="0.25">
      <c r="A131" s="122" t="s">
        <v>107</v>
      </c>
      <c r="B131" s="2" t="s">
        <v>108</v>
      </c>
      <c r="C131" s="129">
        <v>286333</v>
      </c>
      <c r="E131" s="133" t="str">
        <f>VLOOKUP(A131,'SY 2026-2027 preliminary'!$A$9:$B$321,2,0)</f>
        <v>CLE ELUM-ROSLYN</v>
      </c>
    </row>
    <row r="132" spans="1:5" s="119" customFormat="1" hidden="1" x14ac:dyDescent="0.25">
      <c r="A132" s="122" t="s">
        <v>649</v>
      </c>
      <c r="B132" s="2" t="s">
        <v>650</v>
      </c>
      <c r="C132" s="129">
        <v>100295</v>
      </c>
      <c r="E132" s="133" t="str">
        <f>VLOOKUP(A132,'SY 2026-2027 preliminary'!$A$9:$B$321,2,0)</f>
        <v>WISHRAM</v>
      </c>
    </row>
    <row r="133" spans="1:5" s="119" customFormat="1" hidden="1" x14ac:dyDescent="0.25">
      <c r="A133" s="122" t="s">
        <v>59</v>
      </c>
      <c r="B133" s="2" t="s">
        <v>60</v>
      </c>
      <c r="C133" s="129">
        <v>0</v>
      </c>
      <c r="E133" s="133" t="str">
        <f>VLOOKUP(A133,'SY 2026-2027 preliminary'!$A$9:$B$321,2,0)</f>
        <v>BICKLETON</v>
      </c>
    </row>
    <row r="134" spans="1:5" s="119" customFormat="1" hidden="1" x14ac:dyDescent="0.25">
      <c r="A134" s="122" t="s">
        <v>89</v>
      </c>
      <c r="B134" s="2" t="s">
        <v>90</v>
      </c>
      <c r="C134" s="129">
        <v>55931</v>
      </c>
      <c r="E134" s="133" t="str">
        <f>VLOOKUP(A134,'SY 2026-2027 preliminary'!$A$9:$B$321,2,0)</f>
        <v>CENTERVILLE</v>
      </c>
    </row>
    <row r="135" spans="1:5" s="119" customFormat="1" hidden="1" x14ac:dyDescent="0.25">
      <c r="A135" s="122" t="s">
        <v>589</v>
      </c>
      <c r="B135" s="2" t="s">
        <v>590</v>
      </c>
      <c r="C135" s="129">
        <v>94594</v>
      </c>
      <c r="E135" s="133" t="str">
        <f>VLOOKUP(A135,'SY 2026-2027 preliminary'!$A$9:$B$321,2,0)</f>
        <v>TROUT LAKE</v>
      </c>
    </row>
    <row r="136" spans="1:5" s="119" customFormat="1" hidden="1" x14ac:dyDescent="0.25">
      <c r="A136" s="122" t="s">
        <v>201</v>
      </c>
      <c r="B136" s="2" t="s">
        <v>202</v>
      </c>
      <c r="C136" s="129">
        <v>29988</v>
      </c>
      <c r="E136" s="133" t="str">
        <f>VLOOKUP(A136,'SY 2026-2027 preliminary'!$A$9:$B$321,2,0)</f>
        <v>GLENWOOD</v>
      </c>
    </row>
    <row r="137" spans="1:5" s="119" customFormat="1" hidden="1" x14ac:dyDescent="0.25">
      <c r="A137" s="122" t="s">
        <v>263</v>
      </c>
      <c r="B137" s="2" t="s">
        <v>264</v>
      </c>
      <c r="C137" s="129">
        <v>2863</v>
      </c>
      <c r="E137" s="133" t="str">
        <f>VLOOKUP(A137,'SY 2026-2027 preliminary'!$A$9:$B$321,2,0)</f>
        <v>KLICKITAT</v>
      </c>
    </row>
    <row r="138" spans="1:5" s="119" customFormat="1" hidden="1" x14ac:dyDescent="0.25">
      <c r="A138" s="122" t="s">
        <v>481</v>
      </c>
      <c r="B138" s="2" t="s">
        <v>482</v>
      </c>
      <c r="C138" s="129">
        <v>1517</v>
      </c>
      <c r="E138" s="133" t="str">
        <f>VLOOKUP(A138,'SY 2026-2027 preliminary'!$A$9:$B$321,2,0)</f>
        <v>ROOSEVELT</v>
      </c>
    </row>
    <row r="139" spans="1:5" s="119" customFormat="1" hidden="1" x14ac:dyDescent="0.25">
      <c r="A139" s="122" t="s">
        <v>203</v>
      </c>
      <c r="B139" s="2" t="s">
        <v>204</v>
      </c>
      <c r="C139" s="129">
        <v>455418</v>
      </c>
      <c r="E139" s="133" t="str">
        <f>VLOOKUP(A139,'SY 2026-2027 preliminary'!$A$9:$B$321,2,0)</f>
        <v>GOLDENDALE</v>
      </c>
    </row>
    <row r="140" spans="1:5" s="119" customFormat="1" hidden="1" x14ac:dyDescent="0.25">
      <c r="A140" s="122" t="s">
        <v>637</v>
      </c>
      <c r="B140" s="2" t="s">
        <v>638</v>
      </c>
      <c r="C140" s="129">
        <v>253672</v>
      </c>
      <c r="E140" s="133" t="str">
        <f>VLOOKUP(A140,'SY 2026-2027 preliminary'!$A$9:$B$321,2,0)</f>
        <v>WHITE SALMON</v>
      </c>
    </row>
    <row r="141" spans="1:5" s="119" customFormat="1" hidden="1" x14ac:dyDescent="0.25">
      <c r="A141" s="122" t="s">
        <v>293</v>
      </c>
      <c r="B141" s="2" t="s">
        <v>294</v>
      </c>
      <c r="C141" s="129">
        <v>187445</v>
      </c>
      <c r="E141" s="133" t="str">
        <f>VLOOKUP(A141,'SY 2026-2027 preliminary'!$A$9:$B$321,2,0)</f>
        <v>LYLE</v>
      </c>
    </row>
    <row r="142" spans="1:5" s="119" customFormat="1" hidden="1" x14ac:dyDescent="0.25">
      <c r="A142" s="122" t="s">
        <v>345</v>
      </c>
      <c r="B142" s="2" t="s">
        <v>346</v>
      </c>
      <c r="C142" s="129">
        <v>158809</v>
      </c>
      <c r="E142" s="133" t="str">
        <f>VLOOKUP(A142,'SY 2026-2027 preliminary'!$A$9:$B$321,2,0)</f>
        <v>NAPAVINE</v>
      </c>
    </row>
    <row r="143" spans="1:5" s="119" customFormat="1" hidden="1" x14ac:dyDescent="0.25">
      <c r="A143" s="122" t="s">
        <v>179</v>
      </c>
      <c r="B143" s="2" t="s">
        <v>180</v>
      </c>
      <c r="C143" s="129">
        <v>65025</v>
      </c>
      <c r="E143" s="133" t="str">
        <f>VLOOKUP(A143,'SY 2026-2027 preliminary'!$A$9:$B$321,2,0)</f>
        <v>EVALINE</v>
      </c>
    </row>
    <row r="144" spans="1:5" s="119" customFormat="1" hidden="1" x14ac:dyDescent="0.25">
      <c r="A144" s="122" t="s">
        <v>331</v>
      </c>
      <c r="B144" s="2" t="s">
        <v>332</v>
      </c>
      <c r="C144" s="129">
        <v>223535</v>
      </c>
      <c r="E144" s="133" t="str">
        <f>VLOOKUP(A144,'SY 2026-2027 preliminary'!$A$9:$B$321,2,0)</f>
        <v>MOSSYROCK</v>
      </c>
    </row>
    <row r="145" spans="1:5" s="119" customFormat="1" hidden="1" x14ac:dyDescent="0.25">
      <c r="A145" s="122" t="s">
        <v>327</v>
      </c>
      <c r="B145" s="2" t="s">
        <v>328</v>
      </c>
      <c r="C145" s="129">
        <v>99623</v>
      </c>
      <c r="E145" s="133" t="str">
        <f>VLOOKUP(A145,'SY 2026-2027 preliminary'!$A$9:$B$321,2,0)</f>
        <v>MORTON</v>
      </c>
    </row>
    <row r="146" spans="1:5" s="119" customFormat="1" hidden="1" x14ac:dyDescent="0.25">
      <c r="A146" s="122" t="s">
        <v>35</v>
      </c>
      <c r="B146" s="2" t="s">
        <v>36</v>
      </c>
      <c r="C146" s="129">
        <v>109007</v>
      </c>
      <c r="E146" s="133" t="str">
        <f>VLOOKUP(A146,'SY 2026-2027 preliminary'!$A$9:$B$321,2,0)</f>
        <v>ADNA</v>
      </c>
    </row>
    <row r="147" spans="1:5" s="119" customFormat="1" hidden="1" x14ac:dyDescent="0.25">
      <c r="A147" s="122" t="s">
        <v>645</v>
      </c>
      <c r="B147" s="2" t="s">
        <v>646</v>
      </c>
      <c r="C147" s="129">
        <v>202871</v>
      </c>
      <c r="E147" s="133" t="str">
        <f>VLOOKUP(A147,'SY 2026-2027 preliminary'!$A$9:$B$321,2,0)</f>
        <v>WINLOCK</v>
      </c>
    </row>
    <row r="148" spans="1:5" s="119" customFormat="1" hidden="1" x14ac:dyDescent="0.25">
      <c r="A148" s="122" t="s">
        <v>63</v>
      </c>
      <c r="B148" s="2" t="s">
        <v>64</v>
      </c>
      <c r="C148" s="129">
        <v>47472</v>
      </c>
      <c r="E148" s="133" t="str">
        <f>VLOOKUP(A148,'SY 2026-2027 preliminary'!$A$9:$B$321,2,0)</f>
        <v>BOISTFORT</v>
      </c>
    </row>
    <row r="149" spans="1:5" s="119" customFormat="1" hidden="1" x14ac:dyDescent="0.25">
      <c r="A149" s="122" t="s">
        <v>579</v>
      </c>
      <c r="B149" s="2" t="s">
        <v>580</v>
      </c>
      <c r="C149" s="129">
        <v>140038</v>
      </c>
      <c r="E149" s="133" t="str">
        <f>VLOOKUP(A149,'SY 2026-2027 preliminary'!$A$9:$B$321,2,0)</f>
        <v>TOLEDO</v>
      </c>
    </row>
    <row r="150" spans="1:5" s="119" customFormat="1" hidden="1" x14ac:dyDescent="0.25">
      <c r="A150" s="122" t="s">
        <v>391</v>
      </c>
      <c r="B150" s="2" t="s">
        <v>392</v>
      </c>
      <c r="C150" s="129">
        <v>237734</v>
      </c>
      <c r="E150" s="133" t="str">
        <f>VLOOKUP(A150,'SY 2026-2027 preliminary'!$A$9:$B$321,2,0)</f>
        <v>ONALASKA</v>
      </c>
    </row>
    <row r="151" spans="1:5" s="119" customFormat="1" hidden="1" x14ac:dyDescent="0.25">
      <c r="A151" s="122" t="s">
        <v>419</v>
      </c>
      <c r="B151" s="2" t="s">
        <v>420</v>
      </c>
      <c r="C151" s="129">
        <v>49010</v>
      </c>
      <c r="E151" s="133" t="str">
        <f>VLOOKUP(A151,'SY 2026-2027 preliminary'!$A$9:$B$321,2,0)</f>
        <v>PE ELL</v>
      </c>
    </row>
    <row r="152" spans="1:5" s="119" customFormat="1" hidden="1" x14ac:dyDescent="0.25">
      <c r="A152" s="122" t="s">
        <v>97</v>
      </c>
      <c r="B152" s="2" t="s">
        <v>98</v>
      </c>
      <c r="C152" s="129">
        <v>653595</v>
      </c>
      <c r="E152" s="133" t="str">
        <f>VLOOKUP(A152,'SY 2026-2027 preliminary'!$A$9:$B$321,2,0)</f>
        <v>CHEHALIS</v>
      </c>
    </row>
    <row r="153" spans="1:5" s="119" customFormat="1" hidden="1" x14ac:dyDescent="0.25">
      <c r="A153" s="122" t="s">
        <v>633</v>
      </c>
      <c r="B153" s="2" t="s">
        <v>634</v>
      </c>
      <c r="C153" s="129">
        <v>211073</v>
      </c>
      <c r="E153" s="133" t="str">
        <f>VLOOKUP(A153,'SY 2026-2027 preliminary'!$A$9:$B$321,2,0)</f>
        <v>WHITE PASS</v>
      </c>
    </row>
    <row r="154" spans="1:5" s="119" customFormat="1" hidden="1" x14ac:dyDescent="0.25">
      <c r="A154" s="122" t="s">
        <v>95</v>
      </c>
      <c r="B154" s="2" t="s">
        <v>96</v>
      </c>
      <c r="C154" s="129">
        <v>1711716</v>
      </c>
      <c r="E154" s="133" t="str">
        <f>VLOOKUP(A154,'SY 2026-2027 preliminary'!$A$9:$B$321,2,0)</f>
        <v>CENTRALIA</v>
      </c>
    </row>
    <row r="155" spans="1:5" s="119" customFormat="1" hidden="1" x14ac:dyDescent="0.25">
      <c r="A155" s="122" t="s">
        <v>533</v>
      </c>
      <c r="B155" s="2" t="s">
        <v>534</v>
      </c>
      <c r="C155" s="129">
        <v>41655</v>
      </c>
      <c r="E155" s="133" t="str">
        <f>VLOOKUP(A155,'SY 2026-2027 preliminary'!$A$9:$B$321,2,0)</f>
        <v>SPRAGUE</v>
      </c>
    </row>
    <row r="156" spans="1:5" s="119" customFormat="1" hidden="1" x14ac:dyDescent="0.25">
      <c r="A156" s="122" t="s">
        <v>463</v>
      </c>
      <c r="B156" s="2" t="s">
        <v>464</v>
      </c>
      <c r="C156" s="129">
        <v>217297</v>
      </c>
      <c r="E156" s="133" t="str">
        <f>VLOOKUP(A156,'SY 2026-2027 preliminary'!$A$9:$B$321,2,0)</f>
        <v>REARDAN-EDWALL</v>
      </c>
    </row>
    <row r="157" spans="1:5" s="119" customFormat="1" hidden="1" x14ac:dyDescent="0.25">
      <c r="A157" s="122" t="s">
        <v>37</v>
      </c>
      <c r="B157" s="2" t="s">
        <v>38</v>
      </c>
      <c r="C157" s="129">
        <v>30654</v>
      </c>
      <c r="E157" s="133" t="str">
        <f>VLOOKUP(A157,'SY 2026-2027 preliminary'!$A$9:$B$321,2,0)</f>
        <v>ALMIRA</v>
      </c>
    </row>
    <row r="158" spans="1:5" s="119" customFormat="1" hidden="1" x14ac:dyDescent="0.25">
      <c r="A158" s="123" t="s">
        <v>135</v>
      </c>
      <c r="B158" s="2" t="s">
        <v>136</v>
      </c>
      <c r="C158" s="129">
        <v>32162</v>
      </c>
      <c r="E158" s="133" t="str">
        <f>VLOOKUP(A158,'SY 2026-2027 preliminary'!$A$9:$B$321,2,0)</f>
        <v>CRESTON</v>
      </c>
    </row>
    <row r="159" spans="1:5" s="119" customFormat="1" hidden="1" x14ac:dyDescent="0.25">
      <c r="A159" s="122" t="s">
        <v>383</v>
      </c>
      <c r="B159" s="2" t="s">
        <v>384</v>
      </c>
      <c r="C159" s="129">
        <v>73417</v>
      </c>
      <c r="E159" s="133" t="str">
        <f>VLOOKUP(A159,'SY 2026-2027 preliminary'!$A$9:$B$321,2,0)</f>
        <v>ODESSA</v>
      </c>
    </row>
    <row r="160" spans="1:5" s="119" customFormat="1" hidden="1" x14ac:dyDescent="0.25">
      <c r="A160" s="122" t="s">
        <v>639</v>
      </c>
      <c r="B160" s="2" t="s">
        <v>640</v>
      </c>
      <c r="C160" s="129">
        <v>51929</v>
      </c>
      <c r="E160" s="133" t="str">
        <f>VLOOKUP(A160,'SY 2026-2027 preliminary'!$A$9:$B$321,2,0)</f>
        <v>WILBUR</v>
      </c>
    </row>
    <row r="161" spans="1:5" s="119" customFormat="1" hidden="1" x14ac:dyDescent="0.25">
      <c r="A161" s="122" t="s">
        <v>221</v>
      </c>
      <c r="B161" s="2" t="s">
        <v>222</v>
      </c>
      <c r="C161" s="129">
        <v>54829</v>
      </c>
      <c r="E161" s="133" t="str">
        <f>VLOOKUP(A161,'SY 2026-2027 preliminary'!$A$9:$B$321,2,0)</f>
        <v>HARRINGTON</v>
      </c>
    </row>
    <row r="162" spans="1:5" s="119" customFormat="1" hidden="1" x14ac:dyDescent="0.25">
      <c r="A162" s="122" t="s">
        <v>145</v>
      </c>
      <c r="B162" s="2" t="s">
        <v>146</v>
      </c>
      <c r="C162" s="129">
        <v>162403</v>
      </c>
      <c r="E162" s="133" t="str">
        <f>VLOOKUP(A162,'SY 2026-2027 preliminary'!$A$9:$B$321,2,0)</f>
        <v>DAVENPORT</v>
      </c>
    </row>
    <row r="163" spans="1:5" s="119" customFormat="1" hidden="1" x14ac:dyDescent="0.25">
      <c r="A163" s="122" t="s">
        <v>527</v>
      </c>
      <c r="B163" s="2" t="s">
        <v>528</v>
      </c>
      <c r="C163" s="129">
        <v>135226</v>
      </c>
      <c r="E163" s="133" t="str">
        <f>VLOOKUP(A163,'SY 2026-2027 preliminary'!$A$9:$B$321,2,0)</f>
        <v>SOUTHSIDE</v>
      </c>
    </row>
    <row r="164" spans="1:5" s="119" customFormat="1" hidden="1" x14ac:dyDescent="0.25">
      <c r="A164" s="122" t="s">
        <v>213</v>
      </c>
      <c r="B164" s="2" t="s">
        <v>214</v>
      </c>
      <c r="C164" s="129">
        <v>70174</v>
      </c>
      <c r="E164" s="133" t="str">
        <f>VLOOKUP(A164,'SY 2026-2027 preliminary'!$A$9:$B$321,2,0)</f>
        <v>GRAPEVIEW</v>
      </c>
    </row>
    <row r="165" spans="1:5" s="119" customFormat="1" hidden="1" x14ac:dyDescent="0.25">
      <c r="A165" s="122" t="s">
        <v>507</v>
      </c>
      <c r="B165" s="2" t="s">
        <v>508</v>
      </c>
      <c r="C165" s="129">
        <v>1742833</v>
      </c>
      <c r="E165" s="133" t="str">
        <f>VLOOKUP(A165,'SY 2026-2027 preliminary'!$A$9:$B$321,2,0)</f>
        <v>SHELTON</v>
      </c>
    </row>
    <row r="166" spans="1:5" s="119" customFormat="1" hidden="1" x14ac:dyDescent="0.25">
      <c r="A166" s="122" t="s">
        <v>303</v>
      </c>
      <c r="B166" s="2" t="s">
        <v>304</v>
      </c>
      <c r="C166" s="129">
        <v>87792</v>
      </c>
      <c r="E166" s="133" t="str">
        <f>VLOOKUP(A166,'SY 2026-2027 preliminary'!$A$9:$B$321,2,0)</f>
        <v>MARY M KNIGHT</v>
      </c>
    </row>
    <row r="167" spans="1:5" s="119" customFormat="1" hidden="1" x14ac:dyDescent="0.25">
      <c r="A167" s="122" t="s">
        <v>425</v>
      </c>
      <c r="B167" s="2" t="s">
        <v>426</v>
      </c>
      <c r="C167" s="129">
        <v>357673</v>
      </c>
      <c r="E167" s="133" t="str">
        <f>VLOOKUP(A167,'SY 2026-2027 preliminary'!$A$9:$B$321,2,0)</f>
        <v>PIONEER</v>
      </c>
    </row>
    <row r="168" spans="1:5" s="119" customFormat="1" hidden="1" x14ac:dyDescent="0.25">
      <c r="A168" s="122" t="s">
        <v>363</v>
      </c>
      <c r="B168" s="2" t="s">
        <v>364</v>
      </c>
      <c r="C168" s="129">
        <v>703678</v>
      </c>
      <c r="E168" s="133" t="str">
        <f>VLOOKUP(A168,'SY 2026-2027 preliminary'!$A$9:$B$321,2,0)</f>
        <v>NORTH MASON</v>
      </c>
    </row>
    <row r="169" spans="1:5" s="119" customFormat="1" hidden="1" x14ac:dyDescent="0.25">
      <c r="A169" s="122" t="s">
        <v>229</v>
      </c>
      <c r="B169" s="2" t="s">
        <v>230</v>
      </c>
      <c r="C169" s="129">
        <v>283085</v>
      </c>
      <c r="E169" s="133" t="str">
        <f>VLOOKUP(A169,'SY 2026-2027 preliminary'!$A$9:$B$321,2,0)</f>
        <v>HOOD CANAL</v>
      </c>
    </row>
    <row r="170" spans="1:5" s="119" customFormat="1" hidden="1" x14ac:dyDescent="0.25">
      <c r="A170" s="122" t="s">
        <v>349</v>
      </c>
      <c r="B170" s="2" t="s">
        <v>350</v>
      </c>
      <c r="C170" s="129">
        <v>169474</v>
      </c>
      <c r="E170" s="133" t="str">
        <f>VLOOKUP(A170,'SY 2026-2027 preliminary'!$A$9:$B$321,2,0)</f>
        <v>NESPELEM</v>
      </c>
    </row>
    <row r="171" spans="1:5" s="119" customFormat="1" hidden="1" x14ac:dyDescent="0.25">
      <c r="A171" s="122" t="s">
        <v>389</v>
      </c>
      <c r="B171" s="2" t="s">
        <v>390</v>
      </c>
      <c r="C171" s="129">
        <v>923904</v>
      </c>
      <c r="E171" s="133" t="str">
        <f>VLOOKUP(A171,'SY 2026-2027 preliminary'!$A$9:$B$321,2,0)</f>
        <v>OMAK</v>
      </c>
    </row>
    <row r="172" spans="1:5" s="119" customFormat="1" hidden="1" x14ac:dyDescent="0.25">
      <c r="A172" s="122" t="s">
        <v>385</v>
      </c>
      <c r="B172" s="2" t="s">
        <v>386</v>
      </c>
      <c r="C172" s="129">
        <v>464895</v>
      </c>
      <c r="E172" s="133" t="str">
        <f>VLOOKUP(A172,'SY 2026-2027 preliminary'!$A$9:$B$321,2,0)</f>
        <v>OKANOGAN</v>
      </c>
    </row>
    <row r="173" spans="1:5" s="119" customFormat="1" hidden="1" x14ac:dyDescent="0.25">
      <c r="A173" s="122" t="s">
        <v>67</v>
      </c>
      <c r="B173" s="2" t="s">
        <v>68</v>
      </c>
      <c r="C173" s="129">
        <v>575395</v>
      </c>
      <c r="E173" s="133" t="str">
        <f>VLOOKUP(A173,'SY 2026-2027 preliminary'!$A$9:$B$321,2,0)</f>
        <v>BREWSTER</v>
      </c>
    </row>
    <row r="174" spans="1:5" s="119" customFormat="1" hidden="1" x14ac:dyDescent="0.25">
      <c r="A174" s="122" t="s">
        <v>415</v>
      </c>
      <c r="B174" s="2" t="s">
        <v>416</v>
      </c>
      <c r="C174" s="129">
        <v>102702</v>
      </c>
      <c r="E174" s="133" t="str">
        <f>VLOOKUP(A174,'SY 2026-2027 preliminary'!$A$9:$B$321,2,0)</f>
        <v>PATEROS</v>
      </c>
    </row>
    <row r="175" spans="1:5" s="119" customFormat="1" hidden="1" x14ac:dyDescent="0.25">
      <c r="A175" s="122" t="s">
        <v>319</v>
      </c>
      <c r="B175" s="2" t="s">
        <v>320</v>
      </c>
      <c r="C175" s="129">
        <v>234090</v>
      </c>
      <c r="E175" s="133" t="str">
        <f>VLOOKUP(A175,'SY 2026-2027 preliminary'!$A$9:$B$321,2,0)</f>
        <v>METHOW VALLEY</v>
      </c>
    </row>
    <row r="176" spans="1:5" s="119" customFormat="1" hidden="1" x14ac:dyDescent="0.25">
      <c r="A176" s="123" t="s">
        <v>581</v>
      </c>
      <c r="B176" s="2" t="s">
        <v>582</v>
      </c>
      <c r="C176" s="129">
        <v>695270</v>
      </c>
      <c r="E176" s="133" t="str">
        <f>VLOOKUP(A176,'SY 2026-2027 preliminary'!$A$9:$B$321,2,0)</f>
        <v>TONASKET</v>
      </c>
    </row>
    <row r="177" spans="1:5" s="119" customFormat="1" hidden="1" x14ac:dyDescent="0.25">
      <c r="A177" s="122" t="s">
        <v>403</v>
      </c>
      <c r="B177" s="2" t="s">
        <v>404</v>
      </c>
      <c r="C177" s="129">
        <v>659968</v>
      </c>
      <c r="E177" s="133" t="str">
        <f>VLOOKUP(A177,'SY 2026-2027 preliminary'!$A$9:$B$321,2,0)</f>
        <v>OROVILLE</v>
      </c>
    </row>
    <row r="178" spans="1:5" s="119" customFormat="1" hidden="1" x14ac:dyDescent="0.25">
      <c r="A178" s="122" t="s">
        <v>379</v>
      </c>
      <c r="B178" s="2" t="s">
        <v>380</v>
      </c>
      <c r="C178" s="129">
        <v>394730</v>
      </c>
      <c r="E178" s="133" t="str">
        <f>VLOOKUP(A178,'SY 2026-2027 preliminary'!$A$9:$B$321,2,0)</f>
        <v>OCEAN BEACH</v>
      </c>
    </row>
    <row r="179" spans="1:5" s="119" customFormat="1" hidden="1" x14ac:dyDescent="0.25">
      <c r="A179" s="122" t="s">
        <v>461</v>
      </c>
      <c r="B179" s="2" t="s">
        <v>462</v>
      </c>
      <c r="C179" s="129">
        <v>239072</v>
      </c>
      <c r="E179" s="133" t="str">
        <f>VLOOKUP(A179,'SY 2026-2027 preliminary'!$A$9:$B$321,2,0)</f>
        <v>RAYMOND</v>
      </c>
    </row>
    <row r="180" spans="1:5" s="119" customFormat="1" hidden="1" x14ac:dyDescent="0.25">
      <c r="A180" s="122" t="s">
        <v>521</v>
      </c>
      <c r="B180" s="2" t="s">
        <v>522</v>
      </c>
      <c r="C180" s="129">
        <v>187365</v>
      </c>
      <c r="E180" s="133" t="str">
        <f>VLOOKUP(A180,'SY 2026-2027 preliminary'!$A$9:$B$321,2,0)</f>
        <v>SOUTH BEND</v>
      </c>
    </row>
    <row r="181" spans="1:5" s="119" customFormat="1" hidden="1" x14ac:dyDescent="0.25">
      <c r="A181" s="122" t="s">
        <v>347</v>
      </c>
      <c r="B181" s="2" t="s">
        <v>348</v>
      </c>
      <c r="C181" s="129">
        <v>74215</v>
      </c>
      <c r="E181" s="133" t="str">
        <f>VLOOKUP(A181,'SY 2026-2027 preliminary'!$A$9:$B$321,2,0)</f>
        <v>NASELLE-GRAYS</v>
      </c>
    </row>
    <row r="182" spans="1:5" s="119" customFormat="1" hidden="1" x14ac:dyDescent="0.25">
      <c r="A182" s="122" t="s">
        <v>641</v>
      </c>
      <c r="B182" s="2" t="s">
        <v>642</v>
      </c>
      <c r="C182" s="129">
        <v>90624</v>
      </c>
      <c r="E182" s="133" t="str">
        <f>VLOOKUP(A182,'SY 2026-2027 preliminary'!$A$9:$B$321,2,0)</f>
        <v>WILLAPA VALLEY</v>
      </c>
    </row>
    <row r="183" spans="1:5" s="119" customFormat="1" hidden="1" x14ac:dyDescent="0.25">
      <c r="A183" s="122" t="s">
        <v>365</v>
      </c>
      <c r="B183" s="2" t="s">
        <v>366</v>
      </c>
      <c r="C183" s="129">
        <v>17551</v>
      </c>
      <c r="E183" s="133" t="str">
        <f>VLOOKUP(A183,'SY 2026-2027 preliminary'!$A$9:$B$321,2,0)</f>
        <v>NORTH RIVER</v>
      </c>
    </row>
    <row r="184" spans="1:5" s="119" customFormat="1" hidden="1" x14ac:dyDescent="0.25">
      <c r="A184" s="122" t="s">
        <v>351</v>
      </c>
      <c r="B184" s="2" t="s">
        <v>352</v>
      </c>
      <c r="C184" s="129">
        <v>610768</v>
      </c>
      <c r="E184" s="133" t="str">
        <f>VLOOKUP(A184,'SY 2026-2027 preliminary'!$A$9:$B$321,2,0)</f>
        <v>NEWPORT</v>
      </c>
    </row>
    <row r="185" spans="1:5" s="119" customFormat="1" hidden="1" x14ac:dyDescent="0.25">
      <c r="A185" s="122" t="s">
        <v>139</v>
      </c>
      <c r="B185" s="2" t="s">
        <v>140</v>
      </c>
      <c r="C185" s="129">
        <v>200659</v>
      </c>
      <c r="E185" s="133" t="str">
        <f>VLOOKUP(A185,'SY 2026-2027 preliminary'!$A$9:$B$321,2,0)</f>
        <v>CUSICK</v>
      </c>
    </row>
    <row r="186" spans="1:5" s="119" customFormat="1" hidden="1" x14ac:dyDescent="0.25">
      <c r="A186" s="122" t="s">
        <v>501</v>
      </c>
      <c r="B186" s="2" t="s">
        <v>502</v>
      </c>
      <c r="C186" s="129">
        <v>186789</v>
      </c>
      <c r="E186" s="133" t="str">
        <f>VLOOKUP(A186,'SY 2026-2027 preliminary'!$A$9:$B$321,2,0)</f>
        <v>SELKIRK</v>
      </c>
    </row>
    <row r="187" spans="1:5" s="119" customFormat="1" hidden="1" x14ac:dyDescent="0.25">
      <c r="A187" s="122" t="s">
        <v>545</v>
      </c>
      <c r="B187" s="2" t="s">
        <v>546</v>
      </c>
      <c r="C187" s="129">
        <v>440965</v>
      </c>
      <c r="E187" s="133" t="str">
        <f>VLOOKUP(A187,'SY 2026-2027 preliminary'!$A$9:$B$321,2,0)</f>
        <v>STEILACOOM</v>
      </c>
    </row>
    <row r="188" spans="1:5" s="119" customFormat="1" hidden="1" x14ac:dyDescent="0.25">
      <c r="A188" s="122" t="s">
        <v>443</v>
      </c>
      <c r="B188" s="2" t="s">
        <v>444</v>
      </c>
      <c r="C188" s="129">
        <v>4049697</v>
      </c>
      <c r="E188" s="133" t="str">
        <f>VLOOKUP(A188,'SY 2026-2027 preliminary'!$A$9:$B$321,2,0)</f>
        <v>PUYALLUP</v>
      </c>
    </row>
    <row r="189" spans="1:5" s="119" customFormat="1" hidden="1" x14ac:dyDescent="0.25">
      <c r="A189" s="122" t="s">
        <v>567</v>
      </c>
      <c r="B189" s="2" t="s">
        <v>568</v>
      </c>
      <c r="C189" s="129">
        <v>10219125</v>
      </c>
      <c r="E189" s="133" t="str">
        <f>VLOOKUP(A189,'SY 2026-2027 preliminary'!$A$9:$B$321,2,0)</f>
        <v>TACOMA</v>
      </c>
    </row>
    <row r="190" spans="1:5" s="119" customFormat="1" hidden="1" x14ac:dyDescent="0.25">
      <c r="A190" s="122" t="s">
        <v>79</v>
      </c>
      <c r="B190" s="2" t="s">
        <v>80</v>
      </c>
      <c r="C190" s="130">
        <v>41</v>
      </c>
      <c r="E190" s="133" t="str">
        <f>VLOOKUP(A190,'SY 2026-2027 preliminary'!$A$9:$B$321,2,0)</f>
        <v>CARBONADO</v>
      </c>
    </row>
    <row r="191" spans="1:5" s="119" customFormat="1" hidden="1" x14ac:dyDescent="0.25">
      <c r="A191" s="122" t="s">
        <v>597</v>
      </c>
      <c r="B191" s="2" t="s">
        <v>598</v>
      </c>
      <c r="C191" s="129">
        <v>796973</v>
      </c>
      <c r="E191" s="133" t="str">
        <f>VLOOKUP(A191,'SY 2026-2027 preliminary'!$A$9:$B$321,2,0)</f>
        <v>UNIVERSITY PLACE</v>
      </c>
    </row>
    <row r="192" spans="1:5" s="119" customFormat="1" hidden="1" x14ac:dyDescent="0.25">
      <c r="A192" s="122" t="s">
        <v>561</v>
      </c>
      <c r="B192" s="2" t="s">
        <v>562</v>
      </c>
      <c r="C192" s="129">
        <v>987615</v>
      </c>
      <c r="E192" s="133" t="str">
        <f>VLOOKUP(A192,'SY 2026-2027 preliminary'!$A$9:$B$321,2,0)</f>
        <v>SUMNER</v>
      </c>
    </row>
    <row r="193" spans="1:5" s="119" customFormat="1" hidden="1" x14ac:dyDescent="0.25">
      <c r="A193" s="122" t="s">
        <v>151</v>
      </c>
      <c r="B193" s="2" t="s">
        <v>152</v>
      </c>
      <c r="C193" s="129">
        <v>79007</v>
      </c>
      <c r="E193" s="133" t="str">
        <f>VLOOKUP(A193,'SY 2026-2027 preliminary'!$A$9:$B$321,2,0)</f>
        <v>DIERINGER</v>
      </c>
    </row>
    <row r="194" spans="1:5" s="119" customFormat="1" hidden="1" x14ac:dyDescent="0.25">
      <c r="A194" s="122" t="s">
        <v>405</v>
      </c>
      <c r="B194" s="2" t="s">
        <v>406</v>
      </c>
      <c r="C194" s="129">
        <v>311401</v>
      </c>
      <c r="E194" s="133" t="str">
        <f>VLOOKUP(A194,'SY 2026-2027 preliminary'!$A$9:$B$321,2,0)</f>
        <v>ORTING</v>
      </c>
    </row>
    <row r="195" spans="1:5" s="119" customFormat="1" hidden="1" x14ac:dyDescent="0.25">
      <c r="A195" s="122" t="s">
        <v>109</v>
      </c>
      <c r="B195" s="2" t="s">
        <v>110</v>
      </c>
      <c r="C195" s="129">
        <v>4552736</v>
      </c>
      <c r="E195" s="133" t="str">
        <f>VLOOKUP(A195,'SY 2026-2027 preliminary'!$A$9:$B$321,2,0)</f>
        <v>CLOVER PARK</v>
      </c>
    </row>
    <row r="196" spans="1:5" s="119" customFormat="1" hidden="1" x14ac:dyDescent="0.25">
      <c r="A196" s="122" t="s">
        <v>421</v>
      </c>
      <c r="B196" s="2" t="s">
        <v>422</v>
      </c>
      <c r="C196" s="129">
        <v>451003</v>
      </c>
      <c r="E196" s="133" t="str">
        <f>VLOOKUP(A196,'SY 2026-2027 preliminary'!$A$9:$B$321,2,0)</f>
        <v>PENINSULA</v>
      </c>
    </row>
    <row r="197" spans="1:5" s="119" customFormat="1" hidden="1" x14ac:dyDescent="0.25">
      <c r="A197" s="122" t="s">
        <v>195</v>
      </c>
      <c r="B197" s="2" t="s">
        <v>196</v>
      </c>
      <c r="C197" s="129">
        <v>2951856</v>
      </c>
      <c r="E197" s="133" t="str">
        <f>VLOOKUP(A197,'SY 2026-2027 preliminary'!$A$9:$B$321,2,0)</f>
        <v>FRANKLIN PIERCE</v>
      </c>
    </row>
    <row r="198" spans="1:5" s="119" customFormat="1" hidden="1" x14ac:dyDescent="0.25">
      <c r="A198" s="122" t="s">
        <v>57</v>
      </c>
      <c r="B198" s="2" t="s">
        <v>58</v>
      </c>
      <c r="C198" s="129">
        <v>5035883</v>
      </c>
      <c r="E198" s="133" t="str">
        <f>VLOOKUP(A198,'SY 2026-2027 preliminary'!$A$9:$B$321,2,0)</f>
        <v>BETHEL</v>
      </c>
    </row>
    <row r="199" spans="1:5" s="119" customFormat="1" hidden="1" x14ac:dyDescent="0.25">
      <c r="A199" s="122" t="s">
        <v>163</v>
      </c>
      <c r="B199" s="2" t="s">
        <v>164</v>
      </c>
      <c r="C199" s="129">
        <v>296137</v>
      </c>
      <c r="E199" s="133" t="str">
        <f>VLOOKUP(A199,'SY 2026-2027 preliminary'!$A$9:$B$321,2,0)</f>
        <v>EATONVILLE</v>
      </c>
    </row>
    <row r="200" spans="1:5" s="119" customFormat="1" hidden="1" x14ac:dyDescent="0.25">
      <c r="A200" s="122" t="s">
        <v>635</v>
      </c>
      <c r="B200" s="2" t="s">
        <v>636</v>
      </c>
      <c r="C200" s="129">
        <v>171739</v>
      </c>
      <c r="E200" s="133" t="str">
        <f>VLOOKUP(A200,'SY 2026-2027 preliminary'!$A$9:$B$321,2,0)</f>
        <v>WHITE RIVER</v>
      </c>
    </row>
    <row r="201" spans="1:5" s="119" customFormat="1" hidden="1" x14ac:dyDescent="0.25">
      <c r="A201" s="122" t="s">
        <v>191</v>
      </c>
      <c r="B201" s="2" t="s">
        <v>192</v>
      </c>
      <c r="C201" s="129">
        <v>663787</v>
      </c>
      <c r="E201" s="133" t="str">
        <f>VLOOKUP(A201,'SY 2026-2027 preliminary'!$A$9:$B$321,2,0)</f>
        <v>FIFE</v>
      </c>
    </row>
    <row r="202" spans="1:5" s="119" customFormat="1" hidden="1" x14ac:dyDescent="0.25">
      <c r="A202" s="122" t="s">
        <v>233</v>
      </c>
      <c r="B202" s="2" t="s">
        <v>234</v>
      </c>
      <c r="C202" s="129">
        <v>112044</v>
      </c>
      <c r="E202" s="133" t="str">
        <f>VLOOKUP(A202,'SY 2026-2027 preliminary'!$A$9:$B$321,2,0)</f>
        <v>IMPACT COMMENCEMENT BAY CHARTER</v>
      </c>
    </row>
    <row r="203" spans="1:5" s="119" customFormat="1" hidden="1" x14ac:dyDescent="0.25">
      <c r="A203" s="122" t="s">
        <v>505</v>
      </c>
      <c r="B203" s="2" t="s">
        <v>506</v>
      </c>
      <c r="C203" s="129">
        <v>0</v>
      </c>
      <c r="E203" s="133" t="str">
        <f>VLOOKUP(A203,'SY 2026-2027 preliminary'!$A$9:$B$321,2,0)</f>
        <v>SHAW ISLAND</v>
      </c>
    </row>
    <row r="204" spans="1:5" s="119" customFormat="1" hidden="1" x14ac:dyDescent="0.25">
      <c r="A204" s="122" t="s">
        <v>395</v>
      </c>
      <c r="B204" s="2" t="s">
        <v>396</v>
      </c>
      <c r="C204" s="129">
        <v>140148</v>
      </c>
      <c r="E204" s="133" t="str">
        <f>VLOOKUP(A204,'SY 2026-2027 preliminary'!$A$9:$B$321,2,0)</f>
        <v>ORCAS ISLAND</v>
      </c>
    </row>
    <row r="205" spans="1:5" s="119" customFormat="1" hidden="1" x14ac:dyDescent="0.25">
      <c r="A205" s="122" t="s">
        <v>289</v>
      </c>
      <c r="B205" s="2" t="s">
        <v>290</v>
      </c>
      <c r="C205" s="129">
        <v>104300</v>
      </c>
      <c r="E205" s="133" t="str">
        <f>VLOOKUP(A205,'SY 2026-2027 preliminary'!$A$9:$B$321,2,0)</f>
        <v>LOPEZ</v>
      </c>
    </row>
    <row r="206" spans="1:5" s="119" customFormat="1" hidden="1" x14ac:dyDescent="0.25">
      <c r="A206" s="122" t="s">
        <v>487</v>
      </c>
      <c r="B206" s="2" t="s">
        <v>488</v>
      </c>
      <c r="C206" s="129">
        <v>159419</v>
      </c>
      <c r="E206" s="133" t="str">
        <f>VLOOKUP(A206,'SY 2026-2027 preliminary'!$A$9:$B$321,2,0)</f>
        <v>SAN JUAN ISLAND</v>
      </c>
    </row>
    <row r="207" spans="1:5" s="119" customFormat="1" hidden="1" x14ac:dyDescent="0.25">
      <c r="A207" s="122" t="s">
        <v>123</v>
      </c>
      <c r="B207" s="2" t="s">
        <v>124</v>
      </c>
      <c r="C207" s="129">
        <v>264048</v>
      </c>
      <c r="E207" s="133" t="str">
        <f>VLOOKUP(A207,'SY 2026-2027 preliminary'!$A$9:$B$321,2,0)</f>
        <v>CONCRETE</v>
      </c>
    </row>
    <row r="208" spans="1:5" s="119" customFormat="1" hidden="1" x14ac:dyDescent="0.25">
      <c r="A208" s="122" t="s">
        <v>73</v>
      </c>
      <c r="B208" s="2" t="s">
        <v>74</v>
      </c>
      <c r="C208" s="129">
        <v>822822</v>
      </c>
      <c r="E208" s="133" t="str">
        <f>VLOOKUP(A208,'SY 2026-2027 preliminary'!$A$9:$B$321,2,0)</f>
        <v>BURLINGTON-EDISON</v>
      </c>
    </row>
    <row r="209" spans="1:5" s="119" customFormat="1" hidden="1" x14ac:dyDescent="0.25">
      <c r="A209" s="122" t="s">
        <v>497</v>
      </c>
      <c r="B209" s="2" t="s">
        <v>498</v>
      </c>
      <c r="C209" s="129">
        <v>1004022</v>
      </c>
      <c r="E209" s="133" t="str">
        <f>VLOOKUP(A209,'SY 2026-2027 preliminary'!$A$9:$B$321,2,0)</f>
        <v>SEDRO-WOOLLEY</v>
      </c>
    </row>
    <row r="210" spans="1:5" s="119" customFormat="1" hidden="1" x14ac:dyDescent="0.25">
      <c r="A210" s="122" t="s">
        <v>39</v>
      </c>
      <c r="B210" s="2" t="s">
        <v>40</v>
      </c>
      <c r="C210" s="129">
        <v>430852</v>
      </c>
      <c r="E210" s="133" t="str">
        <f>VLOOKUP(A210,'SY 2026-2027 preliminary'!$A$9:$B$321,2,0)</f>
        <v>ANACORTES</v>
      </c>
    </row>
    <row r="211" spans="1:5" s="119" customFormat="1" hidden="1" x14ac:dyDescent="0.25">
      <c r="A211" s="122" t="s">
        <v>267</v>
      </c>
      <c r="B211" s="2" t="s">
        <v>268</v>
      </c>
      <c r="C211" s="129">
        <v>228255</v>
      </c>
      <c r="E211" s="133" t="str">
        <f>VLOOKUP(A211,'SY 2026-2027 preliminary'!$A$9:$B$321,2,0)</f>
        <v>LA CONNER</v>
      </c>
    </row>
    <row r="212" spans="1:5" s="119" customFormat="1" hidden="1" x14ac:dyDescent="0.25">
      <c r="A212" s="122" t="s">
        <v>125</v>
      </c>
      <c r="B212" s="2" t="s">
        <v>126</v>
      </c>
      <c r="C212" s="129">
        <v>90240</v>
      </c>
      <c r="E212" s="133" t="str">
        <f>VLOOKUP(A212,'SY 2026-2027 preliminary'!$A$9:$B$321,2,0)</f>
        <v>CONWAY</v>
      </c>
    </row>
    <row r="213" spans="1:5" s="119" customFormat="1" hidden="1" x14ac:dyDescent="0.25">
      <c r="A213" s="122" t="s">
        <v>339</v>
      </c>
      <c r="B213" s="127" t="s">
        <v>340</v>
      </c>
      <c r="C213" s="129">
        <v>1909450</v>
      </c>
      <c r="E213" s="133" t="str">
        <f>VLOOKUP(A213,'SY 2026-2027 preliminary'!$A$9:$B$321,2,0)</f>
        <v>MOUNT VERNON</v>
      </c>
    </row>
    <row r="214" spans="1:5" s="119" customFormat="1" hidden="1" x14ac:dyDescent="0.25">
      <c r="A214" s="122" t="s">
        <v>511</v>
      </c>
      <c r="B214" s="2" t="s">
        <v>512</v>
      </c>
      <c r="C214" s="129">
        <v>26040</v>
      </c>
      <c r="E214" s="133" t="str">
        <f>VLOOKUP(A214,'SY 2026-2027 preliminary'!$A$9:$B$321,2,0)</f>
        <v>SKAMANIA</v>
      </c>
    </row>
    <row r="215" spans="1:5" s="119" customFormat="1" hidden="1" x14ac:dyDescent="0.25">
      <c r="A215" s="122" t="s">
        <v>337</v>
      </c>
      <c r="B215" s="2" t="s">
        <v>338</v>
      </c>
      <c r="C215" s="129">
        <v>0</v>
      </c>
      <c r="E215" s="133" t="str">
        <f>VLOOKUP(A215,'SY 2026-2027 preliminary'!$A$9:$B$321,2,0)</f>
        <v>MOUNT PLEASANT</v>
      </c>
    </row>
    <row r="216" spans="1:5" s="119" customFormat="1" hidden="1" x14ac:dyDescent="0.25">
      <c r="A216" s="122" t="s">
        <v>321</v>
      </c>
      <c r="B216" s="2" t="s">
        <v>322</v>
      </c>
      <c r="C216" s="129">
        <v>34839</v>
      </c>
      <c r="E216" s="133" t="str">
        <f>VLOOKUP(A216,'SY 2026-2027 preliminary'!$A$9:$B$321,2,0)</f>
        <v>MILL A</v>
      </c>
    </row>
    <row r="217" spans="1:5" s="119" customFormat="1" hidden="1" x14ac:dyDescent="0.25">
      <c r="A217" s="122" t="s">
        <v>549</v>
      </c>
      <c r="B217" s="2" t="s">
        <v>550</v>
      </c>
      <c r="C217" s="129">
        <v>266410</v>
      </c>
      <c r="E217" s="133" t="str">
        <f>VLOOKUP(A217,'SY 2026-2027 preliminary'!$A$9:$B$321,2,0)</f>
        <v>STEVENSON-CARSON</v>
      </c>
    </row>
    <row r="218" spans="1:5" s="119" customFormat="1" hidden="1" x14ac:dyDescent="0.25">
      <c r="A218" s="122" t="s">
        <v>181</v>
      </c>
      <c r="B218" s="2" t="s">
        <v>182</v>
      </c>
      <c r="C218" s="129">
        <v>4893865</v>
      </c>
      <c r="E218" s="133" t="str">
        <f>VLOOKUP(A218,'SY 2026-2027 preliminary'!$A$9:$B$321,2,0)</f>
        <v>EVERETT</v>
      </c>
    </row>
    <row r="219" spans="1:5" s="119" customFormat="1" hidden="1" x14ac:dyDescent="0.25">
      <c r="A219" s="122" t="s">
        <v>273</v>
      </c>
      <c r="B219" s="2" t="s">
        <v>274</v>
      </c>
      <c r="C219" s="129">
        <v>1106963</v>
      </c>
      <c r="E219" s="133" t="str">
        <f>VLOOKUP(A219,'SY 2026-2027 preliminary'!$A$9:$B$321,2,0)</f>
        <v>LAKE STEVENS</v>
      </c>
    </row>
    <row r="220" spans="1:5" s="119" customFormat="1" hidden="1" x14ac:dyDescent="0.25">
      <c r="A220" s="122" t="s">
        <v>341</v>
      </c>
      <c r="B220" s="2" t="s">
        <v>342</v>
      </c>
      <c r="C220" s="129">
        <v>4907252</v>
      </c>
      <c r="E220" s="133" t="str">
        <f>VLOOKUP(A220,'SY 2026-2027 preliminary'!$A$9:$B$321,2,0)</f>
        <v>MUKILTEO</v>
      </c>
    </row>
    <row r="221" spans="1:5" s="119" customFormat="1" hidden="1" x14ac:dyDescent="0.25">
      <c r="A221" s="122" t="s">
        <v>165</v>
      </c>
      <c r="B221" s="2" t="s">
        <v>166</v>
      </c>
      <c r="C221" s="129">
        <v>4637328</v>
      </c>
      <c r="E221" s="133" t="str">
        <f>VLOOKUP(A221,'SY 2026-2027 preliminary'!$A$9:$B$321,2,0)</f>
        <v>EDMONDS</v>
      </c>
    </row>
    <row r="222" spans="1:5" s="119" customFormat="1" hidden="1" x14ac:dyDescent="0.25">
      <c r="A222" s="122" t="s">
        <v>41</v>
      </c>
      <c r="B222" s="2" t="s">
        <v>42</v>
      </c>
      <c r="C222" s="129">
        <v>906359</v>
      </c>
      <c r="E222" s="133" t="str">
        <f>VLOOKUP(A222,'SY 2026-2027 preliminary'!$A$9:$B$321,2,0)</f>
        <v>ARLINGTON</v>
      </c>
    </row>
    <row r="223" spans="1:5" s="119" customFormat="1" hidden="1" x14ac:dyDescent="0.25">
      <c r="A223" s="122" t="s">
        <v>307</v>
      </c>
      <c r="B223" s="2" t="s">
        <v>308</v>
      </c>
      <c r="C223" s="129">
        <v>2976260</v>
      </c>
      <c r="E223" s="133" t="str">
        <f>VLOOKUP(A223,'SY 2026-2027 preliminary'!$A$9:$B$321,2,0)</f>
        <v>MARYSVILLE</v>
      </c>
    </row>
    <row r="224" spans="1:5" s="119" customFormat="1" hidden="1" x14ac:dyDescent="0.25">
      <c r="A224" s="122" t="s">
        <v>241</v>
      </c>
      <c r="B224" s="2" t="s">
        <v>242</v>
      </c>
      <c r="C224" s="129">
        <v>2469</v>
      </c>
      <c r="E224" s="133" t="str">
        <f>VLOOKUP(A224,'SY 2026-2027 preliminary'!$A$9:$B$321,2,0)</f>
        <v>INDEX</v>
      </c>
    </row>
    <row r="225" spans="1:5" s="119" customFormat="1" hidden="1" x14ac:dyDescent="0.25">
      <c r="A225" s="122" t="s">
        <v>323</v>
      </c>
      <c r="B225" s="2" t="s">
        <v>324</v>
      </c>
      <c r="C225" s="129">
        <v>763728</v>
      </c>
      <c r="E225" s="133" t="str">
        <f>VLOOKUP(A225,'SY 2026-2027 preliminary'!$A$9:$B$321,2,0)</f>
        <v>MONROE</v>
      </c>
    </row>
    <row r="226" spans="1:5" s="119" customFormat="1" hidden="1" x14ac:dyDescent="0.25">
      <c r="A226" s="122" t="s">
        <v>515</v>
      </c>
      <c r="B226" s="2" t="s">
        <v>516</v>
      </c>
      <c r="C226" s="129">
        <v>938638</v>
      </c>
      <c r="E226" s="133" t="str">
        <f>VLOOKUP(A226,'SY 2026-2027 preliminary'!$A$9:$B$321,2,0)</f>
        <v>SNOHOMISH</v>
      </c>
    </row>
    <row r="227" spans="1:5" s="119" customFormat="1" hidden="1" x14ac:dyDescent="0.25">
      <c r="A227" s="122" t="s">
        <v>277</v>
      </c>
      <c r="B227" s="2" t="s">
        <v>278</v>
      </c>
      <c r="C227" s="129">
        <v>563440</v>
      </c>
      <c r="E227" s="133" t="str">
        <f>VLOOKUP(A227,'SY 2026-2027 preliminary'!$A$9:$B$321,2,0)</f>
        <v>LAKEWOOD</v>
      </c>
    </row>
    <row r="228" spans="1:5" s="119" customFormat="1" hidden="1" x14ac:dyDescent="0.25">
      <c r="A228" s="122" t="s">
        <v>551</v>
      </c>
      <c r="B228" s="2" t="s">
        <v>552</v>
      </c>
      <c r="C228" s="129">
        <v>383869</v>
      </c>
      <c r="E228" s="133" t="str">
        <f>VLOOKUP(A228,'SY 2026-2027 preliminary'!$A$9:$B$321,2,0)</f>
        <v>SULTAN</v>
      </c>
    </row>
    <row r="229" spans="1:5" s="119" customFormat="1" hidden="1" x14ac:dyDescent="0.25">
      <c r="A229" s="122" t="s">
        <v>143</v>
      </c>
      <c r="B229" s="2" t="s">
        <v>144</v>
      </c>
      <c r="C229" s="129">
        <v>118045</v>
      </c>
      <c r="E229" s="133" t="str">
        <f>VLOOKUP(A229,'SY 2026-2027 preliminary'!$A$9:$B$321,2,0)</f>
        <v>DARRINGTON</v>
      </c>
    </row>
    <row r="230" spans="1:5" s="119" customFormat="1" hidden="1" x14ac:dyDescent="0.25">
      <c r="A230" s="122" t="s">
        <v>211</v>
      </c>
      <c r="B230" s="2" t="s">
        <v>212</v>
      </c>
      <c r="C230" s="129">
        <v>336954</v>
      </c>
      <c r="E230" s="133" t="str">
        <f>VLOOKUP(A230,'SY 2026-2027 preliminary'!$A$9:$B$321,2,0)</f>
        <v>GRANITE FALLS</v>
      </c>
    </row>
    <row r="231" spans="1:5" s="119" customFormat="1" hidden="1" x14ac:dyDescent="0.25">
      <c r="A231" s="122" t="s">
        <v>537</v>
      </c>
      <c r="B231" s="2" t="s">
        <v>538</v>
      </c>
      <c r="C231" s="129">
        <v>712135</v>
      </c>
      <c r="E231" s="133" t="str">
        <f>VLOOKUP(A231,'SY 2026-2027 preliminary'!$A$9:$B$321,2,0)</f>
        <v>STANWOOD</v>
      </c>
    </row>
    <row r="232" spans="1:5" s="119" customFormat="1" hidden="1" x14ac:dyDescent="0.25">
      <c r="A232" s="122" t="s">
        <v>529</v>
      </c>
      <c r="B232" s="2" t="s">
        <v>530</v>
      </c>
      <c r="C232" s="129">
        <v>14306574</v>
      </c>
      <c r="E232" s="133" t="str">
        <f>VLOOKUP(A232,'SY 2026-2027 preliminary'!$A$9:$B$321,2,0)</f>
        <v>SPOKANE</v>
      </c>
    </row>
    <row r="233" spans="1:5" s="119" customFormat="1" hidden="1" x14ac:dyDescent="0.25">
      <c r="A233" s="122" t="s">
        <v>397</v>
      </c>
      <c r="B233" s="2" t="s">
        <v>398</v>
      </c>
      <c r="C233" s="129">
        <v>34203</v>
      </c>
      <c r="E233" s="133" t="str">
        <f>VLOOKUP(A233,'SY 2026-2027 preliminary'!$A$9:$B$321,2,0)</f>
        <v>ORCHARD PRAIRIE</v>
      </c>
    </row>
    <row r="234" spans="1:5" s="119" customFormat="1" hidden="1" x14ac:dyDescent="0.25">
      <c r="A234" s="122" t="s">
        <v>215</v>
      </c>
      <c r="B234" s="2" t="s">
        <v>216</v>
      </c>
      <c r="C234" s="129">
        <v>88269</v>
      </c>
      <c r="E234" s="133" t="str">
        <f>VLOOKUP(A234,'SY 2026-2027 preliminary'!$A$9:$B$321,2,0)</f>
        <v>GREAT NORTHERN</v>
      </c>
    </row>
    <row r="235" spans="1:5" s="119" customFormat="1" hidden="1" x14ac:dyDescent="0.25">
      <c r="A235" s="122" t="s">
        <v>353</v>
      </c>
      <c r="B235" s="2" t="s">
        <v>354</v>
      </c>
      <c r="C235" s="129">
        <v>365424</v>
      </c>
      <c r="E235" s="133" t="str">
        <f>VLOOKUP(A235,'SY 2026-2027 preliminary'!$A$9:$B$321,2,0)</f>
        <v>NINE MILE FALLS</v>
      </c>
    </row>
    <row r="236" spans="1:5" s="119" customFormat="1" hidden="1" x14ac:dyDescent="0.25">
      <c r="A236" s="122" t="s">
        <v>313</v>
      </c>
      <c r="B236" s="2" t="s">
        <v>314</v>
      </c>
      <c r="C236" s="129">
        <v>325667</v>
      </c>
      <c r="E236" s="133" t="str">
        <f>VLOOKUP(A236,'SY 2026-2027 preliminary'!$A$9:$B$321,2,0)</f>
        <v>MEDICAL LAKE</v>
      </c>
    </row>
    <row r="237" spans="1:5" s="119" customFormat="1" hidden="1" x14ac:dyDescent="0.25">
      <c r="A237" s="122" t="s">
        <v>311</v>
      </c>
      <c r="B237" s="2" t="s">
        <v>312</v>
      </c>
      <c r="C237" s="129">
        <v>1762964</v>
      </c>
      <c r="E237" s="133" t="str">
        <f>VLOOKUP(A237,'SY 2026-2027 preliminary'!$A$9:$B$321,2,0)</f>
        <v>MEAD</v>
      </c>
    </row>
    <row r="238" spans="1:5" s="119" customFormat="1" hidden="1" x14ac:dyDescent="0.25">
      <c r="A238" s="122" t="s">
        <v>93</v>
      </c>
      <c r="B238" s="2" t="s">
        <v>94</v>
      </c>
      <c r="C238" s="129">
        <v>3369304</v>
      </c>
      <c r="E238" s="133" t="str">
        <f>VLOOKUP(A238,'SY 2026-2027 preliminary'!$A$9:$B$321,2,0)</f>
        <v>CENTRAL VALLEY</v>
      </c>
    </row>
    <row r="239" spans="1:5" s="119" customFormat="1" hidden="1" x14ac:dyDescent="0.25">
      <c r="A239" s="122" t="s">
        <v>197</v>
      </c>
      <c r="B239" s="2" t="s">
        <v>198</v>
      </c>
      <c r="C239" s="129">
        <v>36772</v>
      </c>
      <c r="E239" s="133" t="str">
        <f>VLOOKUP(A239,'SY 2026-2027 preliminary'!$A$9:$B$321,2,0)</f>
        <v>FREEMAN</v>
      </c>
    </row>
    <row r="240" spans="1:5" s="119" customFormat="1" hidden="1" x14ac:dyDescent="0.25">
      <c r="A240" s="122" t="s">
        <v>99</v>
      </c>
      <c r="B240" s="2" t="s">
        <v>100</v>
      </c>
      <c r="C240" s="129">
        <v>1438777</v>
      </c>
      <c r="E240" s="133" t="str">
        <f>VLOOKUP(A240,'SY 2026-2027 preliminary'!$A$9:$B$321,2,0)</f>
        <v>CHENEY</v>
      </c>
    </row>
    <row r="241" spans="1:5" s="119" customFormat="1" hidden="1" x14ac:dyDescent="0.25">
      <c r="A241" s="122" t="s">
        <v>155</v>
      </c>
      <c r="B241" s="2" t="s">
        <v>156</v>
      </c>
      <c r="C241" s="129">
        <v>1463495</v>
      </c>
      <c r="E241" s="133" t="str">
        <f>VLOOKUP(A241,'SY 2026-2027 preliminary'!$A$9:$B$321,2,0)</f>
        <v>EAST VALLEY (SPK)</v>
      </c>
    </row>
    <row r="242" spans="1:5" s="119" customFormat="1" hidden="1" x14ac:dyDescent="0.25">
      <c r="A242" s="122" t="s">
        <v>281</v>
      </c>
      <c r="B242" s="2" t="s">
        <v>282</v>
      </c>
      <c r="C242" s="129">
        <v>56432</v>
      </c>
      <c r="E242" s="133" t="str">
        <f>VLOOKUP(A242,'SY 2026-2027 preliminary'!$A$9:$B$321,2,0)</f>
        <v>LIBERTY</v>
      </c>
    </row>
    <row r="243" spans="1:5" s="119" customFormat="1" hidden="1" x14ac:dyDescent="0.25">
      <c r="A243" s="122" t="s">
        <v>627</v>
      </c>
      <c r="B243" s="2" t="s">
        <v>628</v>
      </c>
      <c r="C243" s="129">
        <v>675858</v>
      </c>
      <c r="E243" s="133" t="str">
        <f>VLOOKUP(A243,'SY 2026-2027 preliminary'!$A$9:$B$321,2,0)</f>
        <v>WEST VALLEY (SPK)</v>
      </c>
    </row>
    <row r="244" spans="1:5" s="119" customFormat="1" hidden="1" x14ac:dyDescent="0.25">
      <c r="A244" s="122" t="s">
        <v>149</v>
      </c>
      <c r="B244" s="2" t="s">
        <v>150</v>
      </c>
      <c r="C244" s="129">
        <v>525434</v>
      </c>
      <c r="E244" s="133" t="str">
        <f>VLOOKUP(A244,'SY 2026-2027 preliminary'!$A$9:$B$321,2,0)</f>
        <v>DEER PARK</v>
      </c>
    </row>
    <row r="245" spans="1:5" s="119" customFormat="1" hidden="1" x14ac:dyDescent="0.25">
      <c r="A245" s="122" t="s">
        <v>475</v>
      </c>
      <c r="B245" s="2" t="s">
        <v>476</v>
      </c>
      <c r="C245" s="129">
        <v>447197</v>
      </c>
      <c r="E245" s="133" t="str">
        <f>VLOOKUP(A245,'SY 2026-2027 preliminary'!$A$9:$B$321,2,0)</f>
        <v>RIVERSIDE</v>
      </c>
    </row>
    <row r="246" spans="1:5" s="119" customFormat="1" hidden="1" x14ac:dyDescent="0.25">
      <c r="A246" s="122" t="s">
        <v>531</v>
      </c>
      <c r="B246" s="2" t="s">
        <v>532</v>
      </c>
      <c r="C246" s="129">
        <v>259055</v>
      </c>
      <c r="E246" s="133" t="str">
        <f>VLOOKUP(A246,'SY 2026-2027 preliminary'!$A$9:$B$321,2,0)</f>
        <v>SPOKANE INTERNATIONAL ACADEMY CHARTER</v>
      </c>
    </row>
    <row r="247" spans="1:5" s="119" customFormat="1" hidden="1" x14ac:dyDescent="0.25">
      <c r="A247" s="122" t="s">
        <v>291</v>
      </c>
      <c r="B247" s="2" t="s">
        <v>292</v>
      </c>
      <c r="C247" s="129">
        <v>1859</v>
      </c>
      <c r="E247" s="133" t="str">
        <f>VLOOKUP(A247,'SY 2026-2027 preliminary'!$A$9:$B$321,2,0)</f>
        <v>LUMEN CHARTER</v>
      </c>
    </row>
    <row r="248" spans="1:5" s="119" customFormat="1" hidden="1" x14ac:dyDescent="0.25">
      <c r="A248" s="122" t="s">
        <v>435</v>
      </c>
      <c r="B248" s="2" t="s">
        <v>436</v>
      </c>
      <c r="C248" s="129">
        <v>151625</v>
      </c>
      <c r="E248" s="133" t="str">
        <f>VLOOKUP(A248,'SY 2026-2027 preliminary'!$A$9:$B$321,2,0)</f>
        <v>PRIDE PREP CHARTER</v>
      </c>
    </row>
    <row r="249" spans="1:5" s="119" customFormat="1" hidden="1" x14ac:dyDescent="0.25">
      <c r="A249" s="122" t="s">
        <v>393</v>
      </c>
      <c r="B249" s="2" t="s">
        <v>394</v>
      </c>
      <c r="C249" s="129">
        <v>62007</v>
      </c>
      <c r="E249" s="133" t="str">
        <f>VLOOKUP(A249,'SY 2026-2027 preliminary'!$A$9:$B$321,2,0)</f>
        <v>ONION CREEK</v>
      </c>
    </row>
    <row r="250" spans="1:5" s="119" customFormat="1" hidden="1" x14ac:dyDescent="0.25">
      <c r="A250" s="122" t="s">
        <v>101</v>
      </c>
      <c r="B250" s="2" t="s">
        <v>102</v>
      </c>
      <c r="C250" s="129">
        <v>356015</v>
      </c>
      <c r="E250" s="133" t="str">
        <f>VLOOKUP(A250,'SY 2026-2027 preliminary'!$A$9:$B$321,2,0)</f>
        <v>CHEWELAH</v>
      </c>
    </row>
    <row r="251" spans="1:5" s="119" customFormat="1" hidden="1" x14ac:dyDescent="0.25">
      <c r="A251" s="122" t="s">
        <v>623</v>
      </c>
      <c r="B251" s="2" t="s">
        <v>624</v>
      </c>
      <c r="C251" s="129">
        <v>187566</v>
      </c>
      <c r="E251" s="133" t="str">
        <f>VLOOKUP(A251,'SY 2026-2027 preliminary'!$A$9:$B$321,2,0)</f>
        <v>WELLPINIT</v>
      </c>
    </row>
    <row r="252" spans="1:5" s="119" customFormat="1" hidden="1" x14ac:dyDescent="0.25">
      <c r="A252" s="122" t="s">
        <v>599</v>
      </c>
      <c r="B252" s="2" t="s">
        <v>600</v>
      </c>
      <c r="C252" s="129">
        <v>170647</v>
      </c>
      <c r="E252" s="133" t="str">
        <f>VLOOKUP(A252,'SY 2026-2027 preliminary'!$A$9:$B$321,2,0)</f>
        <v>VALLEY</v>
      </c>
    </row>
    <row r="253" spans="1:5" s="119" customFormat="1" hidden="1" x14ac:dyDescent="0.25">
      <c r="A253" s="122" t="s">
        <v>121</v>
      </c>
      <c r="B253" s="2" t="s">
        <v>122</v>
      </c>
      <c r="C253" s="129">
        <v>686946</v>
      </c>
      <c r="E253" s="133" t="str">
        <f>VLOOKUP(A253,'SY 2026-2027 preliminary'!$A$9:$B$321,2,0)</f>
        <v>COLVILLE</v>
      </c>
    </row>
    <row r="254" spans="1:5" s="119" customFormat="1" hidden="1" x14ac:dyDescent="0.25">
      <c r="A254" s="122" t="s">
        <v>287</v>
      </c>
      <c r="B254" s="2" t="s">
        <v>288</v>
      </c>
      <c r="C254" s="129">
        <v>139513</v>
      </c>
      <c r="E254" s="133" t="str">
        <f>VLOOKUP(A254,'SY 2026-2027 preliminary'!$A$9:$B$321,2,0)</f>
        <v>LOON LAKE</v>
      </c>
    </row>
    <row r="255" spans="1:5" s="119" customFormat="1" hidden="1" x14ac:dyDescent="0.25">
      <c r="A255" s="122" t="s">
        <v>559</v>
      </c>
      <c r="B255" s="2" t="s">
        <v>560</v>
      </c>
      <c r="C255" s="129">
        <v>54861</v>
      </c>
      <c r="E255" s="133" t="str">
        <f>VLOOKUP(A255,'SY 2026-2027 preliminary'!$A$9:$B$321,2,0)</f>
        <v>SUMMIT VALLEY</v>
      </c>
    </row>
    <row r="256" spans="1:5" s="119" customFormat="1" hidden="1" x14ac:dyDescent="0.25">
      <c r="A256" s="122" t="s">
        <v>185</v>
      </c>
      <c r="B256" s="2" t="s">
        <v>186</v>
      </c>
      <c r="C256" s="129">
        <v>43736</v>
      </c>
      <c r="E256" s="133" t="str">
        <f>VLOOKUP(A256,'SY 2026-2027 preliminary'!$A$9:$B$321,2,0)</f>
        <v>EVERGREEN (STEV)</v>
      </c>
    </row>
    <row r="257" spans="1:5" s="119" customFormat="1" hidden="1" x14ac:dyDescent="0.25">
      <c r="A257" s="122" t="s">
        <v>117</v>
      </c>
      <c r="B257" s="2" t="s">
        <v>118</v>
      </c>
      <c r="C257" s="129">
        <v>84798</v>
      </c>
      <c r="E257" s="133" t="str">
        <f>VLOOKUP(A257,'SY 2026-2027 preliminary'!$A$9:$B$321,2,0)</f>
        <v>COLUMBIA (STEV)</v>
      </c>
    </row>
    <row r="258" spans="1:5" s="119" customFormat="1" hidden="1" x14ac:dyDescent="0.25">
      <c r="A258" s="122" t="s">
        <v>305</v>
      </c>
      <c r="B258" s="2" t="s">
        <v>306</v>
      </c>
      <c r="C258" s="129">
        <v>303817</v>
      </c>
      <c r="E258" s="133" t="str">
        <f>VLOOKUP(A258,'SY 2026-2027 preliminary'!$A$9:$B$321,2,0)</f>
        <v>MARY WALKER</v>
      </c>
    </row>
    <row r="259" spans="1:5" s="119" customFormat="1" hidden="1" x14ac:dyDescent="0.25">
      <c r="A259" s="122" t="s">
        <v>369</v>
      </c>
      <c r="B259" s="2" t="s">
        <v>370</v>
      </c>
      <c r="C259" s="129">
        <v>157340</v>
      </c>
      <c r="E259" s="133" t="str">
        <f>VLOOKUP(A259,'SY 2026-2027 preliminary'!$A$9:$B$321,2,0)</f>
        <v>NORTHPORT</v>
      </c>
    </row>
    <row r="260" spans="1:5" s="119" customFormat="1" hidden="1" x14ac:dyDescent="0.25">
      <c r="A260" s="122" t="s">
        <v>257</v>
      </c>
      <c r="B260" s="2" t="s">
        <v>258</v>
      </c>
      <c r="C260" s="129">
        <v>307378</v>
      </c>
      <c r="E260" s="133" t="str">
        <f>VLOOKUP(A260,'SY 2026-2027 preliminary'!$A$9:$B$321,2,0)</f>
        <v>KETTLE FALLS</v>
      </c>
    </row>
    <row r="261" spans="1:5" s="119" customFormat="1" hidden="1" x14ac:dyDescent="0.25">
      <c r="A261" s="122" t="s">
        <v>655</v>
      </c>
      <c r="B261" s="2" t="s">
        <v>656</v>
      </c>
      <c r="C261" s="129">
        <v>1094553</v>
      </c>
      <c r="E261" s="133" t="str">
        <f>VLOOKUP(A261,'SY 2026-2027 preliminary'!$A$9:$B$321,2,0)</f>
        <v>YELM</v>
      </c>
    </row>
    <row r="262" spans="1:5" s="119" customFormat="1" hidden="1" x14ac:dyDescent="0.25">
      <c r="A262" s="122" t="s">
        <v>367</v>
      </c>
      <c r="B262" s="2" t="s">
        <v>368</v>
      </c>
      <c r="C262" s="129">
        <v>3155688</v>
      </c>
      <c r="E262" s="133" t="str">
        <f>VLOOKUP(A262,'SY 2026-2027 preliminary'!$A$9:$B$321,2,0)</f>
        <v>NORTH THURSTON</v>
      </c>
    </row>
    <row r="263" spans="1:5" s="119" customFormat="1" hidden="1" x14ac:dyDescent="0.25">
      <c r="A263" s="122" t="s">
        <v>593</v>
      </c>
      <c r="B263" s="2" t="s">
        <v>594</v>
      </c>
      <c r="C263" s="129">
        <v>1138832</v>
      </c>
      <c r="E263" s="133" t="str">
        <f>VLOOKUP(A263,'SY 2026-2027 preliminary'!$A$9:$B$321,2,0)</f>
        <v>TUMWATER</v>
      </c>
    </row>
    <row r="264" spans="1:5" s="119" customFormat="1" hidden="1" x14ac:dyDescent="0.25">
      <c r="A264" s="122" t="s">
        <v>387</v>
      </c>
      <c r="B264" s="2" t="s">
        <v>388</v>
      </c>
      <c r="C264" s="129">
        <v>1858102</v>
      </c>
      <c r="E264" s="133" t="str">
        <f>VLOOKUP(A264,'SY 2026-2027 preliminary'!$A$9:$B$321,2,0)</f>
        <v>OLYMPIA</v>
      </c>
    </row>
    <row r="265" spans="1:5" s="119" customFormat="1" hidden="1" x14ac:dyDescent="0.25">
      <c r="A265" s="122" t="s">
        <v>455</v>
      </c>
      <c r="B265" s="2" t="s">
        <v>456</v>
      </c>
      <c r="C265" s="129">
        <v>225528</v>
      </c>
      <c r="E265" s="133" t="str">
        <f>VLOOKUP(A265,'SY 2026-2027 preliminary'!$A$9:$B$321,2,0)</f>
        <v>RAINIER</v>
      </c>
    </row>
    <row r="266" spans="1:5" s="119" customFormat="1" hidden="1" x14ac:dyDescent="0.25">
      <c r="A266" s="122" t="s">
        <v>219</v>
      </c>
      <c r="B266" s="2" t="s">
        <v>220</v>
      </c>
      <c r="C266" s="129">
        <v>88685</v>
      </c>
      <c r="E266" s="133" t="str">
        <f>VLOOKUP(A266,'SY 2026-2027 preliminary'!$A$9:$B$321,2,0)</f>
        <v>GRIFFIN</v>
      </c>
    </row>
    <row r="267" spans="1:5" s="119" customFormat="1" hidden="1" x14ac:dyDescent="0.25">
      <c r="A267" s="122" t="s">
        <v>479</v>
      </c>
      <c r="B267" s="2" t="s">
        <v>480</v>
      </c>
      <c r="C267" s="129">
        <v>523694</v>
      </c>
      <c r="E267" s="133" t="str">
        <f>VLOOKUP(A267,'SY 2026-2027 preliminary'!$A$9:$B$321,2,0)</f>
        <v>ROCHESTER</v>
      </c>
    </row>
    <row r="268" spans="1:5" s="119" customFormat="1" hidden="1" x14ac:dyDescent="0.25">
      <c r="A268" s="122" t="s">
        <v>575</v>
      </c>
      <c r="B268" s="2" t="s">
        <v>576</v>
      </c>
      <c r="C268" s="129">
        <v>302586</v>
      </c>
      <c r="E268" s="133" t="str">
        <f>VLOOKUP(A268,'SY 2026-2027 preliminary'!$A$9:$B$321,2,0)</f>
        <v>TENINO</v>
      </c>
    </row>
    <row r="269" spans="1:5" s="119" customFormat="1" hidden="1" x14ac:dyDescent="0.25">
      <c r="A269" s="122" t="s">
        <v>493</v>
      </c>
      <c r="B269" s="2" t="s">
        <v>494</v>
      </c>
      <c r="C269" s="129">
        <v>0</v>
      </c>
      <c r="E269" s="133" t="str">
        <f>VLOOKUP(A269,'SY 2026-2027 preliminary'!$A$9:$B$321,2,0)</f>
        <v>SCHOOL OF THE BLIND</v>
      </c>
    </row>
    <row r="270" spans="1:5" s="119" customFormat="1" hidden="1" x14ac:dyDescent="0.25">
      <c r="A270" s="123" t="s">
        <v>491</v>
      </c>
      <c r="B270" s="2" t="s">
        <v>492</v>
      </c>
      <c r="C270" s="129">
        <v>43853</v>
      </c>
      <c r="E270" s="133" t="str">
        <f>VLOOKUP(A270,'SY 2026-2027 preliminary'!$A$9:$B$321,2,0)</f>
        <v>SCHOOL FOR THE DEAF</v>
      </c>
    </row>
    <row r="271" spans="1:5" s="119" customFormat="1" hidden="1" x14ac:dyDescent="0.25">
      <c r="A271" s="122" t="s">
        <v>605</v>
      </c>
      <c r="B271" s="2" t="s">
        <v>606</v>
      </c>
      <c r="C271" s="129">
        <v>208472</v>
      </c>
      <c r="E271" s="133" t="str">
        <f>VLOOKUP(A271,'SY 2026-2027 preliminary'!$A$9:$B$321,2,0)</f>
        <v>WAHKIAKUM</v>
      </c>
    </row>
    <row r="272" spans="1:5" s="119" customFormat="1" hidden="1" x14ac:dyDescent="0.25">
      <c r="A272" s="122" t="s">
        <v>153</v>
      </c>
      <c r="B272" s="2" t="s">
        <v>154</v>
      </c>
      <c r="C272" s="129">
        <v>1225</v>
      </c>
      <c r="E272" s="133" t="str">
        <f>VLOOKUP(A272,'SY 2026-2027 preliminary'!$A$9:$B$321,2,0)</f>
        <v>DIXIE</v>
      </c>
    </row>
    <row r="273" spans="1:5" s="119" customFormat="1" hidden="1" x14ac:dyDescent="0.25">
      <c r="A273" s="122" t="s">
        <v>611</v>
      </c>
      <c r="B273" s="2" t="s">
        <v>612</v>
      </c>
      <c r="C273" s="129">
        <v>2094511</v>
      </c>
      <c r="E273" s="133" t="str">
        <f>VLOOKUP(A273,'SY 2026-2027 preliminary'!$A$9:$B$321,2,0)</f>
        <v>WALLA WALLA</v>
      </c>
    </row>
    <row r="274" spans="1:5" s="119" customFormat="1" hidden="1" x14ac:dyDescent="0.25">
      <c r="A274" s="122" t="s">
        <v>113</v>
      </c>
      <c r="B274" s="2" t="s">
        <v>114</v>
      </c>
      <c r="C274" s="129">
        <v>476353</v>
      </c>
      <c r="E274" s="133" t="str">
        <f>VLOOKUP(A274,'SY 2026-2027 preliminary'!$A$9:$B$321,2,0)</f>
        <v>COLLEGE PLACE</v>
      </c>
    </row>
    <row r="275" spans="1:5" s="119" customFormat="1" hidden="1" x14ac:dyDescent="0.25">
      <c r="A275" s="122" t="s">
        <v>585</v>
      </c>
      <c r="B275" s="2" t="s">
        <v>586</v>
      </c>
      <c r="C275" s="129">
        <v>41595</v>
      </c>
      <c r="E275" s="133" t="str">
        <f>VLOOKUP(A275,'SY 2026-2027 preliminary'!$A$9:$B$321,2,0)</f>
        <v>TOUCHET</v>
      </c>
    </row>
    <row r="276" spans="1:5" s="119" customFormat="1" hidden="1" x14ac:dyDescent="0.25">
      <c r="A276" s="122" t="s">
        <v>119</v>
      </c>
      <c r="B276" s="2" t="s">
        <v>120</v>
      </c>
      <c r="C276" s="129">
        <v>206796</v>
      </c>
      <c r="E276" s="133" t="str">
        <f>VLOOKUP(A276,'SY 2026-2027 preliminary'!$A$9:$B$321,2,0)</f>
        <v>COLUMBIA (WALLA)</v>
      </c>
    </row>
    <row r="277" spans="1:5" s="119" customFormat="1" hidden="1" x14ac:dyDescent="0.25">
      <c r="A277" s="122" t="s">
        <v>609</v>
      </c>
      <c r="B277" s="2" t="s">
        <v>610</v>
      </c>
      <c r="C277" s="129">
        <v>61819</v>
      </c>
      <c r="E277" s="133" t="str">
        <f>VLOOKUP(A277,'SY 2026-2027 preliminary'!$A$9:$B$321,2,0)</f>
        <v>WAITSBURG</v>
      </c>
    </row>
    <row r="278" spans="1:5" s="119" customFormat="1" hidden="1" x14ac:dyDescent="0.25">
      <c r="A278" s="122" t="s">
        <v>433</v>
      </c>
      <c r="B278" s="2" t="s">
        <v>434</v>
      </c>
      <c r="C278" s="129">
        <v>140301</v>
      </c>
      <c r="E278" s="133" t="str">
        <f>VLOOKUP(A278,'SY 2026-2027 preliminary'!$A$9:$B$321,2,0)</f>
        <v>PRESCOTT</v>
      </c>
    </row>
    <row r="279" spans="1:5" s="119" customFormat="1" hidden="1" x14ac:dyDescent="0.25">
      <c r="A279" s="122" t="s">
        <v>53</v>
      </c>
      <c r="B279" s="2" t="s">
        <v>54</v>
      </c>
      <c r="C279" s="129">
        <v>2786322</v>
      </c>
      <c r="E279" s="133" t="str">
        <f>VLOOKUP(A279,'SY 2026-2027 preliminary'!$A$9:$B$321,2,0)</f>
        <v>BELLINGHAM</v>
      </c>
    </row>
    <row r="280" spans="1:5" s="119" customFormat="1" hidden="1" x14ac:dyDescent="0.25">
      <c r="A280" s="122" t="s">
        <v>189</v>
      </c>
      <c r="B280" s="2" t="s">
        <v>190</v>
      </c>
      <c r="C280" s="129">
        <v>1648933</v>
      </c>
      <c r="E280" s="133" t="str">
        <f>VLOOKUP(A280,'SY 2026-2027 preliminary'!$A$9:$B$321,2,0)</f>
        <v>FERNDALE</v>
      </c>
    </row>
    <row r="281" spans="1:5" s="119" customFormat="1" hidden="1" x14ac:dyDescent="0.25">
      <c r="A281" s="122" t="s">
        <v>61</v>
      </c>
      <c r="B281" s="2" t="s">
        <v>62</v>
      </c>
      <c r="C281" s="129">
        <v>627445</v>
      </c>
      <c r="E281" s="133" t="str">
        <f>VLOOKUP(A281,'SY 2026-2027 preliminary'!$A$9:$B$321,2,0)</f>
        <v>BLAINE</v>
      </c>
    </row>
    <row r="282" spans="1:5" s="119" customFormat="1" hidden="1" x14ac:dyDescent="0.25">
      <c r="A282" s="122" t="s">
        <v>295</v>
      </c>
      <c r="B282" s="2" t="s">
        <v>296</v>
      </c>
      <c r="C282" s="129">
        <v>613593</v>
      </c>
      <c r="E282" s="133" t="str">
        <f>VLOOKUP(A282,'SY 2026-2027 preliminary'!$A$9:$B$321,2,0)</f>
        <v>LYNDEN</v>
      </c>
    </row>
    <row r="283" spans="1:5" s="119" customFormat="1" hidden="1" x14ac:dyDescent="0.25">
      <c r="A283" s="122" t="s">
        <v>317</v>
      </c>
      <c r="B283" s="2" t="s">
        <v>318</v>
      </c>
      <c r="C283" s="129">
        <v>366428</v>
      </c>
      <c r="E283" s="133" t="str">
        <f>VLOOKUP(A283,'SY 2026-2027 preliminary'!$A$9:$B$321,2,0)</f>
        <v>MERIDIAN</v>
      </c>
    </row>
    <row r="284" spans="1:5" s="119" customFormat="1" hidden="1" x14ac:dyDescent="0.25">
      <c r="A284" s="122" t="s">
        <v>355</v>
      </c>
      <c r="B284" s="2" t="s">
        <v>356</v>
      </c>
      <c r="C284" s="129">
        <v>441296</v>
      </c>
      <c r="E284" s="133" t="str">
        <f>VLOOKUP(A284,'SY 2026-2027 preliminary'!$A$9:$B$321,2,0)</f>
        <v>NOOKSACK VALLEY</v>
      </c>
    </row>
    <row r="285" spans="1:5" s="119" customFormat="1" hidden="1" x14ac:dyDescent="0.25">
      <c r="A285" s="122" t="s">
        <v>335</v>
      </c>
      <c r="B285" s="2" t="s">
        <v>336</v>
      </c>
      <c r="C285" s="129">
        <v>674222</v>
      </c>
      <c r="E285" s="133" t="str">
        <f>VLOOKUP(A285,'SY 2026-2027 preliminary'!$A$9:$B$321,2,0)</f>
        <v>MOUNT BAKER</v>
      </c>
    </row>
    <row r="286" spans="1:5" s="119" customFormat="1" hidden="1" x14ac:dyDescent="0.25">
      <c r="A286" s="122" t="s">
        <v>631</v>
      </c>
      <c r="B286" s="2" t="s">
        <v>632</v>
      </c>
      <c r="C286" s="129">
        <v>0</v>
      </c>
      <c r="E286" s="133" t="str">
        <f>VLOOKUP(A286,'SY 2026-2027 preliminary'!$A$9:$B$321,2,0)</f>
        <v>WHATCOM INTERGENERATIONAL CHARTER</v>
      </c>
    </row>
    <row r="287" spans="1:5" s="119" customFormat="1" hidden="1" x14ac:dyDescent="0.25">
      <c r="A287" s="122" t="s">
        <v>269</v>
      </c>
      <c r="B287" s="2" t="s">
        <v>270</v>
      </c>
      <c r="C287" s="129">
        <v>33180</v>
      </c>
      <c r="E287" s="133" t="str">
        <f>VLOOKUP(A287,'SY 2026-2027 preliminary'!$A$9:$B$321,2,0)</f>
        <v>LACROSSE</v>
      </c>
    </row>
    <row r="288" spans="1:5" s="119" customFormat="1" hidden="1" x14ac:dyDescent="0.25">
      <c r="A288" s="122" t="s">
        <v>279</v>
      </c>
      <c r="B288" s="2" t="s">
        <v>280</v>
      </c>
      <c r="C288" s="129">
        <v>22527</v>
      </c>
      <c r="E288" s="133" t="str">
        <f>VLOOKUP(A288,'SY 2026-2027 preliminary'!$A$9:$B$321,2,0)</f>
        <v>LAMONT</v>
      </c>
    </row>
    <row r="289" spans="1:5" s="119" customFormat="1" hidden="1" x14ac:dyDescent="0.25">
      <c r="A289" s="122" t="s">
        <v>573</v>
      </c>
      <c r="B289" s="2" t="s">
        <v>574</v>
      </c>
      <c r="C289" s="129">
        <v>50474</v>
      </c>
      <c r="E289" s="133" t="str">
        <f>VLOOKUP(A289,'SY 2026-2027 preliminary'!$A$9:$B$321,2,0)</f>
        <v>TEKOA</v>
      </c>
    </row>
    <row r="290" spans="1:5" s="119" customFormat="1" hidden="1" x14ac:dyDescent="0.25">
      <c r="A290" s="122" t="s">
        <v>439</v>
      </c>
      <c r="B290" s="2" t="s">
        <v>440</v>
      </c>
      <c r="C290" s="129">
        <v>681341</v>
      </c>
      <c r="E290" s="133" t="str">
        <f>VLOOKUP(A290,'SY 2026-2027 preliminary'!$A$9:$B$321,2,0)</f>
        <v>PULLMAN</v>
      </c>
    </row>
    <row r="291" spans="1:5" s="119" customFormat="1" hidden="1" x14ac:dyDescent="0.25">
      <c r="A291" s="122" t="s">
        <v>111</v>
      </c>
      <c r="B291" s="2" t="s">
        <v>112</v>
      </c>
      <c r="C291" s="129">
        <v>99272</v>
      </c>
      <c r="E291" s="133" t="str">
        <f>VLOOKUP(A291,'SY 2026-2027 preliminary'!$A$9:$B$321,2,0)</f>
        <v>COLFAX</v>
      </c>
    </row>
    <row r="292" spans="1:5" s="119" customFormat="1" hidden="1" x14ac:dyDescent="0.25">
      <c r="A292" s="122" t="s">
        <v>411</v>
      </c>
      <c r="B292" s="2" t="s">
        <v>412</v>
      </c>
      <c r="C292" s="129">
        <v>13322</v>
      </c>
      <c r="E292" s="133" t="str">
        <f>VLOOKUP(A292,'SY 2026-2027 preliminary'!$A$9:$B$321,2,0)</f>
        <v>PALOUSE</v>
      </c>
    </row>
    <row r="293" spans="1:5" s="119" customFormat="1" hidden="1" x14ac:dyDescent="0.25">
      <c r="A293" s="122" t="s">
        <v>199</v>
      </c>
      <c r="B293" s="2" t="s">
        <v>200</v>
      </c>
      <c r="C293" s="129">
        <v>73669</v>
      </c>
      <c r="E293" s="133" t="str">
        <f>VLOOKUP(A293,'SY 2026-2027 preliminary'!$A$9:$B$321,2,0)</f>
        <v>GARFIELD</v>
      </c>
    </row>
    <row r="294" spans="1:5" s="119" customFormat="1" hidden="1" x14ac:dyDescent="0.25">
      <c r="A294" s="122" t="s">
        <v>547</v>
      </c>
      <c r="B294" s="2" t="s">
        <v>548</v>
      </c>
      <c r="C294" s="129">
        <v>0</v>
      </c>
      <c r="E294" s="133" t="str">
        <f>VLOOKUP(A294,'SY 2026-2027 preliminary'!$A$9:$B$321,2,0)</f>
        <v>STEPTOE</v>
      </c>
    </row>
    <row r="295" spans="1:5" s="119" customFormat="1" hidden="1" x14ac:dyDescent="0.25">
      <c r="A295" s="122" t="s">
        <v>115</v>
      </c>
      <c r="B295" s="2" t="s">
        <v>116</v>
      </c>
      <c r="C295" s="129">
        <v>0</v>
      </c>
      <c r="E295" s="133" t="str">
        <f>VLOOKUP(A295,'SY 2026-2027 preliminary'!$A$9:$B$321,2,0)</f>
        <v>COLTON</v>
      </c>
    </row>
    <row r="296" spans="1:5" s="119" customFormat="1" hidden="1" x14ac:dyDescent="0.25">
      <c r="A296" s="122" t="s">
        <v>171</v>
      </c>
      <c r="B296" s="2" t="s">
        <v>172</v>
      </c>
      <c r="C296" s="129">
        <v>47805</v>
      </c>
      <c r="E296" s="133" t="str">
        <f>VLOOKUP(A296,'SY 2026-2027 preliminary'!$A$9:$B$321,2,0)</f>
        <v>ENDICOTT</v>
      </c>
    </row>
    <row r="297" spans="1:5" s="119" customFormat="1" hidden="1" x14ac:dyDescent="0.25">
      <c r="A297" s="122" t="s">
        <v>483</v>
      </c>
      <c r="B297" s="2" t="s">
        <v>484</v>
      </c>
      <c r="C297" s="129">
        <v>90272</v>
      </c>
      <c r="E297" s="133" t="str">
        <f>VLOOKUP(A297,'SY 2026-2027 preliminary'!$A$9:$B$321,2,0)</f>
        <v>ROSALIA</v>
      </c>
    </row>
    <row r="298" spans="1:5" s="119" customFormat="1" hidden="1" x14ac:dyDescent="0.25">
      <c r="A298" s="122" t="s">
        <v>535</v>
      </c>
      <c r="B298" s="2" t="s">
        <v>536</v>
      </c>
      <c r="C298" s="129">
        <v>39205</v>
      </c>
      <c r="E298" s="133" t="str">
        <f>VLOOKUP(A298,'SY 2026-2027 preliminary'!$A$9:$B$321,2,0)</f>
        <v>ST JOHN</v>
      </c>
    </row>
    <row r="299" spans="1:5" s="119" customFormat="1" hidden="1" x14ac:dyDescent="0.25">
      <c r="A299" s="122" t="s">
        <v>375</v>
      </c>
      <c r="B299" s="2" t="s">
        <v>376</v>
      </c>
      <c r="C299" s="130">
        <v>26</v>
      </c>
      <c r="E299" s="133" t="str">
        <f>VLOOKUP(A299,'SY 2026-2027 preliminary'!$A$9:$B$321,2,0)</f>
        <v>OAKESDALE</v>
      </c>
    </row>
    <row r="300" spans="1:5" s="119" customFormat="1" hidden="1" x14ac:dyDescent="0.25">
      <c r="A300" s="122" t="s">
        <v>595</v>
      </c>
      <c r="B300" s="2" t="s">
        <v>596</v>
      </c>
      <c r="C300" s="129">
        <v>592300</v>
      </c>
      <c r="E300" s="133" t="str">
        <f>VLOOKUP(A300,'SY 2026-2027 preliminary'!$A$9:$B$321,2,0)</f>
        <v>UNION GAP</v>
      </c>
    </row>
    <row r="301" spans="1:5" s="119" customFormat="1" hidden="1" x14ac:dyDescent="0.25">
      <c r="A301" s="122" t="s">
        <v>343</v>
      </c>
      <c r="B301" s="2" t="s">
        <v>344</v>
      </c>
      <c r="C301" s="129">
        <v>341054</v>
      </c>
      <c r="E301" s="133" t="str">
        <f>VLOOKUP(A301,'SY 2026-2027 preliminary'!$A$9:$B$321,2,0)</f>
        <v>NACHES VALLEY</v>
      </c>
    </row>
    <row r="302" spans="1:5" s="119" customFormat="1" hidden="1" x14ac:dyDescent="0.25">
      <c r="A302" s="122" t="s">
        <v>653</v>
      </c>
      <c r="B302" s="2" t="s">
        <v>654</v>
      </c>
      <c r="C302" s="129">
        <v>10939690</v>
      </c>
      <c r="E302" s="133" t="str">
        <f>VLOOKUP(A302,'SY 2026-2027 preliminary'!$A$9:$B$321,2,0)</f>
        <v>YAKIMA</v>
      </c>
    </row>
    <row r="303" spans="1:5" s="119" customFormat="1" hidden="1" x14ac:dyDescent="0.25">
      <c r="A303" s="122" t="s">
        <v>157</v>
      </c>
      <c r="B303" s="2" t="s">
        <v>158</v>
      </c>
      <c r="C303" s="129">
        <v>808763</v>
      </c>
      <c r="E303" s="133" t="str">
        <f>VLOOKUP(A303,'SY 2026-2027 preliminary'!$A$9:$B$321,2,0)</f>
        <v>EAST VALLEY (YAK)</v>
      </c>
    </row>
    <row r="304" spans="1:5" s="119" customFormat="1" hidden="1" x14ac:dyDescent="0.25">
      <c r="A304" s="122" t="s">
        <v>499</v>
      </c>
      <c r="B304" s="2" t="s">
        <v>500</v>
      </c>
      <c r="C304" s="129">
        <v>839012</v>
      </c>
      <c r="E304" s="133" t="str">
        <f>VLOOKUP(A304,'SY 2026-2027 preliminary'!$A$9:$B$321,2,0)</f>
        <v>SELAH</v>
      </c>
    </row>
    <row r="305" spans="1:5" s="119" customFormat="1" hidden="1" x14ac:dyDescent="0.25">
      <c r="A305" s="122" t="s">
        <v>297</v>
      </c>
      <c r="B305" s="2" t="s">
        <v>298</v>
      </c>
      <c r="C305" s="129">
        <v>428085</v>
      </c>
      <c r="E305" s="133" t="str">
        <f>VLOOKUP(A305,'SY 2026-2027 preliminary'!$A$9:$B$321,2,0)</f>
        <v>MABTON</v>
      </c>
    </row>
    <row r="306" spans="1:5" s="119" customFormat="1" hidden="1" x14ac:dyDescent="0.25">
      <c r="A306" s="122" t="s">
        <v>207</v>
      </c>
      <c r="B306" s="2" t="s">
        <v>208</v>
      </c>
      <c r="C306" s="129">
        <v>1651242</v>
      </c>
      <c r="E306" s="133" t="str">
        <f>VLOOKUP(A306,'SY 2026-2027 preliminary'!$A$9:$B$321,2,0)</f>
        <v>GRANDVIEW</v>
      </c>
    </row>
    <row r="307" spans="1:5" s="119" customFormat="1" hidden="1" x14ac:dyDescent="0.25">
      <c r="A307" s="122" t="s">
        <v>563</v>
      </c>
      <c r="B307" s="2" t="s">
        <v>564</v>
      </c>
      <c r="C307" s="129">
        <v>2717661</v>
      </c>
      <c r="E307" s="133" t="str">
        <f>VLOOKUP(A307,'SY 2026-2027 preliminary'!$A$9:$B$321,2,0)</f>
        <v>SUNNYSIDE</v>
      </c>
    </row>
    <row r="308" spans="1:5" s="119" customFormat="1" hidden="1" x14ac:dyDescent="0.25">
      <c r="A308" s="122" t="s">
        <v>583</v>
      </c>
      <c r="B308" s="2" t="s">
        <v>584</v>
      </c>
      <c r="C308" s="129">
        <v>1504348</v>
      </c>
      <c r="E308" s="133" t="str">
        <f>VLOOKUP(A308,'SY 2026-2027 preliminary'!$A$9:$B$321,2,0)</f>
        <v>TOPPENISH</v>
      </c>
    </row>
    <row r="309" spans="1:5" s="119" customFormat="1" hidden="1" x14ac:dyDescent="0.25">
      <c r="A309" s="122" t="s">
        <v>223</v>
      </c>
      <c r="B309" s="2" t="s">
        <v>224</v>
      </c>
      <c r="C309" s="129">
        <v>432999</v>
      </c>
      <c r="E309" s="133" t="str">
        <f>VLOOKUP(A309,'SY 2026-2027 preliminary'!$A$9:$B$321,2,0)</f>
        <v>HIGHLAND</v>
      </c>
    </row>
    <row r="310" spans="1:5" s="119" customFormat="1" hidden="1" x14ac:dyDescent="0.25">
      <c r="A310" s="122" t="s">
        <v>209</v>
      </c>
      <c r="B310" s="2" t="s">
        <v>210</v>
      </c>
      <c r="C310" s="129">
        <v>780472</v>
      </c>
      <c r="E310" s="133" t="str">
        <f>VLOOKUP(A310,'SY 2026-2027 preliminary'!$A$9:$B$321,2,0)</f>
        <v>GRANGER</v>
      </c>
    </row>
    <row r="311" spans="1:5" s="119" customFormat="1" hidden="1" x14ac:dyDescent="0.25">
      <c r="A311" s="122" t="s">
        <v>657</v>
      </c>
      <c r="B311" s="2" t="s">
        <v>658</v>
      </c>
      <c r="C311" s="129">
        <v>289361</v>
      </c>
      <c r="E311" s="133" t="str">
        <f>VLOOKUP(A311,'SY 2026-2027 preliminary'!$A$9:$B$321,2,0)</f>
        <v>ZILLAH</v>
      </c>
    </row>
    <row r="312" spans="1:5" s="119" customFormat="1" hidden="1" x14ac:dyDescent="0.25">
      <c r="A312" s="122" t="s">
        <v>613</v>
      </c>
      <c r="B312" s="2" t="s">
        <v>614</v>
      </c>
      <c r="C312" s="129">
        <v>1805457</v>
      </c>
      <c r="E312" s="133" t="str">
        <f>VLOOKUP(A312,'SY 2026-2027 preliminary'!$A$9:$B$321,2,0)</f>
        <v>WAPATO</v>
      </c>
    </row>
    <row r="313" spans="1:5" s="119" customFormat="1" hidden="1" x14ac:dyDescent="0.25">
      <c r="A313" s="122" t="s">
        <v>629</v>
      </c>
      <c r="B313" s="2" t="s">
        <v>630</v>
      </c>
      <c r="C313" s="129">
        <v>1246553</v>
      </c>
      <c r="E313" s="133" t="str">
        <f>VLOOKUP(A313,'SY 2026-2027 preliminary'!$A$9:$B$321,2,0)</f>
        <v>WEST VALLEY (YAK)</v>
      </c>
    </row>
    <row r="314" spans="1:5" s="119" customFormat="1" hidden="1" x14ac:dyDescent="0.25">
      <c r="A314" s="122" t="s">
        <v>333</v>
      </c>
      <c r="B314" s="2" t="s">
        <v>334</v>
      </c>
      <c r="C314" s="129">
        <v>560100</v>
      </c>
      <c r="E314" s="133" t="str">
        <f>VLOOKUP(A314,'SY 2026-2027 preliminary'!$A$9:$B$321,2,0)</f>
        <v>MOUNT ADAMS</v>
      </c>
    </row>
    <row r="315" spans="1:5" s="119" customFormat="1" x14ac:dyDescent="0.25">
      <c r="A315"/>
      <c r="B315"/>
      <c r="C315" s="131"/>
    </row>
  </sheetData>
  <sheetProtection algorithmName="SHA-512" hashValue="6rsJYOIeNHYk7TtIuUoPhb4m/mj/nKdkI2EJKTbCrbiEgoXHkg3LxSqCDl3BQAyHenQXa/1WDLr+sMvSV7tWXw==" saltValue="Q31iiKkrIxV+szprtQkhhw==" spinCount="100000" sheet="1" objects="1" scenarios="1"/>
  <autoFilter ref="A1:E314" xr:uid="{8B7C2EB6-B2CF-487B-B285-7A923E8ABF91}">
    <filterColumn colId="1">
      <filters>
        <filter val="ROOTED CHARTER SCHOOL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9BB62-4363-4C50-BBB1-8A56413A5402}">
  <sheetPr>
    <tabColor rgb="FFFFFF00"/>
    <pageSetUpPr fitToPage="1"/>
  </sheetPr>
  <dimension ref="A1:X18"/>
  <sheetViews>
    <sheetView workbookViewId="0">
      <selection activeCell="D18" sqref="D18"/>
    </sheetView>
    <sheetView workbookViewId="1">
      <selection sqref="A1:S1"/>
    </sheetView>
  </sheetViews>
  <sheetFormatPr defaultColWidth="9.140625" defaultRowHeight="15" x14ac:dyDescent="0.25"/>
  <cols>
    <col min="1" max="1" width="7.140625" style="2" customWidth="1"/>
    <col min="2" max="5" width="40.140625" style="2" customWidth="1"/>
    <col min="6" max="9" width="40.140625" style="2" hidden="1" customWidth="1"/>
    <col min="10" max="10" width="25.42578125" style="2" hidden="1" customWidth="1"/>
    <col min="11" max="11" width="27.5703125" style="2" hidden="1" customWidth="1"/>
    <col min="12" max="16" width="21" style="2" hidden="1" customWidth="1"/>
    <col min="17" max="17" width="21.85546875" style="2" hidden="1" customWidth="1"/>
    <col min="18" max="18" width="18.5703125" style="2" hidden="1" customWidth="1"/>
    <col min="19" max="19" width="21" style="84" hidden="1" customWidth="1"/>
    <col min="20" max="20" width="15" style="2" hidden="1" customWidth="1"/>
    <col min="21" max="21" width="15" style="64" hidden="1" customWidth="1"/>
    <col min="22" max="22" width="15.7109375" style="64" hidden="1" customWidth="1"/>
    <col min="23" max="23" width="15.7109375" style="2" customWidth="1"/>
    <col min="24" max="24" width="15" style="2" customWidth="1"/>
    <col min="25" max="25" width="14.7109375" style="2" customWidth="1"/>
    <col min="26" max="26" width="15.7109375" style="2" customWidth="1"/>
    <col min="27" max="27" width="13.42578125" style="2" customWidth="1"/>
    <col min="28" max="16384" width="9.140625" style="2"/>
  </cols>
  <sheetData>
    <row r="1" spans="1:24" ht="23.25" x14ac:dyDescent="0.35">
      <c r="A1" s="135" t="s">
        <v>684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55"/>
      <c r="U1" s="56"/>
      <c r="V1" s="57"/>
    </row>
    <row r="2" spans="1:24" x14ac:dyDescent="0.25">
      <c r="A2" s="58"/>
      <c r="B2" s="59" t="s">
        <v>659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  <c r="U2" s="60"/>
      <c r="V2" s="60"/>
      <c r="W2" s="61"/>
    </row>
    <row r="3" spans="1:24" x14ac:dyDescent="0.25">
      <c r="A3" s="62"/>
      <c r="S3" s="63"/>
      <c r="U3" s="2"/>
      <c r="V3" s="2"/>
      <c r="W3" s="64"/>
      <c r="X3" s="61"/>
    </row>
    <row r="4" spans="1:24" ht="12.75" x14ac:dyDescent="0.2">
      <c r="A4" s="137"/>
      <c r="B4" s="138"/>
      <c r="C4" s="65" t="s">
        <v>694</v>
      </c>
      <c r="D4" s="65" t="s">
        <v>693</v>
      </c>
      <c r="E4" s="65" t="s">
        <v>692</v>
      </c>
      <c r="F4" s="65" t="s">
        <v>687</v>
      </c>
      <c r="G4" s="65" t="s">
        <v>680</v>
      </c>
      <c r="H4" s="65" t="s">
        <v>679</v>
      </c>
      <c r="I4" s="65" t="s">
        <v>660</v>
      </c>
      <c r="J4" s="66" t="s">
        <v>6</v>
      </c>
      <c r="K4" s="66" t="s">
        <v>661</v>
      </c>
      <c r="L4" s="66" t="s">
        <v>662</v>
      </c>
      <c r="M4" s="66" t="s">
        <v>663</v>
      </c>
      <c r="N4" s="66" t="s">
        <v>664</v>
      </c>
      <c r="O4" s="66" t="s">
        <v>665</v>
      </c>
      <c r="P4" s="66" t="s">
        <v>665</v>
      </c>
      <c r="Q4" s="66" t="s">
        <v>666</v>
      </c>
      <c r="R4" s="67" t="s">
        <v>667</v>
      </c>
      <c r="S4" s="67" t="s">
        <v>668</v>
      </c>
      <c r="T4" s="67" t="s">
        <v>669</v>
      </c>
      <c r="U4" s="2"/>
      <c r="V4" s="2"/>
    </row>
    <row r="5" spans="1:24" ht="12.75" x14ac:dyDescent="0.2">
      <c r="A5" s="68"/>
      <c r="B5" s="9" t="s">
        <v>670</v>
      </c>
      <c r="C5" s="73">
        <v>22848633</v>
      </c>
      <c r="D5" s="73">
        <v>22267066</v>
      </c>
      <c r="E5" s="117">
        <v>21754668</v>
      </c>
      <c r="F5" s="94">
        <v>20838842</v>
      </c>
      <c r="G5" s="73">
        <v>20838842</v>
      </c>
      <c r="H5" s="69">
        <v>20188153</v>
      </c>
      <c r="I5" s="69">
        <v>20188153</v>
      </c>
      <c r="J5" s="69">
        <v>17768528</v>
      </c>
      <c r="K5" s="69">
        <v>17758258</v>
      </c>
      <c r="L5" s="69">
        <v>19060087</v>
      </c>
      <c r="M5" s="69">
        <v>19060087</v>
      </c>
      <c r="N5" s="69">
        <v>15971829</v>
      </c>
      <c r="O5" s="69">
        <v>15971829</v>
      </c>
      <c r="P5" s="69">
        <v>15971829</v>
      </c>
      <c r="Q5" s="69">
        <v>15579355</v>
      </c>
      <c r="R5" s="69">
        <v>15576934</v>
      </c>
      <c r="S5" s="69">
        <v>6004278</v>
      </c>
      <c r="T5" s="69">
        <v>6004278</v>
      </c>
      <c r="U5" s="2"/>
      <c r="V5" s="2"/>
    </row>
    <row r="6" spans="1:24" ht="12.75" x14ac:dyDescent="0.2">
      <c r="A6" s="68"/>
      <c r="B6" s="70" t="s">
        <v>671</v>
      </c>
      <c r="C6" s="70"/>
      <c r="D6" s="70"/>
      <c r="E6" s="117">
        <v>1500000</v>
      </c>
      <c r="F6" s="95">
        <v>800000</v>
      </c>
      <c r="G6" s="70">
        <v>0</v>
      </c>
      <c r="H6" s="69">
        <v>546576</v>
      </c>
      <c r="I6" s="69">
        <v>0</v>
      </c>
      <c r="J6" s="69">
        <v>650000</v>
      </c>
      <c r="K6" s="69"/>
      <c r="L6" s="69">
        <v>300000</v>
      </c>
      <c r="M6" s="69"/>
      <c r="N6" s="69">
        <v>178787</v>
      </c>
      <c r="O6" s="69">
        <v>178787</v>
      </c>
      <c r="P6" s="69">
        <v>178787</v>
      </c>
      <c r="Q6" s="70"/>
      <c r="R6" s="70"/>
      <c r="S6" s="71"/>
      <c r="T6" s="71"/>
      <c r="U6" s="2"/>
      <c r="V6" s="2"/>
    </row>
    <row r="7" spans="1:24" ht="12.75" x14ac:dyDescent="0.2">
      <c r="A7" s="72"/>
      <c r="B7" s="9" t="s">
        <v>672</v>
      </c>
      <c r="C7" s="73">
        <f t="shared" ref="C7" si="0">C5+C6</f>
        <v>22848633</v>
      </c>
      <c r="D7" s="73">
        <f t="shared" ref="D7:I7" si="1">D5+D6</f>
        <v>22267066</v>
      </c>
      <c r="E7" s="73">
        <f t="shared" si="1"/>
        <v>23254668</v>
      </c>
      <c r="F7" s="73">
        <f t="shared" si="1"/>
        <v>21638842</v>
      </c>
      <c r="G7" s="73">
        <f t="shared" si="1"/>
        <v>20838842</v>
      </c>
      <c r="H7" s="73">
        <f t="shared" si="1"/>
        <v>20734729</v>
      </c>
      <c r="I7" s="73">
        <f t="shared" si="1"/>
        <v>20188153</v>
      </c>
      <c r="J7" s="69">
        <f t="shared" ref="J7:T7" si="2">J5+J6</f>
        <v>18418528</v>
      </c>
      <c r="K7" s="69">
        <f t="shared" si="2"/>
        <v>17758258</v>
      </c>
      <c r="L7" s="69">
        <f t="shared" si="2"/>
        <v>19360087</v>
      </c>
      <c r="M7" s="69">
        <f t="shared" si="2"/>
        <v>19060087</v>
      </c>
      <c r="N7" s="69">
        <f t="shared" si="2"/>
        <v>16150616</v>
      </c>
      <c r="O7" s="69">
        <f t="shared" si="2"/>
        <v>16150616</v>
      </c>
      <c r="P7" s="69">
        <f t="shared" si="2"/>
        <v>16150616</v>
      </c>
      <c r="Q7" s="69">
        <f t="shared" si="2"/>
        <v>15579355</v>
      </c>
      <c r="R7" s="69">
        <f t="shared" si="2"/>
        <v>15576934</v>
      </c>
      <c r="S7" s="69">
        <f t="shared" si="2"/>
        <v>6004278</v>
      </c>
      <c r="T7" s="69">
        <f t="shared" si="2"/>
        <v>6004278</v>
      </c>
      <c r="U7" s="2"/>
      <c r="V7" s="2"/>
    </row>
    <row r="8" spans="1:24" x14ac:dyDescent="0.25">
      <c r="A8" s="74">
        <v>0.01</v>
      </c>
      <c r="B8" s="75" t="s">
        <v>673</v>
      </c>
      <c r="C8" s="63">
        <f t="shared" ref="C8" si="3">ROUND(C5*-$A$8,0)</f>
        <v>-228486</v>
      </c>
      <c r="D8" s="63">
        <f t="shared" ref="D8:I8" si="4">ROUND(D5*-$A$8,0)</f>
        <v>-222671</v>
      </c>
      <c r="E8" s="63">
        <f t="shared" si="4"/>
        <v>-217547</v>
      </c>
      <c r="F8" s="63">
        <f t="shared" si="4"/>
        <v>-208388</v>
      </c>
      <c r="G8" s="63">
        <f t="shared" si="4"/>
        <v>-208388</v>
      </c>
      <c r="H8" s="63">
        <f t="shared" si="4"/>
        <v>-201882</v>
      </c>
      <c r="I8" s="63">
        <f t="shared" si="4"/>
        <v>-201882</v>
      </c>
      <c r="J8" s="63">
        <f t="shared" ref="J8:O8" si="5">ROUND(J5*-$A$8,0)</f>
        <v>-177685</v>
      </c>
      <c r="K8" s="63">
        <f t="shared" si="5"/>
        <v>-177583</v>
      </c>
      <c r="L8" s="63">
        <f t="shared" si="5"/>
        <v>-190601</v>
      </c>
      <c r="M8" s="63">
        <f t="shared" si="5"/>
        <v>-190601</v>
      </c>
      <c r="N8" s="63">
        <f t="shared" si="5"/>
        <v>-159718</v>
      </c>
      <c r="O8" s="63">
        <f t="shared" si="5"/>
        <v>-159718</v>
      </c>
      <c r="P8" s="63">
        <f>ROUND(P5*-$A$8,0)</f>
        <v>-159718</v>
      </c>
      <c r="Q8" s="63">
        <f>ROUND(Q5*-0.01,0)</f>
        <v>-155794</v>
      </c>
      <c r="R8" s="63">
        <f>ROUND(R5*-0.01,0)</f>
        <v>-155769</v>
      </c>
      <c r="S8" s="63">
        <f>ROUND(S5*-0.01,0)</f>
        <v>-60043</v>
      </c>
      <c r="T8" s="63">
        <f>ROUND(T5*-0.01,0)</f>
        <v>-60043</v>
      </c>
      <c r="U8" s="2"/>
      <c r="V8" s="2"/>
    </row>
    <row r="9" spans="1:24" ht="12.75" x14ac:dyDescent="0.2">
      <c r="A9" s="72"/>
      <c r="C9" s="9"/>
      <c r="D9" s="9"/>
      <c r="S9" s="76"/>
      <c r="T9" s="76"/>
      <c r="U9" s="2"/>
      <c r="V9" s="2"/>
    </row>
    <row r="10" spans="1:24" x14ac:dyDescent="0.25">
      <c r="A10" s="74">
        <v>0.04</v>
      </c>
      <c r="B10" s="75" t="s">
        <v>674</v>
      </c>
      <c r="C10" s="63">
        <f t="shared" ref="C10" si="6">$A$10*C5*-1</f>
        <v>-913945.32000000007</v>
      </c>
      <c r="D10" s="63">
        <f t="shared" ref="D10:J10" si="7">$A$10*D5*-1</f>
        <v>-890682.64</v>
      </c>
      <c r="E10" s="63">
        <f t="shared" si="7"/>
        <v>-870186.72</v>
      </c>
      <c r="F10" s="63">
        <f t="shared" si="7"/>
        <v>-833553.68</v>
      </c>
      <c r="G10" s="63">
        <f t="shared" si="7"/>
        <v>-833553.68</v>
      </c>
      <c r="H10" s="63">
        <f t="shared" si="7"/>
        <v>-807526.12</v>
      </c>
      <c r="I10" s="63">
        <f t="shared" si="7"/>
        <v>-807526.12</v>
      </c>
      <c r="J10" s="63">
        <f t="shared" si="7"/>
        <v>-710741.12</v>
      </c>
      <c r="K10" s="63">
        <f t="shared" ref="K10:O10" si="8">$A$10*K5*-1</f>
        <v>-710330.32000000007</v>
      </c>
      <c r="L10" s="63">
        <f t="shared" si="8"/>
        <v>-762403.48</v>
      </c>
      <c r="M10" s="63">
        <f t="shared" si="8"/>
        <v>-762403.48</v>
      </c>
      <c r="N10" s="63">
        <f t="shared" si="8"/>
        <v>-638873.16</v>
      </c>
      <c r="O10" s="63">
        <f t="shared" si="8"/>
        <v>-638873.16</v>
      </c>
      <c r="P10" s="63">
        <f>$A$10*P5*-1</f>
        <v>-638873.16</v>
      </c>
      <c r="Q10" s="63">
        <f>A10*Q5*-1</f>
        <v>-623174.20000000007</v>
      </c>
      <c r="R10" s="63">
        <f>A10*R5*-1</f>
        <v>-623077.36</v>
      </c>
      <c r="S10" s="63">
        <f>A10*S5*-1</f>
        <v>-240171.12</v>
      </c>
      <c r="T10" s="63">
        <f>A10*T5*-1</f>
        <v>-240171.12</v>
      </c>
      <c r="U10" s="2"/>
      <c r="V10" s="2"/>
    </row>
    <row r="11" spans="1:24" ht="12.75" x14ac:dyDescent="0.2">
      <c r="A11" s="72"/>
      <c r="R11" s="77"/>
      <c r="S11" s="76"/>
      <c r="T11" s="76"/>
      <c r="U11" s="2"/>
      <c r="V11" s="2"/>
    </row>
    <row r="12" spans="1:24" ht="12.75" x14ac:dyDescent="0.2">
      <c r="A12" s="72"/>
      <c r="B12" s="78" t="s">
        <v>675</v>
      </c>
      <c r="C12" s="79">
        <f t="shared" ref="C12" si="9">ROUND(+C7+C8+C10,0)</f>
        <v>21706202</v>
      </c>
      <c r="D12" s="79">
        <f t="shared" ref="D12:E12" si="10">ROUND(+D7+D8+D10,0)</f>
        <v>21153712</v>
      </c>
      <c r="E12" s="79">
        <f t="shared" si="10"/>
        <v>22166934</v>
      </c>
      <c r="F12" s="79">
        <f t="shared" ref="F12:H12" si="11">ROUND(+F7+F8+F10,0)</f>
        <v>20596900</v>
      </c>
      <c r="G12" s="79">
        <f t="shared" ref="G12" si="12">ROUND(+G7+G8+G10,0)</f>
        <v>19796900</v>
      </c>
      <c r="H12" s="79">
        <f t="shared" si="11"/>
        <v>19725321</v>
      </c>
      <c r="I12" s="79">
        <f t="shared" ref="I12:N12" si="13">ROUND(+I7+I8+I10,0)</f>
        <v>19178745</v>
      </c>
      <c r="J12" s="79">
        <f t="shared" si="13"/>
        <v>17530102</v>
      </c>
      <c r="K12" s="79">
        <f t="shared" si="13"/>
        <v>16870345</v>
      </c>
      <c r="L12" s="79">
        <f t="shared" si="13"/>
        <v>18407083</v>
      </c>
      <c r="M12" s="79">
        <f t="shared" si="13"/>
        <v>18107083</v>
      </c>
      <c r="N12" s="79">
        <f t="shared" si="13"/>
        <v>15352025</v>
      </c>
      <c r="O12" s="80">
        <f t="shared" ref="O12:T12" si="14">+O7+O8+O10</f>
        <v>15352024.84</v>
      </c>
      <c r="P12" s="80">
        <f t="shared" si="14"/>
        <v>15352024.84</v>
      </c>
      <c r="Q12" s="80">
        <f t="shared" si="14"/>
        <v>14800386.800000001</v>
      </c>
      <c r="R12" s="80">
        <f t="shared" si="14"/>
        <v>14798087.640000001</v>
      </c>
      <c r="S12" s="80">
        <f t="shared" si="14"/>
        <v>5704063.8799999999</v>
      </c>
      <c r="T12" s="80">
        <f t="shared" si="14"/>
        <v>5704063.8799999999</v>
      </c>
      <c r="U12" s="2"/>
      <c r="V12" s="2"/>
    </row>
    <row r="13" spans="1:24" x14ac:dyDescent="0.25">
      <c r="A13" s="72"/>
      <c r="S13" s="64"/>
      <c r="T13" s="64"/>
      <c r="U13" s="2"/>
      <c r="V13" s="2"/>
    </row>
    <row r="14" spans="1:24" x14ac:dyDescent="0.25">
      <c r="A14" s="13"/>
      <c r="B14" s="78" t="s">
        <v>27</v>
      </c>
      <c r="C14" s="78"/>
      <c r="D14" s="78"/>
      <c r="E14" s="78"/>
      <c r="F14" s="78"/>
      <c r="G14" s="78"/>
      <c r="H14" s="78"/>
      <c r="I14" s="78"/>
      <c r="J14" s="81">
        <v>0</v>
      </c>
      <c r="K14" s="81">
        <v>0</v>
      </c>
      <c r="L14" s="81">
        <v>0</v>
      </c>
      <c r="M14" s="81">
        <v>0</v>
      </c>
      <c r="N14" s="81">
        <v>-43</v>
      </c>
      <c r="O14" s="81">
        <v>-43</v>
      </c>
      <c r="P14" s="81">
        <v>-43</v>
      </c>
      <c r="Q14" s="81">
        <v>0</v>
      </c>
      <c r="S14" s="64"/>
      <c r="T14" s="64"/>
      <c r="U14" s="2"/>
      <c r="V14" s="2"/>
    </row>
    <row r="15" spans="1:24" x14ac:dyDescent="0.25">
      <c r="A15" s="13"/>
      <c r="S15" s="64"/>
      <c r="T15" s="64"/>
      <c r="U15" s="2"/>
      <c r="V15" s="2"/>
    </row>
    <row r="16" spans="1:24" x14ac:dyDescent="0.25">
      <c r="A16" s="13"/>
      <c r="B16" s="78" t="s">
        <v>676</v>
      </c>
      <c r="C16" s="82">
        <f t="shared" ref="C16" si="15">C12+C14</f>
        <v>21706202</v>
      </c>
      <c r="D16" s="82">
        <f t="shared" ref="D16:I16" si="16">D12+D14</f>
        <v>21153712</v>
      </c>
      <c r="E16" s="82">
        <f t="shared" si="16"/>
        <v>22166934</v>
      </c>
      <c r="F16" s="82">
        <f t="shared" si="16"/>
        <v>20596900</v>
      </c>
      <c r="G16" s="82">
        <f t="shared" si="16"/>
        <v>19796900</v>
      </c>
      <c r="H16" s="82">
        <f t="shared" si="16"/>
        <v>19725321</v>
      </c>
      <c r="I16" s="82">
        <f t="shared" si="16"/>
        <v>19178745</v>
      </c>
      <c r="J16" s="79">
        <f t="shared" ref="J16:Q16" si="17">J12+J14</f>
        <v>17530102</v>
      </c>
      <c r="K16" s="79">
        <f t="shared" si="17"/>
        <v>16870345</v>
      </c>
      <c r="L16" s="79">
        <f t="shared" si="17"/>
        <v>18407083</v>
      </c>
      <c r="M16" s="79">
        <f t="shared" si="17"/>
        <v>18107083</v>
      </c>
      <c r="N16" s="79">
        <f t="shared" si="17"/>
        <v>15351982</v>
      </c>
      <c r="O16" s="80">
        <f t="shared" si="17"/>
        <v>15351981.84</v>
      </c>
      <c r="P16" s="80">
        <f t="shared" si="17"/>
        <v>15351981.84</v>
      </c>
      <c r="Q16" s="80">
        <f t="shared" si="17"/>
        <v>14800386.800000001</v>
      </c>
      <c r="S16" s="64"/>
      <c r="T16" s="64"/>
      <c r="U16" s="2"/>
      <c r="V16" s="2"/>
    </row>
    <row r="17" spans="1:23" x14ac:dyDescent="0.25">
      <c r="A17" s="13"/>
      <c r="B17" s="78"/>
      <c r="C17" s="78"/>
      <c r="D17" s="78"/>
      <c r="E17" s="78"/>
      <c r="F17" s="78"/>
      <c r="G17" s="78"/>
      <c r="H17" s="78"/>
      <c r="I17" s="78"/>
      <c r="J17" s="83"/>
      <c r="K17" s="83"/>
      <c r="L17" s="83"/>
      <c r="M17" s="83"/>
      <c r="N17" s="83"/>
      <c r="O17" s="83"/>
      <c r="P17" s="83"/>
      <c r="Q17" s="83"/>
      <c r="S17" s="64"/>
      <c r="T17" s="64"/>
      <c r="U17" s="2"/>
      <c r="V17" s="2"/>
    </row>
    <row r="18" spans="1:23" x14ac:dyDescent="0.25">
      <c r="B18" s="78" t="s">
        <v>31</v>
      </c>
      <c r="C18" s="32">
        <f>C5/D5-1</f>
        <v>2.6117810042867839E-2</v>
      </c>
      <c r="D18" s="32">
        <f>D5/E5-1</f>
        <v>2.3553473672868641E-2</v>
      </c>
      <c r="E18" s="32">
        <f>E5/G5-1</f>
        <v>4.394802743837678E-2</v>
      </c>
      <c r="F18" s="32">
        <f>F5/H5-1</f>
        <v>3.2231229870310463E-2</v>
      </c>
      <c r="G18" s="32">
        <f>G5/I5-1</f>
        <v>3.2231229870310463E-2</v>
      </c>
      <c r="H18" s="32">
        <f t="shared" ref="H18:L18" si="18">H5/I5-1</f>
        <v>0</v>
      </c>
      <c r="I18" s="32">
        <f t="shared" si="18"/>
        <v>0.1361747579765753</v>
      </c>
      <c r="J18" s="32">
        <f t="shared" si="18"/>
        <v>5.7832249086597898E-4</v>
      </c>
      <c r="K18" s="32">
        <f t="shared" si="18"/>
        <v>-6.8301314679203751E-2</v>
      </c>
      <c r="L18" s="32">
        <f t="shared" si="18"/>
        <v>0</v>
      </c>
      <c r="M18" s="32">
        <f t="shared" ref="M18:R18" si="19">M5/N5-1</f>
        <v>0.19335656548789748</v>
      </c>
      <c r="N18" s="32">
        <f t="shared" si="19"/>
        <v>0</v>
      </c>
      <c r="O18" s="32">
        <f t="shared" si="19"/>
        <v>0</v>
      </c>
      <c r="P18" s="32">
        <f t="shared" si="19"/>
        <v>2.5191928677406716E-2</v>
      </c>
      <c r="Q18" s="32">
        <f t="shared" si="19"/>
        <v>1.554221132349376E-4</v>
      </c>
      <c r="R18" s="32">
        <f t="shared" si="19"/>
        <v>1.5943059265410429</v>
      </c>
      <c r="S18" s="32">
        <f>R5/S5-1</f>
        <v>1.5943059265410429</v>
      </c>
      <c r="T18" s="84"/>
      <c r="U18" s="2"/>
      <c r="W18" s="64"/>
    </row>
  </sheetData>
  <sheetProtection algorithmName="SHA-512" hashValue="Wo0RGprCMxZ3RDMLscAqJCoagDYi1EyOMSHNberyE2QmztmVZP77F2sFjXxMOPEsJv0VnBTbwkBhf6fSKTNcVA==" saltValue="IdC90IHtR833htftOphzYw==" spinCount="100000" sheet="1" objects="1" scenarios="1"/>
  <scenarios current="0" show="0">
    <scenario name="Original" locked="1" count="1" user="daniel.lunghofer" comment="Created by daniel.lunghofer on 5/15/2009_x000a_This is the version with 1% reserved from Awards to be recolored as Admin.">
      <inputCells r="I14" undone="1" val="-1351231"/>
    </scenario>
    <scenario name="$500k Admin" locked="1" count="1" user="daniel.lunghofer" comment="Created by daniel.lunghofer on 5/15/2009_x000a_This scenario only reserves $500,000 for Awards to be recolored as Admin">
      <inputCells r="I14" undone="1" val="-500000"/>
    </scenario>
  </scenarios>
  <mergeCells count="2">
    <mergeCell ref="A1:S1"/>
    <mergeCell ref="A4:B4"/>
  </mergeCells>
  <pageMargins left="0.25" right="0.25" top="0.5" bottom="0.5" header="0.5" footer="0.5"/>
  <pageSetup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7F52-833C-494B-A3C7-833CA9DB3D6B}">
  <dimension ref="A3:C319"/>
  <sheetViews>
    <sheetView topLeftCell="A283" workbookViewId="0">
      <selection activeCell="E313" sqref="E313"/>
    </sheetView>
    <sheetView workbookViewId="1"/>
  </sheetViews>
  <sheetFormatPr defaultColWidth="9.140625" defaultRowHeight="12.75" x14ac:dyDescent="0.2"/>
  <cols>
    <col min="1" max="1" width="22.5703125" style="2" customWidth="1"/>
    <col min="2" max="2" width="26.5703125" style="2" customWidth="1"/>
    <col min="3" max="3" width="20.7109375" style="2" customWidth="1"/>
    <col min="4" max="16384" width="9.140625" style="2"/>
  </cols>
  <sheetData>
    <row r="3" spans="1:3" x14ac:dyDescent="0.2">
      <c r="A3" s="9"/>
    </row>
    <row r="4" spans="1:3" x14ac:dyDescent="0.2">
      <c r="A4" s="85" t="s">
        <v>34</v>
      </c>
      <c r="B4" s="2" t="s">
        <v>2</v>
      </c>
      <c r="C4" s="86" t="str">
        <f t="shared" ref="C4:C68" si="0">A4</f>
        <v>14005</v>
      </c>
    </row>
    <row r="5" spans="1:3" x14ac:dyDescent="0.2">
      <c r="A5" s="85" t="s">
        <v>35</v>
      </c>
      <c r="B5" s="2" t="s">
        <v>36</v>
      </c>
      <c r="C5" s="86" t="str">
        <f t="shared" si="0"/>
        <v>21226</v>
      </c>
    </row>
    <row r="6" spans="1:3" x14ac:dyDescent="0.2">
      <c r="A6" s="85" t="s">
        <v>37</v>
      </c>
      <c r="B6" s="2" t="s">
        <v>38</v>
      </c>
      <c r="C6" s="86" t="str">
        <f t="shared" si="0"/>
        <v>22017</v>
      </c>
    </row>
    <row r="7" spans="1:3" x14ac:dyDescent="0.2">
      <c r="A7" s="85" t="s">
        <v>39</v>
      </c>
      <c r="B7" s="2" t="s">
        <v>40</v>
      </c>
      <c r="C7" s="86" t="str">
        <f t="shared" si="0"/>
        <v>29103</v>
      </c>
    </row>
    <row r="8" spans="1:3" x14ac:dyDescent="0.2">
      <c r="A8" s="85" t="s">
        <v>41</v>
      </c>
      <c r="B8" s="2" t="s">
        <v>42</v>
      </c>
      <c r="C8" s="86" t="str">
        <f t="shared" si="0"/>
        <v>31016</v>
      </c>
    </row>
    <row r="9" spans="1:3" x14ac:dyDescent="0.2">
      <c r="A9" s="85" t="s">
        <v>43</v>
      </c>
      <c r="B9" s="2" t="s">
        <v>44</v>
      </c>
      <c r="C9" s="86" t="str">
        <f t="shared" si="0"/>
        <v>02420</v>
      </c>
    </row>
    <row r="10" spans="1:3" x14ac:dyDescent="0.2">
      <c r="A10" s="85" t="s">
        <v>45</v>
      </c>
      <c r="B10" s="2" t="s">
        <v>46</v>
      </c>
      <c r="C10" s="86" t="str">
        <f t="shared" si="0"/>
        <v>17408</v>
      </c>
    </row>
    <row r="11" spans="1:3" x14ac:dyDescent="0.2">
      <c r="A11" s="85" t="s">
        <v>47</v>
      </c>
      <c r="B11" s="2" t="s">
        <v>48</v>
      </c>
      <c r="C11" s="86" t="str">
        <f t="shared" si="0"/>
        <v>18303</v>
      </c>
    </row>
    <row r="12" spans="1:3" x14ac:dyDescent="0.2">
      <c r="A12" s="85" t="s">
        <v>49</v>
      </c>
      <c r="B12" s="2" t="s">
        <v>50</v>
      </c>
      <c r="C12" s="86" t="str">
        <f t="shared" si="0"/>
        <v>06119</v>
      </c>
    </row>
    <row r="13" spans="1:3" x14ac:dyDescent="0.2">
      <c r="A13" s="85" t="s">
        <v>51</v>
      </c>
      <c r="B13" s="2" t="s">
        <v>52</v>
      </c>
      <c r="C13" s="86" t="str">
        <f t="shared" si="0"/>
        <v>17405</v>
      </c>
    </row>
    <row r="14" spans="1:3" x14ac:dyDescent="0.2">
      <c r="A14" s="85" t="s">
        <v>53</v>
      </c>
      <c r="B14" s="2" t="s">
        <v>54</v>
      </c>
      <c r="C14" s="86" t="str">
        <f t="shared" si="0"/>
        <v>37501</v>
      </c>
    </row>
    <row r="15" spans="1:3" x14ac:dyDescent="0.2">
      <c r="A15" s="85" t="s">
        <v>55</v>
      </c>
      <c r="B15" s="2" t="s">
        <v>56</v>
      </c>
      <c r="C15" s="86" t="str">
        <f t="shared" si="0"/>
        <v>01122</v>
      </c>
    </row>
    <row r="16" spans="1:3" x14ac:dyDescent="0.2">
      <c r="A16" s="85" t="s">
        <v>57</v>
      </c>
      <c r="B16" s="2" t="s">
        <v>58</v>
      </c>
      <c r="C16" s="86" t="str">
        <f t="shared" si="0"/>
        <v>27403</v>
      </c>
    </row>
    <row r="17" spans="1:3" x14ac:dyDescent="0.2">
      <c r="A17" s="85" t="s">
        <v>59</v>
      </c>
      <c r="B17" s="2" t="s">
        <v>60</v>
      </c>
      <c r="C17" s="86" t="str">
        <f t="shared" si="0"/>
        <v>20203</v>
      </c>
    </row>
    <row r="18" spans="1:3" x14ac:dyDescent="0.2">
      <c r="A18" s="85" t="s">
        <v>61</v>
      </c>
      <c r="B18" s="2" t="s">
        <v>62</v>
      </c>
      <c r="C18" s="86" t="str">
        <f t="shared" si="0"/>
        <v>37503</v>
      </c>
    </row>
    <row r="19" spans="1:3" x14ac:dyDescent="0.2">
      <c r="A19" s="85" t="s">
        <v>63</v>
      </c>
      <c r="B19" s="2" t="s">
        <v>64</v>
      </c>
      <c r="C19" s="86" t="str">
        <f t="shared" si="0"/>
        <v>21234</v>
      </c>
    </row>
    <row r="20" spans="1:3" x14ac:dyDescent="0.2">
      <c r="A20" s="85" t="s">
        <v>65</v>
      </c>
      <c r="B20" s="2" t="s">
        <v>66</v>
      </c>
      <c r="C20" s="86" t="str">
        <f t="shared" si="0"/>
        <v>18100</v>
      </c>
    </row>
    <row r="21" spans="1:3" x14ac:dyDescent="0.2">
      <c r="A21" s="85" t="s">
        <v>67</v>
      </c>
      <c r="B21" s="2" t="s">
        <v>68</v>
      </c>
      <c r="C21" s="86" t="str">
        <f t="shared" si="0"/>
        <v>24111</v>
      </c>
    </row>
    <row r="22" spans="1:3" x14ac:dyDescent="0.2">
      <c r="A22" s="85" t="s">
        <v>69</v>
      </c>
      <c r="B22" s="2" t="s">
        <v>70</v>
      </c>
      <c r="C22" s="86" t="str">
        <f t="shared" si="0"/>
        <v>09075</v>
      </c>
    </row>
    <row r="23" spans="1:3" x14ac:dyDescent="0.2">
      <c r="A23" s="85" t="s">
        <v>71</v>
      </c>
      <c r="B23" s="2" t="s">
        <v>72</v>
      </c>
      <c r="C23" s="86" t="str">
        <f t="shared" si="0"/>
        <v>16046</v>
      </c>
    </row>
    <row r="24" spans="1:3" x14ac:dyDescent="0.2">
      <c r="A24" s="85" t="s">
        <v>73</v>
      </c>
      <c r="B24" s="2" t="s">
        <v>74</v>
      </c>
      <c r="C24" s="86" t="str">
        <f t="shared" si="0"/>
        <v>29100</v>
      </c>
    </row>
    <row r="25" spans="1:3" x14ac:dyDescent="0.2">
      <c r="A25" s="85" t="s">
        <v>75</v>
      </c>
      <c r="B25" s="2" t="s">
        <v>76</v>
      </c>
      <c r="C25" s="86" t="str">
        <f t="shared" si="0"/>
        <v>06117</v>
      </c>
    </row>
    <row r="26" spans="1:3" x14ac:dyDescent="0.2">
      <c r="A26" s="85" t="s">
        <v>77</v>
      </c>
      <c r="B26" s="2" t="s">
        <v>78</v>
      </c>
      <c r="C26" s="86" t="str">
        <f t="shared" si="0"/>
        <v>05401</v>
      </c>
    </row>
    <row r="27" spans="1:3" x14ac:dyDescent="0.2">
      <c r="A27" s="85" t="s">
        <v>79</v>
      </c>
      <c r="B27" s="2" t="s">
        <v>80</v>
      </c>
      <c r="C27" s="86" t="str">
        <f t="shared" si="0"/>
        <v>27019</v>
      </c>
    </row>
    <row r="28" spans="1:3" x14ac:dyDescent="0.2">
      <c r="A28" s="85" t="s">
        <v>81</v>
      </c>
      <c r="B28" s="2" t="s">
        <v>82</v>
      </c>
      <c r="C28" s="86" t="str">
        <f t="shared" si="0"/>
        <v>04228</v>
      </c>
    </row>
    <row r="29" spans="1:3" x14ac:dyDescent="0.2">
      <c r="A29" s="85" t="s">
        <v>83</v>
      </c>
      <c r="B29" s="2" t="s">
        <v>84</v>
      </c>
      <c r="C29" s="86" t="str">
        <f t="shared" si="0"/>
        <v>04222</v>
      </c>
    </row>
    <row r="30" spans="1:3" x14ac:dyDescent="0.2">
      <c r="A30" s="85" t="s">
        <v>85</v>
      </c>
      <c r="B30" s="2" t="s">
        <v>86</v>
      </c>
      <c r="C30" s="86" t="str">
        <f t="shared" si="0"/>
        <v>08401</v>
      </c>
    </row>
    <row r="31" spans="1:3" x14ac:dyDescent="0.2">
      <c r="A31" s="85" t="s">
        <v>87</v>
      </c>
      <c r="B31" s="2" t="s">
        <v>88</v>
      </c>
      <c r="C31" s="86" t="str">
        <f t="shared" si="0"/>
        <v>18901</v>
      </c>
    </row>
    <row r="32" spans="1:3" x14ac:dyDescent="0.2">
      <c r="A32" s="85" t="s">
        <v>89</v>
      </c>
      <c r="B32" s="2" t="s">
        <v>90</v>
      </c>
      <c r="C32" s="86" t="str">
        <f t="shared" si="0"/>
        <v>20215</v>
      </c>
    </row>
    <row r="33" spans="1:3" x14ac:dyDescent="0.2">
      <c r="A33" s="85" t="s">
        <v>91</v>
      </c>
      <c r="B33" s="2" t="s">
        <v>92</v>
      </c>
      <c r="C33" s="86" t="str">
        <f t="shared" si="0"/>
        <v>18401</v>
      </c>
    </row>
    <row r="34" spans="1:3" x14ac:dyDescent="0.2">
      <c r="A34" s="85" t="s">
        <v>93</v>
      </c>
      <c r="B34" s="2" t="s">
        <v>94</v>
      </c>
      <c r="C34" s="86" t="str">
        <f t="shared" si="0"/>
        <v>32356</v>
      </c>
    </row>
    <row r="35" spans="1:3" x14ac:dyDescent="0.2">
      <c r="A35" s="85" t="s">
        <v>95</v>
      </c>
      <c r="B35" s="2" t="s">
        <v>96</v>
      </c>
      <c r="C35" s="86" t="str">
        <f t="shared" si="0"/>
        <v>21401</v>
      </c>
    </row>
    <row r="36" spans="1:3" x14ac:dyDescent="0.2">
      <c r="A36" s="85" t="s">
        <v>97</v>
      </c>
      <c r="B36" s="2" t="s">
        <v>98</v>
      </c>
      <c r="C36" s="86" t="str">
        <f t="shared" si="0"/>
        <v>21302</v>
      </c>
    </row>
    <row r="37" spans="1:3" x14ac:dyDescent="0.2">
      <c r="A37" s="85" t="s">
        <v>99</v>
      </c>
      <c r="B37" s="2" t="s">
        <v>100</v>
      </c>
      <c r="C37" s="86" t="str">
        <f t="shared" si="0"/>
        <v>32360</v>
      </c>
    </row>
    <row r="38" spans="1:3" x14ac:dyDescent="0.2">
      <c r="A38" s="85" t="s">
        <v>101</v>
      </c>
      <c r="B38" s="2" t="s">
        <v>102</v>
      </c>
      <c r="C38" s="86" t="str">
        <f t="shared" si="0"/>
        <v>33036</v>
      </c>
    </row>
    <row r="39" spans="1:3" x14ac:dyDescent="0.2">
      <c r="A39" s="85" t="s">
        <v>103</v>
      </c>
      <c r="B39" s="2" t="s">
        <v>104</v>
      </c>
      <c r="C39" s="86" t="str">
        <f t="shared" si="0"/>
        <v>16049</v>
      </c>
    </row>
    <row r="40" spans="1:3" x14ac:dyDescent="0.2">
      <c r="A40" s="85" t="s">
        <v>105</v>
      </c>
      <c r="B40" s="2" t="s">
        <v>106</v>
      </c>
      <c r="C40" s="86" t="str">
        <f t="shared" si="0"/>
        <v>02250</v>
      </c>
    </row>
    <row r="41" spans="1:3" x14ac:dyDescent="0.2">
      <c r="A41" s="85" t="s">
        <v>107</v>
      </c>
      <c r="B41" s="2" t="s">
        <v>108</v>
      </c>
      <c r="C41" s="86" t="str">
        <f t="shared" si="0"/>
        <v>19404</v>
      </c>
    </row>
    <row r="42" spans="1:3" x14ac:dyDescent="0.2">
      <c r="A42" s="85" t="s">
        <v>109</v>
      </c>
      <c r="B42" s="2" t="s">
        <v>110</v>
      </c>
      <c r="C42" s="86" t="str">
        <f t="shared" si="0"/>
        <v>27400</v>
      </c>
    </row>
    <row r="43" spans="1:3" x14ac:dyDescent="0.2">
      <c r="A43" s="85" t="s">
        <v>111</v>
      </c>
      <c r="B43" s="2" t="s">
        <v>112</v>
      </c>
      <c r="C43" s="86" t="str">
        <f t="shared" si="0"/>
        <v>38300</v>
      </c>
    </row>
    <row r="44" spans="1:3" x14ac:dyDescent="0.2">
      <c r="A44" s="85" t="s">
        <v>113</v>
      </c>
      <c r="B44" s="2" t="s">
        <v>114</v>
      </c>
      <c r="C44" s="86" t="str">
        <f t="shared" si="0"/>
        <v>36250</v>
      </c>
    </row>
    <row r="45" spans="1:3" x14ac:dyDescent="0.2">
      <c r="A45" s="85" t="s">
        <v>115</v>
      </c>
      <c r="B45" s="2" t="s">
        <v>116</v>
      </c>
      <c r="C45" s="86" t="str">
        <f t="shared" si="0"/>
        <v>38306</v>
      </c>
    </row>
    <row r="46" spans="1:3" x14ac:dyDescent="0.2">
      <c r="A46" s="85" t="s">
        <v>117</v>
      </c>
      <c r="B46" s="2" t="s">
        <v>118</v>
      </c>
      <c r="C46" s="86" t="str">
        <f t="shared" si="0"/>
        <v>33206</v>
      </c>
    </row>
    <row r="47" spans="1:3" x14ac:dyDescent="0.2">
      <c r="A47" s="85" t="s">
        <v>119</v>
      </c>
      <c r="B47" s="2" t="s">
        <v>120</v>
      </c>
      <c r="C47" s="86" t="str">
        <f t="shared" si="0"/>
        <v>36400</v>
      </c>
    </row>
    <row r="48" spans="1:3" x14ac:dyDescent="0.2">
      <c r="A48" s="85" t="s">
        <v>121</v>
      </c>
      <c r="B48" s="2" t="s">
        <v>122</v>
      </c>
      <c r="C48" s="86" t="str">
        <f t="shared" si="0"/>
        <v>33115</v>
      </c>
    </row>
    <row r="49" spans="1:3" x14ac:dyDescent="0.2">
      <c r="A49" s="85" t="s">
        <v>123</v>
      </c>
      <c r="B49" s="2" t="s">
        <v>124</v>
      </c>
      <c r="C49" s="86" t="str">
        <f t="shared" si="0"/>
        <v>29011</v>
      </c>
    </row>
    <row r="50" spans="1:3" x14ac:dyDescent="0.2">
      <c r="A50" s="85" t="s">
        <v>125</v>
      </c>
      <c r="B50" s="2" t="s">
        <v>126</v>
      </c>
      <c r="C50" s="86" t="str">
        <f t="shared" si="0"/>
        <v>29317</v>
      </c>
    </row>
    <row r="51" spans="1:3" x14ac:dyDescent="0.2">
      <c r="A51" s="85" t="s">
        <v>127</v>
      </c>
      <c r="B51" s="2" t="s">
        <v>128</v>
      </c>
      <c r="C51" s="86" t="str">
        <f t="shared" si="0"/>
        <v>14099</v>
      </c>
    </row>
    <row r="52" spans="1:3" x14ac:dyDescent="0.2">
      <c r="A52" s="85" t="s">
        <v>129</v>
      </c>
      <c r="B52" s="2" t="s">
        <v>130</v>
      </c>
      <c r="C52" s="86" t="str">
        <f t="shared" si="0"/>
        <v>13151</v>
      </c>
    </row>
    <row r="53" spans="1:3" x14ac:dyDescent="0.2">
      <c r="A53" s="85" t="s">
        <v>131</v>
      </c>
      <c r="B53" s="2" t="s">
        <v>132</v>
      </c>
      <c r="C53" s="86" t="str">
        <f t="shared" si="0"/>
        <v>15204</v>
      </c>
    </row>
    <row r="54" spans="1:3" x14ac:dyDescent="0.2">
      <c r="A54" s="85" t="s">
        <v>133</v>
      </c>
      <c r="B54" s="2" t="s">
        <v>134</v>
      </c>
      <c r="C54" s="86" t="str">
        <f t="shared" si="0"/>
        <v>05313</v>
      </c>
    </row>
    <row r="55" spans="1:3" x14ac:dyDescent="0.2">
      <c r="A55" s="85" t="s">
        <v>135</v>
      </c>
      <c r="B55" s="2" t="s">
        <v>136</v>
      </c>
      <c r="C55" s="86" t="str">
        <f t="shared" si="0"/>
        <v>22073</v>
      </c>
    </row>
    <row r="56" spans="1:3" x14ac:dyDescent="0.2">
      <c r="A56" s="85" t="s">
        <v>137</v>
      </c>
      <c r="B56" s="2" t="s">
        <v>138</v>
      </c>
      <c r="C56" s="86" t="str">
        <f t="shared" si="0"/>
        <v>10050</v>
      </c>
    </row>
    <row r="57" spans="1:3" x14ac:dyDescent="0.2">
      <c r="A57" s="85" t="s">
        <v>139</v>
      </c>
      <c r="B57" s="2" t="s">
        <v>140</v>
      </c>
      <c r="C57" s="86" t="str">
        <f t="shared" si="0"/>
        <v>26059</v>
      </c>
    </row>
    <row r="58" spans="1:3" x14ac:dyDescent="0.2">
      <c r="A58" s="85" t="s">
        <v>141</v>
      </c>
      <c r="B58" s="2" t="s">
        <v>142</v>
      </c>
      <c r="C58" s="86" t="str">
        <f t="shared" si="0"/>
        <v>19007</v>
      </c>
    </row>
    <row r="59" spans="1:3" x14ac:dyDescent="0.2">
      <c r="A59" s="85" t="s">
        <v>143</v>
      </c>
      <c r="B59" s="2" t="s">
        <v>144</v>
      </c>
      <c r="C59" s="86" t="str">
        <f t="shared" si="0"/>
        <v>31330</v>
      </c>
    </row>
    <row r="60" spans="1:3" x14ac:dyDescent="0.2">
      <c r="A60" s="85" t="s">
        <v>145</v>
      </c>
      <c r="B60" s="2" t="s">
        <v>146</v>
      </c>
      <c r="C60" s="86" t="str">
        <f t="shared" si="0"/>
        <v>22207</v>
      </c>
    </row>
    <row r="61" spans="1:3" x14ac:dyDescent="0.2">
      <c r="A61" s="85" t="s">
        <v>147</v>
      </c>
      <c r="B61" s="2" t="s">
        <v>148</v>
      </c>
      <c r="C61" s="86" t="str">
        <f t="shared" si="0"/>
        <v>07002</v>
      </c>
    </row>
    <row r="62" spans="1:3" x14ac:dyDescent="0.2">
      <c r="A62" s="85" t="s">
        <v>149</v>
      </c>
      <c r="B62" s="2" t="s">
        <v>150</v>
      </c>
      <c r="C62" s="86" t="str">
        <f t="shared" si="0"/>
        <v>32414</v>
      </c>
    </row>
    <row r="63" spans="1:3" x14ac:dyDescent="0.2">
      <c r="A63" s="85" t="s">
        <v>151</v>
      </c>
      <c r="B63" s="2" t="s">
        <v>152</v>
      </c>
      <c r="C63" s="86" t="str">
        <f t="shared" si="0"/>
        <v>27343</v>
      </c>
    </row>
    <row r="64" spans="1:3" x14ac:dyDescent="0.2">
      <c r="A64" s="85" t="s">
        <v>153</v>
      </c>
      <c r="B64" s="2" t="s">
        <v>154</v>
      </c>
      <c r="C64" s="86" t="str">
        <f t="shared" si="0"/>
        <v>36101</v>
      </c>
    </row>
    <row r="65" spans="1:3" x14ac:dyDescent="0.2">
      <c r="A65" s="85" t="s">
        <v>155</v>
      </c>
      <c r="B65" s="2" t="s">
        <v>156</v>
      </c>
      <c r="C65" s="86" t="str">
        <f t="shared" si="0"/>
        <v>32361</v>
      </c>
    </row>
    <row r="66" spans="1:3" x14ac:dyDescent="0.2">
      <c r="A66" s="85" t="s">
        <v>157</v>
      </c>
      <c r="B66" s="2" t="s">
        <v>158</v>
      </c>
      <c r="C66" s="86" t="str">
        <f t="shared" si="0"/>
        <v>39090</v>
      </c>
    </row>
    <row r="67" spans="1:3" x14ac:dyDescent="0.2">
      <c r="A67" s="85" t="s">
        <v>159</v>
      </c>
      <c r="B67" s="2" t="s">
        <v>160</v>
      </c>
      <c r="C67" s="86" t="str">
        <f t="shared" si="0"/>
        <v>09206</v>
      </c>
    </row>
    <row r="68" spans="1:3" x14ac:dyDescent="0.2">
      <c r="A68" s="85" t="s">
        <v>161</v>
      </c>
      <c r="B68" s="2" t="s">
        <v>162</v>
      </c>
      <c r="C68" s="86" t="str">
        <f t="shared" si="0"/>
        <v>19028</v>
      </c>
    </row>
    <row r="69" spans="1:3" x14ac:dyDescent="0.2">
      <c r="A69" s="85" t="s">
        <v>163</v>
      </c>
      <c r="B69" s="2" t="s">
        <v>164</v>
      </c>
      <c r="C69" s="86" t="str">
        <f t="shared" ref="C69:C132" si="1">A69</f>
        <v>27404</v>
      </c>
    </row>
    <row r="70" spans="1:3" x14ac:dyDescent="0.2">
      <c r="A70" s="85" t="s">
        <v>165</v>
      </c>
      <c r="B70" s="2" t="s">
        <v>166</v>
      </c>
      <c r="C70" s="86" t="str">
        <f t="shared" si="1"/>
        <v>31015</v>
      </c>
    </row>
    <row r="71" spans="1:3" x14ac:dyDescent="0.2">
      <c r="A71" s="85" t="s">
        <v>167</v>
      </c>
      <c r="B71" s="2" t="s">
        <v>168</v>
      </c>
      <c r="C71" s="86" t="str">
        <f t="shared" si="1"/>
        <v>19401</v>
      </c>
    </row>
    <row r="72" spans="1:3" x14ac:dyDescent="0.2">
      <c r="A72" s="85" t="s">
        <v>169</v>
      </c>
      <c r="B72" s="2" t="s">
        <v>170</v>
      </c>
      <c r="C72" s="86" t="str">
        <f t="shared" si="1"/>
        <v>14068</v>
      </c>
    </row>
    <row r="73" spans="1:3" x14ac:dyDescent="0.2">
      <c r="A73" s="85" t="s">
        <v>171</v>
      </c>
      <c r="B73" s="2" t="s">
        <v>172</v>
      </c>
      <c r="C73" s="86" t="str">
        <f t="shared" si="1"/>
        <v>38308</v>
      </c>
    </row>
    <row r="74" spans="1:3" x14ac:dyDescent="0.2">
      <c r="A74" s="85" t="s">
        <v>173</v>
      </c>
      <c r="B74" s="2" t="s">
        <v>174</v>
      </c>
      <c r="C74" s="86" t="str">
        <f t="shared" si="1"/>
        <v>04127</v>
      </c>
    </row>
    <row r="75" spans="1:3" x14ac:dyDescent="0.2">
      <c r="A75" s="85" t="s">
        <v>175</v>
      </c>
      <c r="B75" s="2" t="s">
        <v>176</v>
      </c>
      <c r="C75" s="86" t="str">
        <f t="shared" si="1"/>
        <v>17216</v>
      </c>
    </row>
    <row r="76" spans="1:3" x14ac:dyDescent="0.2">
      <c r="A76" s="85" t="s">
        <v>177</v>
      </c>
      <c r="B76" s="2" t="s">
        <v>178</v>
      </c>
      <c r="C76" s="86" t="str">
        <f t="shared" si="1"/>
        <v>13165</v>
      </c>
    </row>
    <row r="77" spans="1:3" x14ac:dyDescent="0.2">
      <c r="A77" s="85" t="s">
        <v>179</v>
      </c>
      <c r="B77" s="2" t="s">
        <v>180</v>
      </c>
      <c r="C77" s="86" t="str">
        <f t="shared" si="1"/>
        <v>21036</v>
      </c>
    </row>
    <row r="78" spans="1:3" x14ac:dyDescent="0.2">
      <c r="A78" s="85" t="s">
        <v>181</v>
      </c>
      <c r="B78" s="2" t="s">
        <v>182</v>
      </c>
      <c r="C78" s="86" t="str">
        <f t="shared" si="1"/>
        <v>31002</v>
      </c>
    </row>
    <row r="79" spans="1:3" x14ac:dyDescent="0.2">
      <c r="A79" s="85" t="s">
        <v>183</v>
      </c>
      <c r="B79" s="2" t="s">
        <v>184</v>
      </c>
      <c r="C79" s="86" t="str">
        <f t="shared" si="1"/>
        <v>06114</v>
      </c>
    </row>
    <row r="80" spans="1:3" x14ac:dyDescent="0.2">
      <c r="A80" s="87" t="s">
        <v>185</v>
      </c>
      <c r="B80" s="2" t="s">
        <v>186</v>
      </c>
      <c r="C80" s="86" t="str">
        <f t="shared" si="1"/>
        <v>33205</v>
      </c>
    </row>
    <row r="81" spans="1:3" x14ac:dyDescent="0.2">
      <c r="A81" s="85" t="s">
        <v>187</v>
      </c>
      <c r="B81" s="2" t="s">
        <v>188</v>
      </c>
      <c r="C81" s="86" t="str">
        <f t="shared" si="1"/>
        <v>17210</v>
      </c>
    </row>
    <row r="82" spans="1:3" x14ac:dyDescent="0.2">
      <c r="A82" s="85" t="s">
        <v>189</v>
      </c>
      <c r="B82" s="2" t="s">
        <v>190</v>
      </c>
      <c r="C82" s="86" t="str">
        <f t="shared" si="1"/>
        <v>37502</v>
      </c>
    </row>
    <row r="83" spans="1:3" x14ac:dyDescent="0.2">
      <c r="A83" s="85" t="s">
        <v>191</v>
      </c>
      <c r="B83" s="2" t="s">
        <v>192</v>
      </c>
      <c r="C83" s="86" t="str">
        <f t="shared" si="1"/>
        <v>27417</v>
      </c>
    </row>
    <row r="84" spans="1:3" x14ac:dyDescent="0.2">
      <c r="A84" s="85" t="s">
        <v>193</v>
      </c>
      <c r="B84" s="2" t="s">
        <v>194</v>
      </c>
      <c r="C84" s="86" t="str">
        <f t="shared" si="1"/>
        <v>03053</v>
      </c>
    </row>
    <row r="85" spans="1:3" x14ac:dyDescent="0.2">
      <c r="A85" s="85" t="s">
        <v>195</v>
      </c>
      <c r="B85" s="2" t="s">
        <v>196</v>
      </c>
      <c r="C85" s="86" t="str">
        <f t="shared" si="1"/>
        <v>27402</v>
      </c>
    </row>
    <row r="86" spans="1:3" x14ac:dyDescent="0.2">
      <c r="A86" s="85" t="s">
        <v>197</v>
      </c>
      <c r="B86" s="2" t="s">
        <v>198</v>
      </c>
      <c r="C86" s="86" t="str">
        <f t="shared" si="1"/>
        <v>32358</v>
      </c>
    </row>
    <row r="87" spans="1:3" x14ac:dyDescent="0.2">
      <c r="A87" s="85" t="s">
        <v>199</v>
      </c>
      <c r="B87" s="2" t="s">
        <v>200</v>
      </c>
      <c r="C87" s="86" t="str">
        <f t="shared" si="1"/>
        <v>38302</v>
      </c>
    </row>
    <row r="88" spans="1:3" x14ac:dyDescent="0.2">
      <c r="A88" s="85" t="s">
        <v>201</v>
      </c>
      <c r="B88" s="2" t="s">
        <v>202</v>
      </c>
      <c r="C88" s="86" t="str">
        <f t="shared" si="1"/>
        <v>20401</v>
      </c>
    </row>
    <row r="89" spans="1:3" x14ac:dyDescent="0.2">
      <c r="A89" s="85" t="s">
        <v>203</v>
      </c>
      <c r="B89" s="2" t="s">
        <v>204</v>
      </c>
      <c r="C89" s="86" t="str">
        <f t="shared" si="1"/>
        <v>20404</v>
      </c>
    </row>
    <row r="90" spans="1:3" x14ac:dyDescent="0.2">
      <c r="A90" s="85" t="s">
        <v>205</v>
      </c>
      <c r="B90" s="2" t="s">
        <v>206</v>
      </c>
      <c r="C90" s="86" t="str">
        <f t="shared" si="1"/>
        <v>13301</v>
      </c>
    </row>
    <row r="91" spans="1:3" x14ac:dyDescent="0.2">
      <c r="A91" s="85" t="s">
        <v>207</v>
      </c>
      <c r="B91" s="2" t="s">
        <v>208</v>
      </c>
      <c r="C91" s="86" t="str">
        <f t="shared" si="1"/>
        <v>39200</v>
      </c>
    </row>
    <row r="92" spans="1:3" x14ac:dyDescent="0.2">
      <c r="A92" s="85" t="s">
        <v>209</v>
      </c>
      <c r="B92" s="2" t="s">
        <v>210</v>
      </c>
      <c r="C92" s="86" t="str">
        <f t="shared" si="1"/>
        <v>39204</v>
      </c>
    </row>
    <row r="93" spans="1:3" x14ac:dyDescent="0.2">
      <c r="A93" s="85" t="s">
        <v>211</v>
      </c>
      <c r="B93" s="2" t="s">
        <v>212</v>
      </c>
      <c r="C93" s="86" t="str">
        <f t="shared" si="1"/>
        <v>31332</v>
      </c>
    </row>
    <row r="94" spans="1:3" x14ac:dyDescent="0.2">
      <c r="A94" s="85" t="s">
        <v>213</v>
      </c>
      <c r="B94" s="2" t="s">
        <v>214</v>
      </c>
      <c r="C94" s="86" t="str">
        <f t="shared" si="1"/>
        <v>23054</v>
      </c>
    </row>
    <row r="95" spans="1:3" x14ac:dyDescent="0.2">
      <c r="A95" s="85" t="s">
        <v>215</v>
      </c>
      <c r="B95" s="2" t="s">
        <v>216</v>
      </c>
      <c r="C95" s="86" t="str">
        <f t="shared" si="1"/>
        <v>32312</v>
      </c>
    </row>
    <row r="96" spans="1:3" x14ac:dyDescent="0.2">
      <c r="A96" s="87" t="s">
        <v>217</v>
      </c>
      <c r="B96" s="2" t="s">
        <v>218</v>
      </c>
      <c r="C96" s="86" t="str">
        <f t="shared" si="1"/>
        <v>06103</v>
      </c>
    </row>
    <row r="97" spans="1:3" x14ac:dyDescent="0.2">
      <c r="A97" s="88" t="s">
        <v>219</v>
      </c>
      <c r="B97" s="2" t="s">
        <v>220</v>
      </c>
      <c r="C97" s="86" t="str">
        <f t="shared" si="1"/>
        <v>34324</v>
      </c>
    </row>
    <row r="98" spans="1:3" x14ac:dyDescent="0.2">
      <c r="A98" s="85" t="s">
        <v>221</v>
      </c>
      <c r="B98" s="2" t="s">
        <v>222</v>
      </c>
      <c r="C98" s="86" t="str">
        <f t="shared" si="1"/>
        <v>22204</v>
      </c>
    </row>
    <row r="99" spans="1:3" x14ac:dyDescent="0.2">
      <c r="A99" s="85" t="s">
        <v>223</v>
      </c>
      <c r="B99" s="2" t="s">
        <v>224</v>
      </c>
      <c r="C99" s="86" t="str">
        <f t="shared" si="1"/>
        <v>39203</v>
      </c>
    </row>
    <row r="100" spans="1:3" x14ac:dyDescent="0.2">
      <c r="A100" s="85" t="s">
        <v>225</v>
      </c>
      <c r="B100" s="2" t="s">
        <v>226</v>
      </c>
      <c r="C100" s="86" t="str">
        <f t="shared" si="1"/>
        <v>17401</v>
      </c>
    </row>
    <row r="101" spans="1:3" x14ac:dyDescent="0.2">
      <c r="A101" s="85" t="s">
        <v>227</v>
      </c>
      <c r="B101" s="2" t="s">
        <v>228</v>
      </c>
      <c r="C101" s="86" t="str">
        <f t="shared" si="1"/>
        <v>06098</v>
      </c>
    </row>
    <row r="102" spans="1:3" x14ac:dyDescent="0.2">
      <c r="A102" s="85" t="s">
        <v>229</v>
      </c>
      <c r="B102" s="2" t="s">
        <v>230</v>
      </c>
      <c r="C102" s="86" t="str">
        <f t="shared" si="1"/>
        <v>23404</v>
      </c>
    </row>
    <row r="103" spans="1:3" x14ac:dyDescent="0.2">
      <c r="A103" s="85" t="s">
        <v>231</v>
      </c>
      <c r="B103" s="2" t="s">
        <v>232</v>
      </c>
      <c r="C103" s="86" t="str">
        <f t="shared" si="1"/>
        <v>14028</v>
      </c>
    </row>
    <row r="104" spans="1:3" x14ac:dyDescent="0.2">
      <c r="A104" s="85" t="s">
        <v>233</v>
      </c>
      <c r="B104" s="2" t="s">
        <v>234</v>
      </c>
      <c r="C104" s="86" t="str">
        <f t="shared" si="1"/>
        <v>27902</v>
      </c>
    </row>
    <row r="105" spans="1:3" x14ac:dyDescent="0.2">
      <c r="A105" s="85" t="s">
        <v>235</v>
      </c>
      <c r="B105" s="2" t="s">
        <v>236</v>
      </c>
      <c r="C105" s="86" t="str">
        <f t="shared" si="1"/>
        <v>17911</v>
      </c>
    </row>
    <row r="106" spans="1:3" x14ac:dyDescent="0.2">
      <c r="A106" s="85" t="s">
        <v>237</v>
      </c>
      <c r="B106" s="2" t="s">
        <v>238</v>
      </c>
      <c r="C106" s="86" t="str">
        <f t="shared" si="1"/>
        <v>17916</v>
      </c>
    </row>
    <row r="107" spans="1:3" x14ac:dyDescent="0.2">
      <c r="A107" s="85" t="s">
        <v>239</v>
      </c>
      <c r="B107" s="2" t="s">
        <v>240</v>
      </c>
      <c r="C107" s="86" t="str">
        <f t="shared" si="1"/>
        <v>10070</v>
      </c>
    </row>
    <row r="108" spans="1:3" x14ac:dyDescent="0.2">
      <c r="A108" s="85" t="s">
        <v>241</v>
      </c>
      <c r="B108" s="2" t="s">
        <v>242</v>
      </c>
      <c r="C108" s="86" t="str">
        <f t="shared" si="1"/>
        <v>31063</v>
      </c>
    </row>
    <row r="109" spans="1:3" x14ac:dyDescent="0.2">
      <c r="A109" s="85" t="s">
        <v>243</v>
      </c>
      <c r="B109" s="2" t="s">
        <v>244</v>
      </c>
      <c r="C109" s="86" t="str">
        <f t="shared" si="1"/>
        <v>17411</v>
      </c>
    </row>
    <row r="110" spans="1:3" x14ac:dyDescent="0.2">
      <c r="A110" s="89" t="s">
        <v>245</v>
      </c>
      <c r="B110" s="2" t="s">
        <v>246</v>
      </c>
      <c r="C110" s="86" t="str">
        <f t="shared" si="1"/>
        <v>11056</v>
      </c>
    </row>
    <row r="111" spans="1:3" x14ac:dyDescent="0.2">
      <c r="A111" s="85" t="s">
        <v>247</v>
      </c>
      <c r="B111" s="2" t="s">
        <v>248</v>
      </c>
      <c r="C111" s="86" t="str">
        <f t="shared" si="1"/>
        <v>08402</v>
      </c>
    </row>
    <row r="112" spans="1:3" x14ac:dyDescent="0.2">
      <c r="A112" s="85" t="s">
        <v>249</v>
      </c>
      <c r="B112" s="2" t="s">
        <v>250</v>
      </c>
      <c r="C112" s="86" t="str">
        <f t="shared" si="1"/>
        <v>10003</v>
      </c>
    </row>
    <row r="113" spans="1:3" x14ac:dyDescent="0.2">
      <c r="A113" s="85" t="s">
        <v>251</v>
      </c>
      <c r="B113" s="2" t="s">
        <v>252</v>
      </c>
      <c r="C113" s="86" t="str">
        <f t="shared" si="1"/>
        <v>08458</v>
      </c>
    </row>
    <row r="114" spans="1:3" x14ac:dyDescent="0.2">
      <c r="A114" s="85" t="s">
        <v>253</v>
      </c>
      <c r="B114" s="2" t="s">
        <v>254</v>
      </c>
      <c r="C114" s="86" t="str">
        <f t="shared" si="1"/>
        <v>03017</v>
      </c>
    </row>
    <row r="115" spans="1:3" x14ac:dyDescent="0.2">
      <c r="A115" s="85" t="s">
        <v>255</v>
      </c>
      <c r="B115" s="2" t="s">
        <v>256</v>
      </c>
      <c r="C115" s="86" t="str">
        <f t="shared" si="1"/>
        <v>17415</v>
      </c>
    </row>
    <row r="116" spans="1:3" x14ac:dyDescent="0.2">
      <c r="A116" s="85" t="s">
        <v>257</v>
      </c>
      <c r="B116" s="2" t="s">
        <v>258</v>
      </c>
      <c r="C116" s="86" t="str">
        <f t="shared" si="1"/>
        <v>33212</v>
      </c>
    </row>
    <row r="117" spans="1:3" x14ac:dyDescent="0.2">
      <c r="A117" s="85" t="s">
        <v>259</v>
      </c>
      <c r="B117" s="2" t="s">
        <v>260</v>
      </c>
      <c r="C117" s="86" t="str">
        <f t="shared" si="1"/>
        <v>03052</v>
      </c>
    </row>
    <row r="118" spans="1:3" x14ac:dyDescent="0.2">
      <c r="A118" s="85" t="s">
        <v>261</v>
      </c>
      <c r="B118" s="2" t="s">
        <v>262</v>
      </c>
      <c r="C118" s="86" t="str">
        <f t="shared" si="1"/>
        <v>19403</v>
      </c>
    </row>
    <row r="119" spans="1:3" x14ac:dyDescent="0.2">
      <c r="A119" s="85" t="s">
        <v>263</v>
      </c>
      <c r="B119" s="2" t="s">
        <v>264</v>
      </c>
      <c r="C119" s="86" t="str">
        <f t="shared" si="1"/>
        <v>20402</v>
      </c>
    </row>
    <row r="120" spans="1:3" x14ac:dyDescent="0.2">
      <c r="A120" s="85" t="s">
        <v>265</v>
      </c>
      <c r="B120" s="2" t="s">
        <v>266</v>
      </c>
      <c r="C120" s="86" t="str">
        <f t="shared" si="1"/>
        <v>06101</v>
      </c>
    </row>
    <row r="121" spans="1:3" x14ac:dyDescent="0.2">
      <c r="A121" s="85" t="s">
        <v>267</v>
      </c>
      <c r="B121" s="2" t="s">
        <v>268</v>
      </c>
      <c r="C121" s="86" t="str">
        <f t="shared" si="1"/>
        <v>29311</v>
      </c>
    </row>
    <row r="122" spans="1:3" x14ac:dyDescent="0.2">
      <c r="A122" s="85" t="s">
        <v>269</v>
      </c>
      <c r="B122" s="2" t="s">
        <v>270</v>
      </c>
      <c r="C122" s="86" t="str">
        <f t="shared" si="1"/>
        <v>38126</v>
      </c>
    </row>
    <row r="123" spans="1:3" x14ac:dyDescent="0.2">
      <c r="A123" s="85" t="s">
        <v>271</v>
      </c>
      <c r="B123" s="2" t="s">
        <v>272</v>
      </c>
      <c r="C123" s="86" t="str">
        <f t="shared" si="1"/>
        <v>04129</v>
      </c>
    </row>
    <row r="124" spans="1:3" x14ac:dyDescent="0.2">
      <c r="A124" s="85" t="s">
        <v>273</v>
      </c>
      <c r="B124" s="2" t="s">
        <v>274</v>
      </c>
      <c r="C124" s="86" t="str">
        <f t="shared" si="1"/>
        <v>31004</v>
      </c>
    </row>
    <row r="125" spans="1:3" x14ac:dyDescent="0.2">
      <c r="A125" s="85" t="s">
        <v>275</v>
      </c>
      <c r="B125" s="2" t="s">
        <v>276</v>
      </c>
      <c r="C125" s="86" t="str">
        <f t="shared" si="1"/>
        <v>17414</v>
      </c>
    </row>
    <row r="126" spans="1:3" x14ac:dyDescent="0.2">
      <c r="A126" s="85" t="s">
        <v>277</v>
      </c>
      <c r="B126" s="2" t="s">
        <v>278</v>
      </c>
      <c r="C126" s="86" t="str">
        <f t="shared" si="1"/>
        <v>31306</v>
      </c>
    </row>
    <row r="127" spans="1:3" x14ac:dyDescent="0.2">
      <c r="A127" s="85" t="s">
        <v>279</v>
      </c>
      <c r="B127" s="2" t="s">
        <v>280</v>
      </c>
      <c r="C127" s="86" t="str">
        <f t="shared" si="1"/>
        <v>38264</v>
      </c>
    </row>
    <row r="128" spans="1:3" x14ac:dyDescent="0.2">
      <c r="A128" s="85" t="s">
        <v>281</v>
      </c>
      <c r="B128" s="2" t="s">
        <v>282</v>
      </c>
      <c r="C128" s="86" t="str">
        <f t="shared" si="1"/>
        <v>32362</v>
      </c>
    </row>
    <row r="129" spans="1:3" x14ac:dyDescent="0.2">
      <c r="A129" s="85" t="s">
        <v>283</v>
      </c>
      <c r="B129" s="2" t="s">
        <v>284</v>
      </c>
      <c r="C129" s="86" t="str">
        <f t="shared" si="1"/>
        <v>01158</v>
      </c>
    </row>
    <row r="130" spans="1:3" x14ac:dyDescent="0.2">
      <c r="A130" s="85" t="s">
        <v>285</v>
      </c>
      <c r="B130" s="2" t="s">
        <v>286</v>
      </c>
      <c r="C130" s="86" t="str">
        <f t="shared" si="1"/>
        <v>08122</v>
      </c>
    </row>
    <row r="131" spans="1:3" x14ac:dyDescent="0.2">
      <c r="A131" s="85" t="s">
        <v>287</v>
      </c>
      <c r="B131" s="2" t="s">
        <v>288</v>
      </c>
      <c r="C131" s="86" t="str">
        <f t="shared" si="1"/>
        <v>33183</v>
      </c>
    </row>
    <row r="132" spans="1:3" x14ac:dyDescent="0.2">
      <c r="A132" s="85" t="s">
        <v>289</v>
      </c>
      <c r="B132" s="2" t="s">
        <v>290</v>
      </c>
      <c r="C132" s="86" t="str">
        <f t="shared" si="1"/>
        <v>28144</v>
      </c>
    </row>
    <row r="133" spans="1:3" x14ac:dyDescent="0.2">
      <c r="A133" s="85" t="s">
        <v>291</v>
      </c>
      <c r="B133" s="2" t="s">
        <v>292</v>
      </c>
      <c r="C133" s="86" t="str">
        <f t="shared" ref="C133:C196" si="2">A133</f>
        <v>32903</v>
      </c>
    </row>
    <row r="134" spans="1:3" x14ac:dyDescent="0.2">
      <c r="A134" s="85" t="s">
        <v>293</v>
      </c>
      <c r="B134" s="2" t="s">
        <v>294</v>
      </c>
      <c r="C134" s="86" t="str">
        <f t="shared" si="2"/>
        <v>20406</v>
      </c>
    </row>
    <row r="135" spans="1:3" x14ac:dyDescent="0.2">
      <c r="A135" s="85" t="s">
        <v>295</v>
      </c>
      <c r="B135" s="2" t="s">
        <v>296</v>
      </c>
      <c r="C135" s="86" t="str">
        <f t="shared" si="2"/>
        <v>37504</v>
      </c>
    </row>
    <row r="136" spans="1:3" x14ac:dyDescent="0.2">
      <c r="A136" s="85" t="s">
        <v>297</v>
      </c>
      <c r="B136" s="2" t="s">
        <v>298</v>
      </c>
      <c r="C136" s="86" t="str">
        <f t="shared" si="2"/>
        <v>39120</v>
      </c>
    </row>
    <row r="137" spans="1:3" x14ac:dyDescent="0.2">
      <c r="A137" s="85" t="s">
        <v>299</v>
      </c>
      <c r="B137" s="2" t="s">
        <v>300</v>
      </c>
      <c r="C137" s="86" t="str">
        <f t="shared" si="2"/>
        <v>09207</v>
      </c>
    </row>
    <row r="138" spans="1:3" x14ac:dyDescent="0.2">
      <c r="A138" s="85" t="s">
        <v>301</v>
      </c>
      <c r="B138" s="2" t="s">
        <v>302</v>
      </c>
      <c r="C138" s="86" t="str">
        <f t="shared" si="2"/>
        <v>04019</v>
      </c>
    </row>
    <row r="139" spans="1:3" x14ac:dyDescent="0.2">
      <c r="A139" s="85" t="s">
        <v>303</v>
      </c>
      <c r="B139" s="2" t="s">
        <v>304</v>
      </c>
      <c r="C139" s="86" t="str">
        <f t="shared" si="2"/>
        <v>23311</v>
      </c>
    </row>
    <row r="140" spans="1:3" x14ac:dyDescent="0.2">
      <c r="A140" s="85" t="s">
        <v>305</v>
      </c>
      <c r="B140" s="2" t="s">
        <v>306</v>
      </c>
      <c r="C140" s="86" t="str">
        <f t="shared" si="2"/>
        <v>33207</v>
      </c>
    </row>
    <row r="141" spans="1:3" x14ac:dyDescent="0.2">
      <c r="A141" s="85" t="s">
        <v>307</v>
      </c>
      <c r="B141" s="2" t="s">
        <v>308</v>
      </c>
      <c r="C141" s="86" t="str">
        <f t="shared" si="2"/>
        <v>31025</v>
      </c>
    </row>
    <row r="142" spans="1:3" x14ac:dyDescent="0.2">
      <c r="A142" s="85" t="s">
        <v>309</v>
      </c>
      <c r="B142" s="2" t="s">
        <v>310</v>
      </c>
      <c r="C142" s="86" t="str">
        <f t="shared" si="2"/>
        <v>14065</v>
      </c>
    </row>
    <row r="143" spans="1:3" x14ac:dyDescent="0.2">
      <c r="A143" s="85" t="s">
        <v>311</v>
      </c>
      <c r="B143" s="2" t="s">
        <v>312</v>
      </c>
      <c r="C143" s="86" t="str">
        <f t="shared" si="2"/>
        <v>32354</v>
      </c>
    </row>
    <row r="144" spans="1:3" x14ac:dyDescent="0.2">
      <c r="A144" s="85" t="s">
        <v>313</v>
      </c>
      <c r="B144" s="2" t="s">
        <v>314</v>
      </c>
      <c r="C144" s="86" t="str">
        <f t="shared" si="2"/>
        <v>32326</v>
      </c>
    </row>
    <row r="145" spans="1:3" x14ac:dyDescent="0.2">
      <c r="A145" s="85" t="s">
        <v>315</v>
      </c>
      <c r="B145" s="2" t="s">
        <v>316</v>
      </c>
      <c r="C145" s="86" t="str">
        <f t="shared" si="2"/>
        <v>17400</v>
      </c>
    </row>
    <row r="146" spans="1:3" x14ac:dyDescent="0.2">
      <c r="A146" s="85" t="s">
        <v>317</v>
      </c>
      <c r="B146" s="2" t="s">
        <v>318</v>
      </c>
      <c r="C146" s="86" t="str">
        <f t="shared" si="2"/>
        <v>37505</v>
      </c>
    </row>
    <row r="147" spans="1:3" x14ac:dyDescent="0.2">
      <c r="A147" s="85" t="s">
        <v>319</v>
      </c>
      <c r="B147" s="2" t="s">
        <v>320</v>
      </c>
      <c r="C147" s="86" t="str">
        <f t="shared" si="2"/>
        <v>24350</v>
      </c>
    </row>
    <row r="148" spans="1:3" x14ac:dyDescent="0.2">
      <c r="A148" s="85" t="s">
        <v>321</v>
      </c>
      <c r="B148" s="2" t="s">
        <v>322</v>
      </c>
      <c r="C148" s="86" t="str">
        <f t="shared" si="2"/>
        <v>30031</v>
      </c>
    </row>
    <row r="149" spans="1:3" x14ac:dyDescent="0.2">
      <c r="A149" s="85" t="s">
        <v>323</v>
      </c>
      <c r="B149" s="2" t="s">
        <v>324</v>
      </c>
      <c r="C149" s="86" t="str">
        <f t="shared" si="2"/>
        <v>31103</v>
      </c>
    </row>
    <row r="150" spans="1:3" x14ac:dyDescent="0.2">
      <c r="A150" s="85" t="s">
        <v>325</v>
      </c>
      <c r="B150" s="2" t="s">
        <v>326</v>
      </c>
      <c r="C150" s="86" t="str">
        <f t="shared" si="2"/>
        <v>14066</v>
      </c>
    </row>
    <row r="151" spans="1:3" x14ac:dyDescent="0.2">
      <c r="A151" s="85" t="s">
        <v>327</v>
      </c>
      <c r="B151" s="2" t="s">
        <v>328</v>
      </c>
      <c r="C151" s="86" t="str">
        <f t="shared" si="2"/>
        <v>21214</v>
      </c>
    </row>
    <row r="152" spans="1:3" x14ac:dyDescent="0.2">
      <c r="A152" s="85" t="s">
        <v>329</v>
      </c>
      <c r="B152" s="2" t="s">
        <v>330</v>
      </c>
      <c r="C152" s="86" t="str">
        <f t="shared" si="2"/>
        <v>13161</v>
      </c>
    </row>
    <row r="153" spans="1:3" x14ac:dyDescent="0.2">
      <c r="A153" s="85" t="s">
        <v>331</v>
      </c>
      <c r="B153" s="2" t="s">
        <v>332</v>
      </c>
      <c r="C153" s="86" t="str">
        <f t="shared" si="2"/>
        <v>21206</v>
      </c>
    </row>
    <row r="154" spans="1:3" x14ac:dyDescent="0.2">
      <c r="A154" s="85" t="s">
        <v>333</v>
      </c>
      <c r="B154" s="2" t="s">
        <v>334</v>
      </c>
      <c r="C154" s="86" t="str">
        <f t="shared" si="2"/>
        <v>39209</v>
      </c>
    </row>
    <row r="155" spans="1:3" x14ac:dyDescent="0.2">
      <c r="A155" s="85" t="s">
        <v>335</v>
      </c>
      <c r="B155" s="2" t="s">
        <v>336</v>
      </c>
      <c r="C155" s="86" t="str">
        <f t="shared" si="2"/>
        <v>37507</v>
      </c>
    </row>
    <row r="156" spans="1:3" x14ac:dyDescent="0.2">
      <c r="A156" s="85" t="s">
        <v>337</v>
      </c>
      <c r="B156" s="2" t="s">
        <v>338</v>
      </c>
      <c r="C156" s="86" t="str">
        <f t="shared" si="2"/>
        <v>30029</v>
      </c>
    </row>
    <row r="157" spans="1:3" x14ac:dyDescent="0.2">
      <c r="A157" s="85" t="s">
        <v>339</v>
      </c>
      <c r="B157" s="2" t="s">
        <v>340</v>
      </c>
      <c r="C157" s="86" t="str">
        <f t="shared" si="2"/>
        <v>29320</v>
      </c>
    </row>
    <row r="158" spans="1:3" x14ac:dyDescent="0.2">
      <c r="A158" s="85" t="s">
        <v>341</v>
      </c>
      <c r="B158" s="2" t="s">
        <v>342</v>
      </c>
      <c r="C158" s="86" t="str">
        <f t="shared" si="2"/>
        <v>31006</v>
      </c>
    </row>
    <row r="159" spans="1:3" x14ac:dyDescent="0.2">
      <c r="A159" s="85" t="s">
        <v>343</v>
      </c>
      <c r="B159" s="2" t="s">
        <v>344</v>
      </c>
      <c r="C159" s="86" t="str">
        <f t="shared" si="2"/>
        <v>39003</v>
      </c>
    </row>
    <row r="160" spans="1:3" x14ac:dyDescent="0.2">
      <c r="A160" s="85" t="s">
        <v>345</v>
      </c>
      <c r="B160" s="2" t="s">
        <v>346</v>
      </c>
      <c r="C160" s="86" t="str">
        <f t="shared" si="2"/>
        <v>21014</v>
      </c>
    </row>
    <row r="161" spans="1:3" x14ac:dyDescent="0.2">
      <c r="A161" s="85" t="s">
        <v>347</v>
      </c>
      <c r="B161" s="2" t="s">
        <v>348</v>
      </c>
      <c r="C161" s="86" t="str">
        <f t="shared" si="2"/>
        <v>25155</v>
      </c>
    </row>
    <row r="162" spans="1:3" x14ac:dyDescent="0.2">
      <c r="A162" s="85" t="s">
        <v>349</v>
      </c>
      <c r="B162" s="2" t="s">
        <v>350</v>
      </c>
      <c r="C162" s="86" t="str">
        <f t="shared" si="2"/>
        <v>24014</v>
      </c>
    </row>
    <row r="163" spans="1:3" x14ac:dyDescent="0.2">
      <c r="A163" s="85" t="s">
        <v>351</v>
      </c>
      <c r="B163" s="2" t="s">
        <v>352</v>
      </c>
      <c r="C163" s="86" t="str">
        <f t="shared" si="2"/>
        <v>26056</v>
      </c>
    </row>
    <row r="164" spans="1:3" x14ac:dyDescent="0.2">
      <c r="A164" s="85" t="s">
        <v>353</v>
      </c>
      <c r="B164" s="2" t="s">
        <v>354</v>
      </c>
      <c r="C164" s="86" t="str">
        <f t="shared" si="2"/>
        <v>32325</v>
      </c>
    </row>
    <row r="165" spans="1:3" x14ac:dyDescent="0.2">
      <c r="A165" s="85" t="s">
        <v>355</v>
      </c>
      <c r="B165" s="2" t="s">
        <v>356</v>
      </c>
      <c r="C165" s="86" t="str">
        <f t="shared" si="2"/>
        <v>37506</v>
      </c>
    </row>
    <row r="166" spans="1:3" x14ac:dyDescent="0.2">
      <c r="A166" s="85" t="s">
        <v>357</v>
      </c>
      <c r="B166" s="2" t="s">
        <v>358</v>
      </c>
      <c r="C166" s="86" t="str">
        <f t="shared" si="2"/>
        <v>14064</v>
      </c>
    </row>
    <row r="167" spans="1:3" x14ac:dyDescent="0.2">
      <c r="A167" s="85" t="s">
        <v>359</v>
      </c>
      <c r="B167" s="2" t="s">
        <v>360</v>
      </c>
      <c r="C167" s="86" t="str">
        <f t="shared" si="2"/>
        <v>11051</v>
      </c>
    </row>
    <row r="168" spans="1:3" x14ac:dyDescent="0.2">
      <c r="A168" s="85" t="s">
        <v>361</v>
      </c>
      <c r="B168" s="2" t="s">
        <v>362</v>
      </c>
      <c r="C168" s="86" t="str">
        <f t="shared" si="2"/>
        <v>18400</v>
      </c>
    </row>
    <row r="169" spans="1:3" x14ac:dyDescent="0.2">
      <c r="A169" s="85" t="s">
        <v>363</v>
      </c>
      <c r="B169" s="2" t="s">
        <v>364</v>
      </c>
      <c r="C169" s="86" t="str">
        <f t="shared" si="2"/>
        <v>23403</v>
      </c>
    </row>
    <row r="170" spans="1:3" x14ac:dyDescent="0.2">
      <c r="A170" s="85" t="s">
        <v>365</v>
      </c>
      <c r="B170" s="2" t="s">
        <v>366</v>
      </c>
      <c r="C170" s="86" t="str">
        <f t="shared" si="2"/>
        <v>25200</v>
      </c>
    </row>
    <row r="171" spans="1:3" x14ac:dyDescent="0.2">
      <c r="A171" s="85" t="s">
        <v>367</v>
      </c>
      <c r="B171" s="2" t="s">
        <v>368</v>
      </c>
      <c r="C171" s="86" t="str">
        <f t="shared" si="2"/>
        <v>34003</v>
      </c>
    </row>
    <row r="172" spans="1:3" x14ac:dyDescent="0.2">
      <c r="A172" s="85" t="s">
        <v>369</v>
      </c>
      <c r="B172" s="2" t="s">
        <v>370</v>
      </c>
      <c r="C172" s="86" t="str">
        <f t="shared" si="2"/>
        <v>33211</v>
      </c>
    </row>
    <row r="173" spans="1:3" x14ac:dyDescent="0.2">
      <c r="A173" s="85" t="s">
        <v>371</v>
      </c>
      <c r="B173" s="2" t="s">
        <v>372</v>
      </c>
      <c r="C173" s="86" t="str">
        <f t="shared" si="2"/>
        <v>17417</v>
      </c>
    </row>
    <row r="174" spans="1:3" x14ac:dyDescent="0.2">
      <c r="A174" s="85" t="s">
        <v>373</v>
      </c>
      <c r="B174" s="2" t="s">
        <v>374</v>
      </c>
      <c r="C174" s="86" t="str">
        <f t="shared" si="2"/>
        <v>15201</v>
      </c>
    </row>
    <row r="175" spans="1:3" x14ac:dyDescent="0.2">
      <c r="A175" s="85" t="s">
        <v>375</v>
      </c>
      <c r="B175" s="2" t="s">
        <v>376</v>
      </c>
      <c r="C175" s="86" t="str">
        <f t="shared" si="2"/>
        <v>38324</v>
      </c>
    </row>
    <row r="176" spans="1:3" x14ac:dyDescent="0.2">
      <c r="A176" s="85" t="s">
        <v>377</v>
      </c>
      <c r="B176" s="2" t="s">
        <v>378</v>
      </c>
      <c r="C176" s="86" t="str">
        <f t="shared" si="2"/>
        <v>14400</v>
      </c>
    </row>
    <row r="177" spans="1:3" x14ac:dyDescent="0.2">
      <c r="A177" s="85" t="s">
        <v>379</v>
      </c>
      <c r="B177" s="2" t="s">
        <v>380</v>
      </c>
      <c r="C177" s="86" t="str">
        <f t="shared" si="2"/>
        <v>25101</v>
      </c>
    </row>
    <row r="178" spans="1:3" x14ac:dyDescent="0.2">
      <c r="A178" s="85" t="s">
        <v>381</v>
      </c>
      <c r="B178" s="2" t="s">
        <v>382</v>
      </c>
      <c r="C178" s="86" t="str">
        <f t="shared" si="2"/>
        <v>14172</v>
      </c>
    </row>
    <row r="179" spans="1:3" x14ac:dyDescent="0.2">
      <c r="A179" s="85" t="s">
        <v>383</v>
      </c>
      <c r="B179" s="2" t="s">
        <v>384</v>
      </c>
      <c r="C179" s="86" t="str">
        <f t="shared" si="2"/>
        <v>22105</v>
      </c>
    </row>
    <row r="180" spans="1:3" x14ac:dyDescent="0.2">
      <c r="A180" s="85" t="s">
        <v>385</v>
      </c>
      <c r="B180" s="2" t="s">
        <v>386</v>
      </c>
      <c r="C180" s="86" t="str">
        <f t="shared" si="2"/>
        <v>24105</v>
      </c>
    </row>
    <row r="181" spans="1:3" x14ac:dyDescent="0.2">
      <c r="A181" s="85" t="s">
        <v>387</v>
      </c>
      <c r="B181" s="2" t="s">
        <v>388</v>
      </c>
      <c r="C181" s="86" t="str">
        <f t="shared" si="2"/>
        <v>34111</v>
      </c>
    </row>
    <row r="182" spans="1:3" x14ac:dyDescent="0.2">
      <c r="A182" s="85" t="s">
        <v>389</v>
      </c>
      <c r="B182" s="2" t="s">
        <v>390</v>
      </c>
      <c r="C182" s="86" t="str">
        <f t="shared" si="2"/>
        <v>24019</v>
      </c>
    </row>
    <row r="183" spans="1:3" x14ac:dyDescent="0.2">
      <c r="A183" s="85" t="s">
        <v>391</v>
      </c>
      <c r="B183" s="2" t="s">
        <v>392</v>
      </c>
      <c r="C183" s="86" t="str">
        <f t="shared" si="2"/>
        <v>21300</v>
      </c>
    </row>
    <row r="184" spans="1:3" x14ac:dyDescent="0.2">
      <c r="A184" s="85" t="s">
        <v>393</v>
      </c>
      <c r="B184" s="2" t="s">
        <v>394</v>
      </c>
      <c r="C184" s="86" t="str">
        <f t="shared" si="2"/>
        <v>33030</v>
      </c>
    </row>
    <row r="185" spans="1:3" x14ac:dyDescent="0.2">
      <c r="A185" s="85" t="s">
        <v>395</v>
      </c>
      <c r="B185" s="2" t="s">
        <v>396</v>
      </c>
      <c r="C185" s="86" t="str">
        <f t="shared" si="2"/>
        <v>28137</v>
      </c>
    </row>
    <row r="186" spans="1:3" x14ac:dyDescent="0.2">
      <c r="A186" s="85" t="s">
        <v>397</v>
      </c>
      <c r="B186" s="2" t="s">
        <v>398</v>
      </c>
      <c r="C186" s="86" t="str">
        <f t="shared" si="2"/>
        <v>32123</v>
      </c>
    </row>
    <row r="187" spans="1:3" x14ac:dyDescent="0.2">
      <c r="A187" s="85" t="s">
        <v>399</v>
      </c>
      <c r="B187" s="2" t="s">
        <v>400</v>
      </c>
      <c r="C187" s="86" t="str">
        <f t="shared" si="2"/>
        <v>10065</v>
      </c>
    </row>
    <row r="188" spans="1:3" x14ac:dyDescent="0.2">
      <c r="A188" s="85" t="s">
        <v>401</v>
      </c>
      <c r="B188" s="2" t="s">
        <v>402</v>
      </c>
      <c r="C188" s="86" t="str">
        <f t="shared" si="2"/>
        <v>09013</v>
      </c>
    </row>
    <row r="189" spans="1:3" x14ac:dyDescent="0.2">
      <c r="A189" s="85" t="s">
        <v>403</v>
      </c>
      <c r="B189" s="2" t="s">
        <v>404</v>
      </c>
      <c r="C189" s="86" t="str">
        <f t="shared" si="2"/>
        <v>24410</v>
      </c>
    </row>
    <row r="190" spans="1:3" x14ac:dyDescent="0.2">
      <c r="A190" s="85" t="s">
        <v>405</v>
      </c>
      <c r="B190" s="2" t="s">
        <v>406</v>
      </c>
      <c r="C190" s="86" t="str">
        <f t="shared" si="2"/>
        <v>27344</v>
      </c>
    </row>
    <row r="191" spans="1:3" x14ac:dyDescent="0.2">
      <c r="A191" s="85" t="s">
        <v>407</v>
      </c>
      <c r="B191" s="2" t="s">
        <v>408</v>
      </c>
      <c r="C191" s="86" t="str">
        <f t="shared" si="2"/>
        <v>01147</v>
      </c>
    </row>
    <row r="192" spans="1:3" x14ac:dyDescent="0.2">
      <c r="A192" s="85" t="s">
        <v>409</v>
      </c>
      <c r="B192" s="2" t="s">
        <v>410</v>
      </c>
      <c r="C192" s="86" t="str">
        <f t="shared" si="2"/>
        <v>09102</v>
      </c>
    </row>
    <row r="193" spans="1:3" x14ac:dyDescent="0.2">
      <c r="A193" s="85" t="s">
        <v>411</v>
      </c>
      <c r="B193" s="2" t="s">
        <v>412</v>
      </c>
      <c r="C193" s="86" t="str">
        <f t="shared" si="2"/>
        <v>38301</v>
      </c>
    </row>
    <row r="194" spans="1:3" x14ac:dyDescent="0.2">
      <c r="A194" s="85" t="s">
        <v>413</v>
      </c>
      <c r="B194" s="2" t="s">
        <v>414</v>
      </c>
      <c r="C194" s="86" t="str">
        <f t="shared" si="2"/>
        <v>11001</v>
      </c>
    </row>
    <row r="195" spans="1:3" x14ac:dyDescent="0.2">
      <c r="A195" s="85" t="s">
        <v>415</v>
      </c>
      <c r="B195" s="2" t="s">
        <v>416</v>
      </c>
      <c r="C195" s="86" t="str">
        <f t="shared" si="2"/>
        <v>24122</v>
      </c>
    </row>
    <row r="196" spans="1:3" x14ac:dyDescent="0.2">
      <c r="A196" s="85" t="s">
        <v>417</v>
      </c>
      <c r="B196" s="2" t="s">
        <v>418</v>
      </c>
      <c r="C196" s="86" t="str">
        <f t="shared" si="2"/>
        <v>03050</v>
      </c>
    </row>
    <row r="197" spans="1:3" x14ac:dyDescent="0.2">
      <c r="A197" s="85" t="s">
        <v>419</v>
      </c>
      <c r="B197" s="2" t="s">
        <v>420</v>
      </c>
      <c r="C197" s="86" t="str">
        <f t="shared" ref="C197:C260" si="3">A197</f>
        <v>21301</v>
      </c>
    </row>
    <row r="198" spans="1:3" x14ac:dyDescent="0.2">
      <c r="A198" s="85" t="s">
        <v>421</v>
      </c>
      <c r="B198" s="2" t="s">
        <v>422</v>
      </c>
      <c r="C198" s="86" t="str">
        <f t="shared" si="3"/>
        <v>27401</v>
      </c>
    </row>
    <row r="199" spans="1:3" x14ac:dyDescent="0.2">
      <c r="A199" s="85" t="s">
        <v>423</v>
      </c>
      <c r="B199" s="2" t="s">
        <v>424</v>
      </c>
      <c r="C199" s="86" t="str">
        <f t="shared" si="3"/>
        <v>04901</v>
      </c>
    </row>
    <row r="200" spans="1:3" x14ac:dyDescent="0.2">
      <c r="A200" s="85" t="s">
        <v>425</v>
      </c>
      <c r="B200" s="2" t="s">
        <v>426</v>
      </c>
      <c r="C200" s="86" t="str">
        <f t="shared" si="3"/>
        <v>23402</v>
      </c>
    </row>
    <row r="201" spans="1:3" x14ac:dyDescent="0.2">
      <c r="A201" s="88" t="s">
        <v>427</v>
      </c>
      <c r="B201" s="2" t="s">
        <v>428</v>
      </c>
      <c r="C201" s="86" t="str">
        <f t="shared" si="3"/>
        <v>12110</v>
      </c>
    </row>
    <row r="202" spans="1:3" x14ac:dyDescent="0.2">
      <c r="A202" s="85" t="s">
        <v>429</v>
      </c>
      <c r="B202" s="2" t="s">
        <v>430</v>
      </c>
      <c r="C202" s="86" t="str">
        <f t="shared" si="3"/>
        <v>05121</v>
      </c>
    </row>
    <row r="203" spans="1:3" x14ac:dyDescent="0.2">
      <c r="A203" s="85" t="s">
        <v>431</v>
      </c>
      <c r="B203" s="2" t="s">
        <v>432</v>
      </c>
      <c r="C203" s="86" t="str">
        <f t="shared" si="3"/>
        <v>16050</v>
      </c>
    </row>
    <row r="204" spans="1:3" x14ac:dyDescent="0.2">
      <c r="A204" s="85" t="s">
        <v>433</v>
      </c>
      <c r="B204" s="2" t="s">
        <v>434</v>
      </c>
      <c r="C204" s="86" t="str">
        <f t="shared" si="3"/>
        <v>36402</v>
      </c>
    </row>
    <row r="205" spans="1:3" x14ac:dyDescent="0.2">
      <c r="A205" s="85" t="s">
        <v>435</v>
      </c>
      <c r="B205" s="2" t="s">
        <v>436</v>
      </c>
      <c r="C205" s="86" t="str">
        <f t="shared" si="3"/>
        <v>32907</v>
      </c>
    </row>
    <row r="206" spans="1:3" x14ac:dyDescent="0.2">
      <c r="A206" s="85" t="s">
        <v>437</v>
      </c>
      <c r="B206" s="2" t="s">
        <v>438</v>
      </c>
      <c r="C206" s="86" t="str">
        <f t="shared" si="3"/>
        <v>03116</v>
      </c>
    </row>
    <row r="207" spans="1:3" x14ac:dyDescent="0.2">
      <c r="A207" s="85" t="s">
        <v>439</v>
      </c>
      <c r="B207" s="2" t="s">
        <v>440</v>
      </c>
      <c r="C207" s="86" t="str">
        <f t="shared" si="3"/>
        <v>38267</v>
      </c>
    </row>
    <row r="208" spans="1:3" x14ac:dyDescent="0.2">
      <c r="A208" s="85" t="s">
        <v>441</v>
      </c>
      <c r="B208" s="2" t="s">
        <v>442</v>
      </c>
      <c r="C208" s="86" t="str">
        <f t="shared" si="3"/>
        <v>38901</v>
      </c>
    </row>
    <row r="209" spans="1:3" x14ac:dyDescent="0.2">
      <c r="A209" s="85" t="s">
        <v>443</v>
      </c>
      <c r="B209" s="2" t="s">
        <v>444</v>
      </c>
      <c r="C209" s="86" t="str">
        <f t="shared" si="3"/>
        <v>27003</v>
      </c>
    </row>
    <row r="210" spans="1:3" x14ac:dyDescent="0.2">
      <c r="A210" s="85" t="s">
        <v>445</v>
      </c>
      <c r="B210" s="2" t="s">
        <v>446</v>
      </c>
      <c r="C210" s="86" t="str">
        <f t="shared" si="3"/>
        <v>16020</v>
      </c>
    </row>
    <row r="211" spans="1:3" x14ac:dyDescent="0.2">
      <c r="A211" s="87" t="s">
        <v>447</v>
      </c>
      <c r="B211" s="2" t="s">
        <v>448</v>
      </c>
      <c r="C211" s="86" t="str">
        <f t="shared" si="3"/>
        <v>16048</v>
      </c>
    </row>
    <row r="212" spans="1:3" x14ac:dyDescent="0.2">
      <c r="A212" s="85" t="s">
        <v>449</v>
      </c>
      <c r="B212" s="2" t="s">
        <v>450</v>
      </c>
      <c r="C212" s="86" t="str">
        <f t="shared" si="3"/>
        <v>05402</v>
      </c>
    </row>
    <row r="213" spans="1:3" x14ac:dyDescent="0.2">
      <c r="A213" s="85" t="s">
        <v>451</v>
      </c>
      <c r="B213" s="2" t="s">
        <v>452</v>
      </c>
      <c r="C213" s="86" t="str">
        <f t="shared" si="3"/>
        <v>14097</v>
      </c>
    </row>
    <row r="214" spans="1:3" x14ac:dyDescent="0.2">
      <c r="A214" s="85" t="s">
        <v>453</v>
      </c>
      <c r="B214" s="2" t="s">
        <v>454</v>
      </c>
      <c r="C214" s="86" t="str">
        <f t="shared" si="3"/>
        <v>13144</v>
      </c>
    </row>
    <row r="215" spans="1:3" x14ac:dyDescent="0.2">
      <c r="A215" s="85" t="s">
        <v>455</v>
      </c>
      <c r="B215" s="2" t="s">
        <v>456</v>
      </c>
      <c r="C215" s="86" t="str">
        <f t="shared" si="3"/>
        <v>34307</v>
      </c>
    </row>
    <row r="216" spans="1:3" x14ac:dyDescent="0.2">
      <c r="A216" s="85" t="s">
        <v>457</v>
      </c>
      <c r="B216" s="2" t="s">
        <v>458</v>
      </c>
      <c r="C216" s="86" t="str">
        <f t="shared" si="3"/>
        <v>17908</v>
      </c>
    </row>
    <row r="217" spans="1:3" x14ac:dyDescent="0.2">
      <c r="A217" s="85" t="s">
        <v>459</v>
      </c>
      <c r="B217" s="2" t="s">
        <v>460</v>
      </c>
      <c r="C217" s="86" t="str">
        <f t="shared" si="3"/>
        <v>17910</v>
      </c>
    </row>
    <row r="218" spans="1:3" x14ac:dyDescent="0.2">
      <c r="A218" s="85" t="s">
        <v>461</v>
      </c>
      <c r="B218" s="2" t="s">
        <v>462</v>
      </c>
      <c r="C218" s="86" t="str">
        <f t="shared" si="3"/>
        <v>25116</v>
      </c>
    </row>
    <row r="219" spans="1:3" x14ac:dyDescent="0.2">
      <c r="A219" s="85" t="s">
        <v>463</v>
      </c>
      <c r="B219" s="2" t="s">
        <v>464</v>
      </c>
      <c r="C219" s="86" t="str">
        <f t="shared" si="3"/>
        <v>22009</v>
      </c>
    </row>
    <row r="220" spans="1:3" x14ac:dyDescent="0.2">
      <c r="A220" s="85" t="s">
        <v>465</v>
      </c>
      <c r="B220" s="2" t="s">
        <v>466</v>
      </c>
      <c r="C220" s="86" t="str">
        <f t="shared" si="3"/>
        <v>17403</v>
      </c>
    </row>
    <row r="221" spans="1:3" x14ac:dyDescent="0.2">
      <c r="A221" s="85" t="s">
        <v>467</v>
      </c>
      <c r="B221" s="2" t="s">
        <v>468</v>
      </c>
      <c r="C221" s="86" t="str">
        <f t="shared" si="3"/>
        <v>10309</v>
      </c>
    </row>
    <row r="222" spans="1:3" x14ac:dyDescent="0.2">
      <c r="A222" s="85" t="s">
        <v>469</v>
      </c>
      <c r="B222" s="2" t="s">
        <v>470</v>
      </c>
      <c r="C222" s="86" t="str">
        <f t="shared" si="3"/>
        <v>03400</v>
      </c>
    </row>
    <row r="223" spans="1:3" x14ac:dyDescent="0.2">
      <c r="A223" s="85" t="s">
        <v>471</v>
      </c>
      <c r="B223" s="2" t="s">
        <v>472</v>
      </c>
      <c r="C223" s="86" t="str">
        <f t="shared" si="3"/>
        <v>06122</v>
      </c>
    </row>
    <row r="224" spans="1:3" x14ac:dyDescent="0.2">
      <c r="A224" s="85" t="s">
        <v>473</v>
      </c>
      <c r="B224" s="2" t="s">
        <v>474</v>
      </c>
      <c r="C224" s="86" t="str">
        <f t="shared" si="3"/>
        <v>01160</v>
      </c>
    </row>
    <row r="225" spans="1:3" x14ac:dyDescent="0.2">
      <c r="A225" s="85" t="s">
        <v>475</v>
      </c>
      <c r="B225" s="2" t="s">
        <v>476</v>
      </c>
      <c r="C225" s="86" t="str">
        <f t="shared" si="3"/>
        <v>32416</v>
      </c>
    </row>
    <row r="226" spans="1:3" x14ac:dyDescent="0.2">
      <c r="A226" s="85" t="s">
        <v>477</v>
      </c>
      <c r="B226" s="2" t="s">
        <v>478</v>
      </c>
      <c r="C226" s="86" t="str">
        <f t="shared" si="3"/>
        <v>17407</v>
      </c>
    </row>
    <row r="227" spans="1:3" x14ac:dyDescent="0.2">
      <c r="A227" s="85" t="s">
        <v>479</v>
      </c>
      <c r="B227" s="2" t="s">
        <v>480</v>
      </c>
      <c r="C227" s="86" t="str">
        <f t="shared" si="3"/>
        <v>34401</v>
      </c>
    </row>
    <row r="228" spans="1:3" x14ac:dyDescent="0.2">
      <c r="A228" s="85" t="s">
        <v>481</v>
      </c>
      <c r="B228" s="2" t="s">
        <v>482</v>
      </c>
      <c r="C228" s="86" t="str">
        <f t="shared" si="3"/>
        <v>20403</v>
      </c>
    </row>
    <row r="229" spans="1:3" x14ac:dyDescent="0.2">
      <c r="A229" s="85" t="s">
        <v>483</v>
      </c>
      <c r="B229" s="2" t="s">
        <v>484</v>
      </c>
      <c r="C229" s="86" t="str">
        <f t="shared" si="3"/>
        <v>38320</v>
      </c>
    </row>
    <row r="230" spans="1:3" x14ac:dyDescent="0.2">
      <c r="A230" s="85" t="s">
        <v>485</v>
      </c>
      <c r="B230" s="2" t="s">
        <v>486</v>
      </c>
      <c r="C230" s="86" t="str">
        <f t="shared" si="3"/>
        <v>13160</v>
      </c>
    </row>
    <row r="231" spans="1:3" x14ac:dyDescent="0.2">
      <c r="A231" s="85" t="s">
        <v>487</v>
      </c>
      <c r="B231" s="2" t="s">
        <v>488</v>
      </c>
      <c r="C231" s="86" t="str">
        <f t="shared" si="3"/>
        <v>28149</v>
      </c>
    </row>
    <row r="232" spans="1:3" x14ac:dyDescent="0.2">
      <c r="A232" s="85" t="s">
        <v>489</v>
      </c>
      <c r="B232" s="2" t="s">
        <v>490</v>
      </c>
      <c r="C232" s="86" t="str">
        <f t="shared" si="3"/>
        <v>14104</v>
      </c>
    </row>
    <row r="233" spans="1:3" x14ac:dyDescent="0.2">
      <c r="A233" s="85" t="s">
        <v>491</v>
      </c>
      <c r="B233" s="2" t="s">
        <v>492</v>
      </c>
      <c r="C233" s="86" t="str">
        <f t="shared" si="3"/>
        <v>34975</v>
      </c>
    </row>
    <row r="234" spans="1:3" x14ac:dyDescent="0.2">
      <c r="A234" s="85" t="s">
        <v>493</v>
      </c>
      <c r="B234" s="2" t="s">
        <v>494</v>
      </c>
      <c r="C234" s="86" t="str">
        <f t="shared" si="3"/>
        <v>34974</v>
      </c>
    </row>
    <row r="235" spans="1:3" x14ac:dyDescent="0.2">
      <c r="A235" s="85" t="s">
        <v>495</v>
      </c>
      <c r="B235" s="2" t="s">
        <v>496</v>
      </c>
      <c r="C235" s="86" t="str">
        <f t="shared" si="3"/>
        <v>17001</v>
      </c>
    </row>
    <row r="236" spans="1:3" x14ac:dyDescent="0.2">
      <c r="A236" s="85" t="s">
        <v>497</v>
      </c>
      <c r="B236" s="2" t="s">
        <v>498</v>
      </c>
      <c r="C236" s="86" t="str">
        <f t="shared" si="3"/>
        <v>29101</v>
      </c>
    </row>
    <row r="237" spans="1:3" x14ac:dyDescent="0.2">
      <c r="A237" s="85" t="s">
        <v>499</v>
      </c>
      <c r="B237" s="2" t="s">
        <v>500</v>
      </c>
      <c r="C237" s="86" t="str">
        <f t="shared" si="3"/>
        <v>39119</v>
      </c>
    </row>
    <row r="238" spans="1:3" x14ac:dyDescent="0.2">
      <c r="A238" s="85" t="s">
        <v>501</v>
      </c>
      <c r="B238" s="2" t="s">
        <v>502</v>
      </c>
      <c r="C238" s="86" t="str">
        <f t="shared" si="3"/>
        <v>26070</v>
      </c>
    </row>
    <row r="239" spans="1:3" x14ac:dyDescent="0.2">
      <c r="A239" s="85" t="s">
        <v>503</v>
      </c>
      <c r="B239" s="2" t="s">
        <v>504</v>
      </c>
      <c r="C239" s="86" t="str">
        <f t="shared" si="3"/>
        <v>05323</v>
      </c>
    </row>
    <row r="240" spans="1:3" x14ac:dyDescent="0.2">
      <c r="A240" s="88" t="s">
        <v>505</v>
      </c>
      <c r="B240" s="2" t="s">
        <v>506</v>
      </c>
      <c r="C240" s="86" t="str">
        <f t="shared" si="3"/>
        <v>28010</v>
      </c>
    </row>
    <row r="241" spans="1:3" x14ac:dyDescent="0.2">
      <c r="A241" s="85" t="s">
        <v>507</v>
      </c>
      <c r="B241" s="2" t="s">
        <v>508</v>
      </c>
      <c r="C241" s="86" t="str">
        <f t="shared" si="3"/>
        <v>23309</v>
      </c>
    </row>
    <row r="242" spans="1:3" x14ac:dyDescent="0.2">
      <c r="A242" s="85" t="s">
        <v>509</v>
      </c>
      <c r="B242" s="2" t="s">
        <v>510</v>
      </c>
      <c r="C242" s="86" t="str">
        <f t="shared" si="3"/>
        <v>17412</v>
      </c>
    </row>
    <row r="243" spans="1:3" x14ac:dyDescent="0.2">
      <c r="A243" s="85" t="s">
        <v>511</v>
      </c>
      <c r="B243" s="2" t="s">
        <v>512</v>
      </c>
      <c r="C243" s="86" t="str">
        <f t="shared" si="3"/>
        <v>30002</v>
      </c>
    </row>
    <row r="244" spans="1:3" x14ac:dyDescent="0.2">
      <c r="A244" s="85" t="s">
        <v>513</v>
      </c>
      <c r="B244" s="2" t="s">
        <v>514</v>
      </c>
      <c r="C244" s="86" t="str">
        <f t="shared" si="3"/>
        <v>17404</v>
      </c>
    </row>
    <row r="245" spans="1:3" x14ac:dyDescent="0.2">
      <c r="A245" s="85" t="s">
        <v>515</v>
      </c>
      <c r="B245" s="2" t="s">
        <v>516</v>
      </c>
      <c r="C245" s="86" t="str">
        <f t="shared" si="3"/>
        <v>31201</v>
      </c>
    </row>
    <row r="246" spans="1:3" x14ac:dyDescent="0.2">
      <c r="A246" s="88" t="s">
        <v>517</v>
      </c>
      <c r="B246" s="2" t="s">
        <v>518</v>
      </c>
      <c r="C246" s="86" t="str">
        <f t="shared" si="3"/>
        <v>17410</v>
      </c>
    </row>
    <row r="247" spans="1:3" x14ac:dyDescent="0.2">
      <c r="A247" s="85" t="s">
        <v>519</v>
      </c>
      <c r="B247" s="2" t="s">
        <v>520</v>
      </c>
      <c r="C247" s="86" t="str">
        <f t="shared" si="3"/>
        <v>13156</v>
      </c>
    </row>
    <row r="248" spans="1:3" x14ac:dyDescent="0.2">
      <c r="A248" s="85" t="s">
        <v>521</v>
      </c>
      <c r="B248" s="2" t="s">
        <v>522</v>
      </c>
      <c r="C248" s="86" t="str">
        <f t="shared" si="3"/>
        <v>25118</v>
      </c>
    </row>
    <row r="249" spans="1:3" x14ac:dyDescent="0.2">
      <c r="A249" s="85" t="s">
        <v>523</v>
      </c>
      <c r="B249" s="2" t="s">
        <v>524</v>
      </c>
      <c r="C249" s="86" t="str">
        <f t="shared" si="3"/>
        <v>18402</v>
      </c>
    </row>
    <row r="250" spans="1:3" x14ac:dyDescent="0.2">
      <c r="A250" s="85" t="s">
        <v>525</v>
      </c>
      <c r="B250" s="2" t="s">
        <v>526</v>
      </c>
      <c r="C250" s="86" t="str">
        <f t="shared" si="3"/>
        <v>15206</v>
      </c>
    </row>
    <row r="251" spans="1:3" x14ac:dyDescent="0.2">
      <c r="A251" s="85" t="s">
        <v>527</v>
      </c>
      <c r="B251" s="2" t="s">
        <v>528</v>
      </c>
      <c r="C251" s="86" t="str">
        <f t="shared" si="3"/>
        <v>23042</v>
      </c>
    </row>
    <row r="252" spans="1:3" x14ac:dyDescent="0.2">
      <c r="A252" s="85" t="s">
        <v>529</v>
      </c>
      <c r="B252" s="2" t="s">
        <v>530</v>
      </c>
      <c r="C252" s="86" t="str">
        <f t="shared" si="3"/>
        <v>32081</v>
      </c>
    </row>
    <row r="253" spans="1:3" x14ac:dyDescent="0.2">
      <c r="A253" s="85" t="s">
        <v>531</v>
      </c>
      <c r="B253" s="2" t="s">
        <v>532</v>
      </c>
      <c r="C253" s="86" t="str">
        <f t="shared" si="3"/>
        <v>32901</v>
      </c>
    </row>
    <row r="254" spans="1:3" x14ac:dyDescent="0.2">
      <c r="A254" s="85" t="s">
        <v>533</v>
      </c>
      <c r="B254" s="2" t="s">
        <v>534</v>
      </c>
      <c r="C254" s="86" t="str">
        <f t="shared" si="3"/>
        <v>22008</v>
      </c>
    </row>
    <row r="255" spans="1:3" x14ac:dyDescent="0.2">
      <c r="A255" s="85" t="s">
        <v>535</v>
      </c>
      <c r="B255" s="2" t="s">
        <v>536</v>
      </c>
      <c r="C255" s="86" t="str">
        <f t="shared" si="3"/>
        <v>38322</v>
      </c>
    </row>
    <row r="256" spans="1:3" x14ac:dyDescent="0.2">
      <c r="A256" s="85" t="s">
        <v>537</v>
      </c>
      <c r="B256" s="2" t="s">
        <v>538</v>
      </c>
      <c r="C256" s="86" t="str">
        <f t="shared" si="3"/>
        <v>31401</v>
      </c>
    </row>
    <row r="257" spans="1:3" x14ac:dyDescent="0.2">
      <c r="A257" s="87" t="s">
        <v>539</v>
      </c>
      <c r="B257" s="2" t="s">
        <v>540</v>
      </c>
      <c r="C257" s="86" t="str">
        <f t="shared" si="3"/>
        <v>11054</v>
      </c>
    </row>
    <row r="258" spans="1:3" x14ac:dyDescent="0.2">
      <c r="A258" s="87" t="s">
        <v>541</v>
      </c>
      <c r="B258" s="2" t="s">
        <v>542</v>
      </c>
      <c r="C258" s="86" t="str">
        <f t="shared" si="3"/>
        <v>07035</v>
      </c>
    </row>
    <row r="259" spans="1:3" x14ac:dyDescent="0.2">
      <c r="A259" s="88" t="s">
        <v>543</v>
      </c>
      <c r="B259" s="2" t="s">
        <v>544</v>
      </c>
      <c r="C259" s="86" t="str">
        <f t="shared" si="3"/>
        <v>04069</v>
      </c>
    </row>
    <row r="260" spans="1:3" x14ac:dyDescent="0.2">
      <c r="A260" s="85" t="s">
        <v>545</v>
      </c>
      <c r="B260" s="2" t="s">
        <v>546</v>
      </c>
      <c r="C260" s="86" t="str">
        <f t="shared" si="3"/>
        <v>27001</v>
      </c>
    </row>
    <row r="261" spans="1:3" x14ac:dyDescent="0.2">
      <c r="A261" s="85" t="s">
        <v>547</v>
      </c>
      <c r="B261" s="2" t="s">
        <v>548</v>
      </c>
      <c r="C261" s="86" t="str">
        <f t="shared" ref="C261:C319" si="4">A261</f>
        <v>38304</v>
      </c>
    </row>
    <row r="262" spans="1:3" x14ac:dyDescent="0.2">
      <c r="A262" s="85" t="s">
        <v>549</v>
      </c>
      <c r="B262" s="2" t="s">
        <v>550</v>
      </c>
      <c r="C262" s="86" t="str">
        <f t="shared" si="4"/>
        <v>30303</v>
      </c>
    </row>
    <row r="263" spans="1:3" x14ac:dyDescent="0.2">
      <c r="A263" s="87" t="s">
        <v>551</v>
      </c>
      <c r="B263" s="2" t="s">
        <v>552</v>
      </c>
      <c r="C263" s="86" t="str">
        <f t="shared" si="4"/>
        <v>31311</v>
      </c>
    </row>
    <row r="264" spans="1:3" x14ac:dyDescent="0.2">
      <c r="A264" s="85" t="s">
        <v>553</v>
      </c>
      <c r="B264" s="2" t="s">
        <v>554</v>
      </c>
      <c r="C264" s="86" t="str">
        <f t="shared" si="4"/>
        <v>17905</v>
      </c>
    </row>
    <row r="265" spans="1:3" x14ac:dyDescent="0.2">
      <c r="A265" s="85" t="s">
        <v>555</v>
      </c>
      <c r="B265" s="2" t="s">
        <v>556</v>
      </c>
      <c r="C265" s="86" t="str">
        <f t="shared" si="4"/>
        <v>27905</v>
      </c>
    </row>
    <row r="266" spans="1:3" x14ac:dyDescent="0.2">
      <c r="A266" s="85" t="s">
        <v>557</v>
      </c>
      <c r="B266" s="2" t="s">
        <v>558</v>
      </c>
      <c r="C266" s="86" t="str">
        <f t="shared" si="4"/>
        <v>17902</v>
      </c>
    </row>
    <row r="267" spans="1:3" x14ac:dyDescent="0.2">
      <c r="A267" s="85" t="s">
        <v>559</v>
      </c>
      <c r="B267" s="2" t="s">
        <v>560</v>
      </c>
      <c r="C267" s="86" t="str">
        <f t="shared" si="4"/>
        <v>33202</v>
      </c>
    </row>
    <row r="268" spans="1:3" x14ac:dyDescent="0.2">
      <c r="A268" s="85" t="s">
        <v>561</v>
      </c>
      <c r="B268" s="2" t="s">
        <v>562</v>
      </c>
      <c r="C268" s="86" t="str">
        <f t="shared" si="4"/>
        <v>27320</v>
      </c>
    </row>
    <row r="269" spans="1:3" x14ac:dyDescent="0.2">
      <c r="A269" s="85" t="s">
        <v>563</v>
      </c>
      <c r="B269" s="2" t="s">
        <v>564</v>
      </c>
      <c r="C269" s="86" t="str">
        <f t="shared" si="4"/>
        <v>39201</v>
      </c>
    </row>
    <row r="270" spans="1:3" x14ac:dyDescent="0.2">
      <c r="A270" s="85" t="s">
        <v>565</v>
      </c>
      <c r="B270" s="2" t="s">
        <v>566</v>
      </c>
      <c r="C270" s="86" t="str">
        <f t="shared" si="4"/>
        <v>18902</v>
      </c>
    </row>
    <row r="271" spans="1:3" x14ac:dyDescent="0.2">
      <c r="A271" s="85" t="s">
        <v>567</v>
      </c>
      <c r="B271" s="2" t="s">
        <v>568</v>
      </c>
      <c r="C271" s="86" t="str">
        <f t="shared" si="4"/>
        <v>27010</v>
      </c>
    </row>
    <row r="272" spans="1:3" x14ac:dyDescent="0.2">
      <c r="A272" s="85" t="s">
        <v>569</v>
      </c>
      <c r="B272" s="2" t="s">
        <v>570</v>
      </c>
      <c r="C272" s="86" t="str">
        <f t="shared" si="4"/>
        <v>14077</v>
      </c>
    </row>
    <row r="273" spans="1:3" x14ac:dyDescent="0.2">
      <c r="A273" s="85" t="s">
        <v>571</v>
      </c>
      <c r="B273" s="2" t="s">
        <v>572</v>
      </c>
      <c r="C273" s="86" t="str">
        <f t="shared" si="4"/>
        <v>17409</v>
      </c>
    </row>
    <row r="274" spans="1:3" x14ac:dyDescent="0.2">
      <c r="A274" s="85" t="s">
        <v>573</v>
      </c>
      <c r="B274" s="2" t="s">
        <v>574</v>
      </c>
      <c r="C274" s="86" t="str">
        <f t="shared" si="4"/>
        <v>38265</v>
      </c>
    </row>
    <row r="275" spans="1:3" x14ac:dyDescent="0.2">
      <c r="A275" s="85" t="s">
        <v>575</v>
      </c>
      <c r="B275" s="2" t="s">
        <v>576</v>
      </c>
      <c r="C275" s="86" t="str">
        <f t="shared" si="4"/>
        <v>34402</v>
      </c>
    </row>
    <row r="276" spans="1:3" x14ac:dyDescent="0.2">
      <c r="A276" s="85" t="s">
        <v>577</v>
      </c>
      <c r="B276" s="2" t="s">
        <v>578</v>
      </c>
      <c r="C276" s="86" t="str">
        <f t="shared" si="4"/>
        <v>19400</v>
      </c>
    </row>
    <row r="277" spans="1:3" x14ac:dyDescent="0.2">
      <c r="A277" s="85" t="s">
        <v>579</v>
      </c>
      <c r="B277" s="2" t="s">
        <v>580</v>
      </c>
      <c r="C277" s="86" t="str">
        <f t="shared" si="4"/>
        <v>21237</v>
      </c>
    </row>
    <row r="278" spans="1:3" x14ac:dyDescent="0.2">
      <c r="A278" s="85" t="s">
        <v>581</v>
      </c>
      <c r="B278" s="2" t="s">
        <v>582</v>
      </c>
      <c r="C278" s="86" t="str">
        <f t="shared" si="4"/>
        <v>24404</v>
      </c>
    </row>
    <row r="279" spans="1:3" x14ac:dyDescent="0.2">
      <c r="A279" s="85" t="s">
        <v>583</v>
      </c>
      <c r="B279" s="2" t="s">
        <v>584</v>
      </c>
      <c r="C279" s="86" t="str">
        <f t="shared" si="4"/>
        <v>39202</v>
      </c>
    </row>
    <row r="280" spans="1:3" x14ac:dyDescent="0.2">
      <c r="A280" s="85" t="s">
        <v>585</v>
      </c>
      <c r="B280" s="2" t="s">
        <v>586</v>
      </c>
      <c r="C280" s="86" t="str">
        <f t="shared" si="4"/>
        <v>36300</v>
      </c>
    </row>
    <row r="281" spans="1:3" x14ac:dyDescent="0.2">
      <c r="A281" s="85" t="s">
        <v>587</v>
      </c>
      <c r="B281" s="2" t="s">
        <v>588</v>
      </c>
      <c r="C281" s="86" t="str">
        <f t="shared" si="4"/>
        <v>08130</v>
      </c>
    </row>
    <row r="282" spans="1:3" x14ac:dyDescent="0.2">
      <c r="A282" s="85" t="s">
        <v>589</v>
      </c>
      <c r="B282" s="2" t="s">
        <v>590</v>
      </c>
      <c r="C282" s="86" t="str">
        <f t="shared" si="4"/>
        <v>20400</v>
      </c>
    </row>
    <row r="283" spans="1:3" x14ac:dyDescent="0.2">
      <c r="A283" s="85" t="s">
        <v>591</v>
      </c>
      <c r="B283" s="2" t="s">
        <v>592</v>
      </c>
      <c r="C283" s="86" t="str">
        <f t="shared" si="4"/>
        <v>17406</v>
      </c>
    </row>
    <row r="284" spans="1:3" x14ac:dyDescent="0.2">
      <c r="A284" s="85" t="s">
        <v>593</v>
      </c>
      <c r="B284" s="2" t="s">
        <v>594</v>
      </c>
      <c r="C284" s="86" t="str">
        <f t="shared" si="4"/>
        <v>34033</v>
      </c>
    </row>
    <row r="285" spans="1:3" x14ac:dyDescent="0.2">
      <c r="A285" s="85" t="s">
        <v>595</v>
      </c>
      <c r="B285" s="2" t="s">
        <v>596</v>
      </c>
      <c r="C285" s="86" t="str">
        <f t="shared" si="4"/>
        <v>39002</v>
      </c>
    </row>
    <row r="286" spans="1:3" x14ac:dyDescent="0.2">
      <c r="A286" s="85" t="s">
        <v>597</v>
      </c>
      <c r="B286" s="2" t="s">
        <v>598</v>
      </c>
      <c r="C286" s="86" t="str">
        <f t="shared" si="4"/>
        <v>27083</v>
      </c>
    </row>
    <row r="287" spans="1:3" x14ac:dyDescent="0.2">
      <c r="A287" s="85" t="s">
        <v>599</v>
      </c>
      <c r="B287" s="2" t="s">
        <v>600</v>
      </c>
      <c r="C287" s="86" t="str">
        <f t="shared" si="4"/>
        <v>33070</v>
      </c>
    </row>
    <row r="288" spans="1:3" x14ac:dyDescent="0.2">
      <c r="A288" s="85" t="s">
        <v>601</v>
      </c>
      <c r="B288" s="2" t="s">
        <v>602</v>
      </c>
      <c r="C288" s="86" t="str">
        <f t="shared" si="4"/>
        <v>06037</v>
      </c>
    </row>
    <row r="289" spans="1:3" x14ac:dyDescent="0.2">
      <c r="A289" s="85" t="s">
        <v>603</v>
      </c>
      <c r="B289" s="2" t="s">
        <v>604</v>
      </c>
      <c r="C289" s="86" t="str">
        <f t="shared" si="4"/>
        <v>17402</v>
      </c>
    </row>
    <row r="290" spans="1:3" x14ac:dyDescent="0.2">
      <c r="A290" s="85" t="s">
        <v>605</v>
      </c>
      <c r="B290" s="2" t="s">
        <v>606</v>
      </c>
      <c r="C290" s="86" t="str">
        <f t="shared" si="4"/>
        <v>35200</v>
      </c>
    </row>
    <row r="291" spans="1:3" x14ac:dyDescent="0.2">
      <c r="A291" s="85" t="s">
        <v>607</v>
      </c>
      <c r="B291" s="2" t="s">
        <v>608</v>
      </c>
      <c r="C291" s="86" t="str">
        <f t="shared" si="4"/>
        <v>13073</v>
      </c>
    </row>
    <row r="292" spans="1:3" x14ac:dyDescent="0.2">
      <c r="A292" s="85" t="s">
        <v>609</v>
      </c>
      <c r="B292" s="2" t="s">
        <v>610</v>
      </c>
      <c r="C292" s="86" t="str">
        <f t="shared" si="4"/>
        <v>36401</v>
      </c>
    </row>
    <row r="293" spans="1:3" x14ac:dyDescent="0.2">
      <c r="A293" s="85" t="s">
        <v>611</v>
      </c>
      <c r="B293" s="2" t="s">
        <v>612</v>
      </c>
      <c r="C293" s="86" t="str">
        <f t="shared" si="4"/>
        <v>36140</v>
      </c>
    </row>
    <row r="294" spans="1:3" x14ac:dyDescent="0.2">
      <c r="A294" s="85" t="s">
        <v>613</v>
      </c>
      <c r="B294" s="2" t="s">
        <v>614</v>
      </c>
      <c r="C294" s="86" t="str">
        <f t="shared" si="4"/>
        <v>39207</v>
      </c>
    </row>
    <row r="295" spans="1:3" x14ac:dyDescent="0.2">
      <c r="A295" s="85" t="s">
        <v>615</v>
      </c>
      <c r="B295" s="2" t="s">
        <v>616</v>
      </c>
      <c r="C295" s="86" t="str">
        <f t="shared" si="4"/>
        <v>13146</v>
      </c>
    </row>
    <row r="296" spans="1:3" x14ac:dyDescent="0.2">
      <c r="A296" s="85" t="s">
        <v>617</v>
      </c>
      <c r="B296" s="2" t="s">
        <v>618</v>
      </c>
      <c r="C296" s="86" t="str">
        <f t="shared" si="4"/>
        <v>06112</v>
      </c>
    </row>
    <row r="297" spans="1:3" x14ac:dyDescent="0.2">
      <c r="A297" s="85" t="s">
        <v>619</v>
      </c>
      <c r="B297" s="2" t="s">
        <v>620</v>
      </c>
      <c r="C297" s="86" t="str">
        <f t="shared" si="4"/>
        <v>01109</v>
      </c>
    </row>
    <row r="298" spans="1:3" x14ac:dyDescent="0.2">
      <c r="A298" s="85" t="s">
        <v>621</v>
      </c>
      <c r="B298" s="2" t="s">
        <v>622</v>
      </c>
      <c r="C298" s="86" t="str">
        <f t="shared" si="4"/>
        <v>09209</v>
      </c>
    </row>
    <row r="299" spans="1:3" x14ac:dyDescent="0.2">
      <c r="A299" s="85" t="s">
        <v>623</v>
      </c>
      <c r="B299" s="2" t="s">
        <v>624</v>
      </c>
      <c r="C299" s="86" t="str">
        <f t="shared" si="4"/>
        <v>33049</v>
      </c>
    </row>
    <row r="300" spans="1:3" x14ac:dyDescent="0.2">
      <c r="A300" s="85" t="s">
        <v>625</v>
      </c>
      <c r="B300" s="2" t="s">
        <v>626</v>
      </c>
      <c r="C300" s="86" t="str">
        <f t="shared" si="4"/>
        <v>04246</v>
      </c>
    </row>
    <row r="301" spans="1:3" x14ac:dyDescent="0.2">
      <c r="A301" s="85" t="s">
        <v>627</v>
      </c>
      <c r="B301" s="2" t="s">
        <v>628</v>
      </c>
      <c r="C301" s="86" t="str">
        <f t="shared" si="4"/>
        <v>32363</v>
      </c>
    </row>
    <row r="302" spans="1:3" x14ac:dyDescent="0.2">
      <c r="A302" s="85" t="s">
        <v>629</v>
      </c>
      <c r="B302" s="2" t="s">
        <v>630</v>
      </c>
      <c r="C302" s="86" t="str">
        <f t="shared" si="4"/>
        <v>39208</v>
      </c>
    </row>
    <row r="303" spans="1:3" x14ac:dyDescent="0.2">
      <c r="A303" s="85" t="s">
        <v>631</v>
      </c>
      <c r="B303" s="2" t="s">
        <v>632</v>
      </c>
      <c r="C303" s="86" t="str">
        <f t="shared" si="4"/>
        <v>37902</v>
      </c>
    </row>
    <row r="304" spans="1:3" x14ac:dyDescent="0.2">
      <c r="A304" s="85" t="s">
        <v>633</v>
      </c>
      <c r="B304" s="2" t="s">
        <v>634</v>
      </c>
      <c r="C304" s="86" t="str">
        <f t="shared" si="4"/>
        <v>21303</v>
      </c>
    </row>
    <row r="305" spans="1:3" x14ac:dyDescent="0.2">
      <c r="A305" s="85" t="s">
        <v>635</v>
      </c>
      <c r="B305" s="2" t="s">
        <v>636</v>
      </c>
      <c r="C305" s="86" t="str">
        <f t="shared" si="4"/>
        <v>27416</v>
      </c>
    </row>
    <row r="306" spans="1:3" x14ac:dyDescent="0.2">
      <c r="A306" s="85" t="s">
        <v>637</v>
      </c>
      <c r="B306" s="2" t="s">
        <v>638</v>
      </c>
      <c r="C306" s="86" t="str">
        <f t="shared" si="4"/>
        <v>20405</v>
      </c>
    </row>
    <row r="307" spans="1:3" x14ac:dyDescent="0.2">
      <c r="A307" s="2" t="s">
        <v>639</v>
      </c>
      <c r="B307" s="2" t="s">
        <v>640</v>
      </c>
      <c r="C307" s="86" t="str">
        <f t="shared" si="4"/>
        <v>22200</v>
      </c>
    </row>
    <row r="308" spans="1:3" x14ac:dyDescent="0.2">
      <c r="A308" s="2" t="s">
        <v>641</v>
      </c>
      <c r="B308" s="2" t="s">
        <v>642</v>
      </c>
      <c r="C308" s="86" t="str">
        <f t="shared" si="4"/>
        <v>25160</v>
      </c>
    </row>
    <row r="309" spans="1:3" x14ac:dyDescent="0.2">
      <c r="A309" s="2" t="s">
        <v>677</v>
      </c>
      <c r="B309" s="2" t="s">
        <v>678</v>
      </c>
      <c r="C309" s="86" t="str">
        <f t="shared" si="4"/>
        <v>36901</v>
      </c>
    </row>
    <row r="310" spans="1:3" x14ac:dyDescent="0.2">
      <c r="A310" s="2" t="s">
        <v>643</v>
      </c>
      <c r="B310" s="2" t="s">
        <v>644</v>
      </c>
      <c r="C310" s="86" t="str">
        <f t="shared" si="4"/>
        <v>13167</v>
      </c>
    </row>
    <row r="311" spans="1:3" x14ac:dyDescent="0.2">
      <c r="A311" s="2" t="s">
        <v>645</v>
      </c>
      <c r="B311" s="2" t="s">
        <v>646</v>
      </c>
      <c r="C311" s="86" t="str">
        <f t="shared" si="4"/>
        <v>21232</v>
      </c>
    </row>
    <row r="312" spans="1:3" x14ac:dyDescent="0.2">
      <c r="A312" s="2" t="s">
        <v>647</v>
      </c>
      <c r="B312" s="2" t="s">
        <v>648</v>
      </c>
      <c r="C312" s="86" t="str">
        <f t="shared" si="4"/>
        <v>14117</v>
      </c>
    </row>
    <row r="313" spans="1:3" x14ac:dyDescent="0.2">
      <c r="A313" s="2" t="s">
        <v>649</v>
      </c>
      <c r="B313" s="2" t="s">
        <v>650</v>
      </c>
      <c r="C313" s="86" t="str">
        <f t="shared" si="4"/>
        <v>20094</v>
      </c>
    </row>
    <row r="314" spans="1:3" x14ac:dyDescent="0.2">
      <c r="A314" s="2" t="s">
        <v>651</v>
      </c>
      <c r="B314" s="2" t="s">
        <v>652</v>
      </c>
      <c r="C314" s="86" t="str">
        <f t="shared" si="4"/>
        <v>08404</v>
      </c>
    </row>
    <row r="315" spans="1:3" x14ac:dyDescent="0.2">
      <c r="A315" s="2" t="s">
        <v>653</v>
      </c>
      <c r="B315" s="2" t="s">
        <v>654</v>
      </c>
      <c r="C315" s="86" t="str">
        <f t="shared" si="4"/>
        <v>39007</v>
      </c>
    </row>
    <row r="316" spans="1:3" x14ac:dyDescent="0.2">
      <c r="A316" s="2" t="s">
        <v>655</v>
      </c>
      <c r="B316" s="2" t="s">
        <v>656</v>
      </c>
      <c r="C316" s="86" t="str">
        <f t="shared" si="4"/>
        <v>34002</v>
      </c>
    </row>
    <row r="317" spans="1:3" x14ac:dyDescent="0.2">
      <c r="A317" s="2" t="s">
        <v>657</v>
      </c>
      <c r="B317" s="2" t="s">
        <v>658</v>
      </c>
      <c r="C317" s="86" t="str">
        <f t="shared" si="4"/>
        <v>39205</v>
      </c>
    </row>
    <row r="318" spans="1:3" ht="15" x14ac:dyDescent="0.25">
      <c r="A318" s="91" t="s">
        <v>689</v>
      </c>
      <c r="B318" t="s">
        <v>681</v>
      </c>
      <c r="C318" s="86" t="str">
        <f t="shared" si="4"/>
        <v>17919</v>
      </c>
    </row>
    <row r="319" spans="1:3" ht="15" x14ac:dyDescent="0.25">
      <c r="A319" s="91" t="s">
        <v>691</v>
      </c>
      <c r="B319" t="s">
        <v>682</v>
      </c>
      <c r="C319" s="86" t="str">
        <f t="shared" si="4"/>
        <v>06901</v>
      </c>
    </row>
  </sheetData>
  <sheetProtection algorithmName="SHA-512" hashValue="816gyqP/hexMhNuO4cXPIxsMugOFdlsx9HB6H8bkXkPelzQC8sz7fXoPA5i94SrwJl1VfbL7B1SfvE8DpObTcg==" saltValue="kGzEC4yYH7VXhK40e3PMz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District</vt:lpstr>
      <vt:lpstr>SY 2026-2027 preliminary</vt:lpstr>
      <vt:lpstr>Title IA allocations 25-26</vt:lpstr>
      <vt:lpstr>Assumption</vt:lpstr>
      <vt:lpstr>CCDDD</vt:lpstr>
      <vt:lpstr>Assumption!Print_Area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Belmaker</dc:creator>
  <cp:lastModifiedBy>Gideon Belmaker</cp:lastModifiedBy>
  <dcterms:created xsi:type="dcterms:W3CDTF">2022-07-12T16:53:08Z</dcterms:created>
  <dcterms:modified xsi:type="dcterms:W3CDTF">2026-05-26T16:24:58Z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2024-07-19T17:03:46Z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0e834f6e-e049-404e-b6c0-28eff3c4f6d0</vt:lpwstr>
  </property>
  <property fmtid="{D5CDD505-2E9C-101B-9397-08002B2CF9AE}" pid="8" name="MSIP_Label_9145f431-4c8c-42c6-a5a5-ba6d3bdea585_ContentBits">
    <vt:lpwstr>0</vt:lpwstr>
  </property>
</Properties>
</file>