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S:\Apportionment_NEW\Federal Funding &amp; Allocations\Federal progran allocation\26-27\Preliminary\Title III\"/>
    </mc:Choice>
  </mc:AlternateContent>
  <xr:revisionPtr revIDLastSave="0" documentId="13_ncr:1_{51D77A76-6CE7-4717-A063-2F0A259E313D}" xr6:coauthVersionLast="47" xr6:coauthVersionMax="47" xr10:uidLastSave="{00000000-0000-0000-0000-000000000000}"/>
  <bookViews>
    <workbookView xWindow="-120" yWindow="-120" windowWidth="29040" windowHeight="15720" xr2:uid="{20C8A46D-5F0D-42D8-A321-7BC090B3D6A4}"/>
    <workbookView xWindow="-120" yWindow="-120" windowWidth="29040" windowHeight="15720" firstSheet="1" activeTab="1" xr2:uid="{4F8EA91B-C767-4892-8CCD-7419DD23EBA4}"/>
  </bookViews>
  <sheets>
    <sheet name="District" sheetId="5" r:id="rId1"/>
    <sheet name="Allocations 2026-27" sheetId="12" r:id="rId2"/>
    <sheet name="Allocations 2025-26" sheetId="10" state="hidden" r:id="rId3"/>
    <sheet name="Enrollment 26-27" sheetId="11" state="hidden" r:id="rId4"/>
    <sheet name="Enrollment 25-26" sheetId="9" state="hidden" r:id="rId5"/>
    <sheet name="Assuptions" sheetId="2" state="hidden" r:id="rId6"/>
    <sheet name="CCDDD" sheetId="6" state="hidden" r:id="rId7"/>
  </sheets>
  <externalReferences>
    <externalReference r:id="rId8"/>
    <externalReference r:id="rId9"/>
  </externalReferences>
  <definedNames>
    <definedName name="_xlnm._FilterDatabase" localSheetId="2" hidden="1">'Allocations 2025-26'!$AC$1:$AC$330</definedName>
    <definedName name="_xlnm._FilterDatabase" localSheetId="1" hidden="1">'Allocations 2026-27'!$AC$1:$AC$330</definedName>
    <definedName name="_xlnm._FilterDatabase" localSheetId="4" hidden="1">'Enrollment 25-26'!$B$7:$Q$332</definedName>
    <definedName name="_xlnm._FilterDatabase" localSheetId="3" hidden="1">'Enrollment 26-27'!$B$7:$Q$331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8" i="11"/>
  <c r="E6" i="12" l="1"/>
  <c r="C6" i="2"/>
  <c r="C8" i="2" s="1"/>
  <c r="C10" i="2"/>
  <c r="D83" i="12"/>
  <c r="D84" i="12"/>
  <c r="D85" i="12"/>
  <c r="D118" i="12"/>
  <c r="D218" i="12"/>
  <c r="D243" i="12"/>
  <c r="D244" i="12"/>
  <c r="D275" i="12"/>
  <c r="X330" i="12"/>
  <c r="G330" i="12"/>
  <c r="F330" i="12"/>
  <c r="X329" i="12"/>
  <c r="Q328" i="12"/>
  <c r="Q327" i="12"/>
  <c r="Q326" i="12"/>
  <c r="Q325" i="12"/>
  <c r="Q324" i="12"/>
  <c r="Q7" i="12" s="1"/>
  <c r="Q323" i="12"/>
  <c r="Q322" i="12"/>
  <c r="Q321" i="12"/>
  <c r="Q320" i="12"/>
  <c r="Q319" i="12"/>
  <c r="Q318" i="12"/>
  <c r="Q317" i="12"/>
  <c r="Q316" i="12"/>
  <c r="Q315" i="12"/>
  <c r="Q314" i="12"/>
  <c r="Q313" i="12"/>
  <c r="Q312" i="12"/>
  <c r="Q311" i="12"/>
  <c r="Q310" i="12"/>
  <c r="Q309" i="12"/>
  <c r="Q308" i="12"/>
  <c r="Q307" i="12"/>
  <c r="Q306" i="12"/>
  <c r="Q305" i="12"/>
  <c r="Q304" i="12"/>
  <c r="Q303" i="12"/>
  <c r="Q302" i="12"/>
  <c r="Q301" i="12"/>
  <c r="Q300" i="12"/>
  <c r="Q299" i="12"/>
  <c r="Q298" i="12"/>
  <c r="Q297" i="12"/>
  <c r="Q296" i="12"/>
  <c r="Q295" i="12"/>
  <c r="Q294" i="12"/>
  <c r="Q293" i="12"/>
  <c r="Q292" i="12"/>
  <c r="Q291" i="12"/>
  <c r="Q290" i="12"/>
  <c r="Q289" i="12"/>
  <c r="Q288" i="12"/>
  <c r="Q287" i="12"/>
  <c r="Q286" i="12"/>
  <c r="Q285" i="12"/>
  <c r="Q284" i="12"/>
  <c r="Q283" i="12"/>
  <c r="Q282" i="12"/>
  <c r="Q281" i="12"/>
  <c r="Q280" i="12"/>
  <c r="Q279" i="12"/>
  <c r="Q278" i="12"/>
  <c r="Q277" i="12"/>
  <c r="Q276" i="12"/>
  <c r="Q275" i="12"/>
  <c r="Q274" i="12"/>
  <c r="Q273" i="12"/>
  <c r="Q272" i="12"/>
  <c r="Q271" i="12"/>
  <c r="Q270" i="12"/>
  <c r="Q269" i="12"/>
  <c r="Q268" i="12"/>
  <c r="Q267" i="12"/>
  <c r="Q266" i="12"/>
  <c r="Q265" i="12"/>
  <c r="Q264" i="12"/>
  <c r="Q263" i="12"/>
  <c r="Q262" i="12"/>
  <c r="Q261" i="12"/>
  <c r="Q260" i="12"/>
  <c r="Q259" i="12"/>
  <c r="Q258" i="12"/>
  <c r="Q257" i="12"/>
  <c r="Q256" i="12"/>
  <c r="Q255" i="12"/>
  <c r="Q254" i="12"/>
  <c r="Q253" i="12"/>
  <c r="Q252" i="12"/>
  <c r="Q251" i="12"/>
  <c r="Q250" i="12"/>
  <c r="Q249" i="12"/>
  <c r="Q248" i="12"/>
  <c r="Q247" i="12"/>
  <c r="Q246" i="12"/>
  <c r="Q245" i="12"/>
  <c r="Q244" i="12"/>
  <c r="Q243" i="12"/>
  <c r="Q242" i="12"/>
  <c r="Q241" i="12"/>
  <c r="Q240" i="12"/>
  <c r="Q239" i="12"/>
  <c r="Q238" i="12"/>
  <c r="Q237" i="12"/>
  <c r="Q236" i="12"/>
  <c r="Q235" i="12"/>
  <c r="Q234" i="12"/>
  <c r="Q233" i="12"/>
  <c r="Q232" i="12"/>
  <c r="Q231" i="12"/>
  <c r="Q230" i="12"/>
  <c r="Q229" i="12"/>
  <c r="Q228" i="12"/>
  <c r="Q227" i="12"/>
  <c r="Q226" i="12"/>
  <c r="Q225" i="12"/>
  <c r="Q224" i="12"/>
  <c r="Q223" i="12"/>
  <c r="Q222" i="12"/>
  <c r="Q221" i="12"/>
  <c r="Q220" i="12"/>
  <c r="Q219" i="12"/>
  <c r="Q218" i="12"/>
  <c r="Q217" i="12"/>
  <c r="Q216" i="12"/>
  <c r="Q215" i="12"/>
  <c r="Q214" i="12"/>
  <c r="Q213" i="12"/>
  <c r="Q212" i="12"/>
  <c r="Q211" i="12"/>
  <c r="Q210" i="12"/>
  <c r="Q209" i="12"/>
  <c r="Q208" i="12"/>
  <c r="Q207" i="12"/>
  <c r="Q206" i="12"/>
  <c r="Q205" i="12"/>
  <c r="Q204" i="12"/>
  <c r="Q203" i="12"/>
  <c r="Q202" i="12"/>
  <c r="Q201" i="12"/>
  <c r="Q200" i="12"/>
  <c r="Q199" i="12"/>
  <c r="Q198" i="12"/>
  <c r="Q197" i="12"/>
  <c r="Q196" i="12"/>
  <c r="Q195" i="12"/>
  <c r="Q194" i="12"/>
  <c r="Q193" i="12"/>
  <c r="Q192" i="12"/>
  <c r="Q191" i="12"/>
  <c r="Q190" i="12"/>
  <c r="Q189" i="12"/>
  <c r="Q188" i="12"/>
  <c r="Q187" i="12"/>
  <c r="Q186" i="12"/>
  <c r="Q185" i="12"/>
  <c r="Q184" i="12"/>
  <c r="Q183" i="12"/>
  <c r="Q182" i="12"/>
  <c r="Q181" i="12"/>
  <c r="Q180" i="12"/>
  <c r="Q179" i="12"/>
  <c r="Q178" i="12"/>
  <c r="Q177" i="12"/>
  <c r="Q176" i="12"/>
  <c r="Q175" i="12"/>
  <c r="Q174" i="12"/>
  <c r="Q173" i="12"/>
  <c r="Q172" i="12"/>
  <c r="Q171" i="12"/>
  <c r="Q170" i="12"/>
  <c r="Q169" i="12"/>
  <c r="Q168" i="12"/>
  <c r="Q167" i="12"/>
  <c r="Q166" i="12"/>
  <c r="Q165" i="12"/>
  <c r="Q164" i="12"/>
  <c r="Q163" i="12"/>
  <c r="Q162" i="12"/>
  <c r="Q161" i="12"/>
  <c r="Q160" i="12"/>
  <c r="Q159" i="12"/>
  <c r="Q158" i="12"/>
  <c r="Q157" i="12"/>
  <c r="Q156" i="12"/>
  <c r="Q155" i="12"/>
  <c r="Q154" i="12"/>
  <c r="Q153" i="12"/>
  <c r="Q152" i="12"/>
  <c r="Q151" i="12"/>
  <c r="Q150" i="12"/>
  <c r="Q149" i="12"/>
  <c r="Q148" i="12"/>
  <c r="Q147" i="12"/>
  <c r="Q146" i="12"/>
  <c r="Q145" i="12"/>
  <c r="Q144" i="12"/>
  <c r="Q143" i="12"/>
  <c r="Q142" i="12"/>
  <c r="Q141" i="12"/>
  <c r="Q140" i="12"/>
  <c r="Q139" i="12"/>
  <c r="Q138" i="12"/>
  <c r="Q137" i="12"/>
  <c r="Q136" i="12"/>
  <c r="Q135" i="12"/>
  <c r="Q134" i="12"/>
  <c r="Q133" i="12"/>
  <c r="Q132" i="12"/>
  <c r="Q131" i="12"/>
  <c r="Q130" i="12"/>
  <c r="Q129" i="12"/>
  <c r="Q128" i="12"/>
  <c r="Q127" i="12"/>
  <c r="Q126" i="12"/>
  <c r="Q125" i="12"/>
  <c r="Q124" i="12"/>
  <c r="Q123" i="12"/>
  <c r="Q122" i="12"/>
  <c r="Q121" i="12"/>
  <c r="Q120" i="12"/>
  <c r="Q119" i="12"/>
  <c r="Q118" i="12"/>
  <c r="Q117" i="12"/>
  <c r="Q116" i="12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R93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Q68" i="12"/>
  <c r="Q67" i="12"/>
  <c r="Q66" i="12"/>
  <c r="Q65" i="12"/>
  <c r="Q64" i="12"/>
  <c r="R63" i="12"/>
  <c r="Q63" i="12"/>
  <c r="Q62" i="12"/>
  <c r="Q61" i="12"/>
  <c r="Q60" i="12"/>
  <c r="R59" i="12"/>
  <c r="Q59" i="12"/>
  <c r="Q58" i="12"/>
  <c r="Q57" i="12"/>
  <c r="Q56" i="12"/>
  <c r="Q55" i="12"/>
  <c r="Q54" i="12"/>
  <c r="Q53" i="12"/>
  <c r="Q52" i="12"/>
  <c r="R51" i="12"/>
  <c r="Q51" i="12"/>
  <c r="Q50" i="12"/>
  <c r="Q49" i="12"/>
  <c r="Q48" i="12"/>
  <c r="Q47" i="12"/>
  <c r="Q46" i="12"/>
  <c r="Q45" i="12"/>
  <c r="R44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R32" i="12"/>
  <c r="Q32" i="12"/>
  <c r="Q31" i="12"/>
  <c r="Q30" i="12"/>
  <c r="Q29" i="12"/>
  <c r="Q28" i="12"/>
  <c r="Q27" i="12"/>
  <c r="Q26" i="12"/>
  <c r="R25" i="12"/>
  <c r="Q25" i="12"/>
  <c r="Q24" i="12"/>
  <c r="Q23" i="12"/>
  <c r="Q22" i="12"/>
  <c r="R21" i="12"/>
  <c r="Q21" i="12"/>
  <c r="R20" i="12"/>
  <c r="Q20" i="12"/>
  <c r="Q19" i="12"/>
  <c r="R18" i="12"/>
  <c r="Q18" i="12"/>
  <c r="Q17" i="12"/>
  <c r="Q16" i="12"/>
  <c r="Q15" i="12"/>
  <c r="Q14" i="12"/>
  <c r="Q13" i="12"/>
  <c r="Q12" i="12"/>
  <c r="Q11" i="12"/>
  <c r="Q10" i="12"/>
  <c r="R9" i="12"/>
  <c r="Q9" i="12"/>
  <c r="G8" i="12"/>
  <c r="F8" i="12"/>
  <c r="R7" i="12"/>
  <c r="G7" i="12"/>
  <c r="F7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I8" i="9"/>
  <c r="C7" i="2" l="1"/>
  <c r="C9" i="2"/>
  <c r="Q8" i="12"/>
  <c r="R328" i="12"/>
  <c r="R316" i="12"/>
  <c r="R304" i="12"/>
  <c r="R292" i="12"/>
  <c r="R280" i="12"/>
  <c r="R321" i="12"/>
  <c r="R309" i="12"/>
  <c r="R297" i="12"/>
  <c r="R285" i="12"/>
  <c r="R326" i="12"/>
  <c r="R314" i="12"/>
  <c r="R302" i="12"/>
  <c r="R290" i="12"/>
  <c r="R319" i="12"/>
  <c r="R307" i="12"/>
  <c r="R295" i="12"/>
  <c r="R283" i="12"/>
  <c r="R324" i="12"/>
  <c r="R312" i="12"/>
  <c r="R300" i="12"/>
  <c r="R288" i="12"/>
  <c r="R317" i="12"/>
  <c r="R305" i="12"/>
  <c r="R293" i="12"/>
  <c r="R281" i="12"/>
  <c r="R322" i="12"/>
  <c r="R310" i="12"/>
  <c r="R298" i="12"/>
  <c r="R286" i="12"/>
  <c r="R274" i="12"/>
  <c r="R327" i="12"/>
  <c r="R315" i="12"/>
  <c r="R303" i="12"/>
  <c r="R291" i="12"/>
  <c r="R279" i="12"/>
  <c r="R267" i="12"/>
  <c r="R320" i="12"/>
  <c r="R308" i="12"/>
  <c r="R296" i="12"/>
  <c r="R284" i="12"/>
  <c r="R323" i="12"/>
  <c r="R311" i="12"/>
  <c r="R299" i="12"/>
  <c r="R287" i="12"/>
  <c r="R275" i="12"/>
  <c r="R294" i="12"/>
  <c r="R256" i="12"/>
  <c r="R244" i="12"/>
  <c r="R232" i="12"/>
  <c r="R306" i="12"/>
  <c r="R273" i="12"/>
  <c r="R261" i="12"/>
  <c r="R249" i="12"/>
  <c r="R301" i="12"/>
  <c r="R289" i="12"/>
  <c r="R262" i="12"/>
  <c r="R250" i="12"/>
  <c r="R238" i="12"/>
  <c r="R226" i="12"/>
  <c r="R325" i="12"/>
  <c r="R318" i="12"/>
  <c r="R313" i="12"/>
  <c r="R278" i="12"/>
  <c r="R243" i="12"/>
  <c r="R216" i="12"/>
  <c r="R266" i="12"/>
  <c r="R282" i="12"/>
  <c r="R276" i="12"/>
  <c r="R265" i="12"/>
  <c r="R264" i="12"/>
  <c r="R263" i="12"/>
  <c r="R277" i="12"/>
  <c r="R268" i="12"/>
  <c r="R227" i="12"/>
  <c r="R208" i="12"/>
  <c r="R196" i="12"/>
  <c r="R260" i="12"/>
  <c r="R259" i="12"/>
  <c r="R248" i="12"/>
  <c r="R247" i="12"/>
  <c r="R237" i="12"/>
  <c r="R218" i="12"/>
  <c r="R201" i="12"/>
  <c r="R269" i="12"/>
  <c r="R258" i="12"/>
  <c r="R246" i="12"/>
  <c r="R241" i="12"/>
  <c r="R271" i="12"/>
  <c r="R255" i="12"/>
  <c r="R254" i="12"/>
  <c r="R236" i="12"/>
  <c r="R217" i="12"/>
  <c r="R202" i="12"/>
  <c r="R257" i="12"/>
  <c r="R233" i="12"/>
  <c r="R240" i="12"/>
  <c r="R239" i="12"/>
  <c r="R220" i="12"/>
  <c r="R209" i="12"/>
  <c r="R252" i="12"/>
  <c r="R242" i="12"/>
  <c r="R225" i="12"/>
  <c r="R219" i="12"/>
  <c r="R270" i="12"/>
  <c r="R272" i="12"/>
  <c r="R253" i="12"/>
  <c r="R212" i="12"/>
  <c r="R204" i="12"/>
  <c r="R200" i="12"/>
  <c r="R190" i="12"/>
  <c r="R178" i="12"/>
  <c r="R166" i="12"/>
  <c r="R154" i="12"/>
  <c r="R142" i="12"/>
  <c r="R130" i="12"/>
  <c r="R118" i="12"/>
  <c r="R245" i="12"/>
  <c r="R223" i="12"/>
  <c r="R211" i="12"/>
  <c r="R207" i="12"/>
  <c r="R199" i="12"/>
  <c r="R183" i="12"/>
  <c r="R171" i="12"/>
  <c r="R159" i="12"/>
  <c r="R147" i="12"/>
  <c r="R251" i="12"/>
  <c r="R234" i="12"/>
  <c r="R231" i="12"/>
  <c r="R198" i="12"/>
  <c r="R191" i="12"/>
  <c r="R179" i="12"/>
  <c r="R167" i="12"/>
  <c r="R155" i="12"/>
  <c r="R143" i="12"/>
  <c r="R131" i="12"/>
  <c r="R119" i="12"/>
  <c r="R228" i="12"/>
  <c r="R210" i="12"/>
  <c r="R186" i="12"/>
  <c r="R174" i="12"/>
  <c r="R162" i="12"/>
  <c r="R150" i="12"/>
  <c r="R128" i="12"/>
  <c r="R123" i="12"/>
  <c r="R117" i="12"/>
  <c r="R112" i="12"/>
  <c r="R110" i="12"/>
  <c r="R103" i="12"/>
  <c r="R215" i="12"/>
  <c r="R182" i="12"/>
  <c r="R170" i="12"/>
  <c r="R230" i="12"/>
  <c r="R221" i="12"/>
  <c r="R195" i="12"/>
  <c r="R188" i="12"/>
  <c r="R185" i="12"/>
  <c r="R176" i="12"/>
  <c r="R173" i="12"/>
  <c r="R164" i="12"/>
  <c r="R161" i="12"/>
  <c r="R152" i="12"/>
  <c r="R149" i="12"/>
  <c r="R141" i="12"/>
  <c r="R116" i="12"/>
  <c r="R99" i="12"/>
  <c r="R87" i="12"/>
  <c r="R235" i="12"/>
  <c r="R197" i="12"/>
  <c r="R189" i="12"/>
  <c r="R175" i="12"/>
  <c r="R172" i="12"/>
  <c r="R168" i="12"/>
  <c r="R139" i="12"/>
  <c r="R127" i="12"/>
  <c r="R224" i="12"/>
  <c r="R187" i="12"/>
  <c r="R181" i="12"/>
  <c r="R180" i="12"/>
  <c r="R151" i="12"/>
  <c r="R135" i="12"/>
  <c r="R122" i="12"/>
  <c r="R222" i="12"/>
  <c r="R213" i="12"/>
  <c r="R184" i="12"/>
  <c r="R165" i="12"/>
  <c r="R148" i="12"/>
  <c r="R192" i="12"/>
  <c r="R146" i="12"/>
  <c r="R145" i="12"/>
  <c r="R214" i="12"/>
  <c r="R193" i="12"/>
  <c r="R205" i="12"/>
  <c r="R194" i="12"/>
  <c r="R137" i="12"/>
  <c r="R203" i="12"/>
  <c r="R158" i="12"/>
  <c r="R157" i="12"/>
  <c r="R177" i="12"/>
  <c r="R169" i="12"/>
  <c r="R153" i="12"/>
  <c r="R115" i="12"/>
  <c r="R105" i="12"/>
  <c r="R102" i="12"/>
  <c r="R88" i="12"/>
  <c r="R74" i="12"/>
  <c r="R160" i="12"/>
  <c r="R156" i="12"/>
  <c r="R138" i="12"/>
  <c r="R132" i="12"/>
  <c r="R106" i="12"/>
  <c r="R98" i="12"/>
  <c r="R95" i="12"/>
  <c r="R92" i="12"/>
  <c r="R84" i="12"/>
  <c r="R133" i="12"/>
  <c r="R79" i="12"/>
  <c r="R229" i="12"/>
  <c r="R163" i="12"/>
  <c r="R129" i="12"/>
  <c r="R114" i="12"/>
  <c r="R111" i="12"/>
  <c r="R206" i="12"/>
  <c r="R144" i="12"/>
  <c r="R140" i="12"/>
  <c r="R124" i="12"/>
  <c r="R113" i="12"/>
  <c r="R101" i="12"/>
  <c r="R97" i="12"/>
  <c r="R89" i="12"/>
  <c r="R86" i="12"/>
  <c r="R81" i="12"/>
  <c r="R76" i="12"/>
  <c r="R134" i="12"/>
  <c r="R120" i="12"/>
  <c r="R94" i="12"/>
  <c r="R109" i="12"/>
  <c r="R83" i="12"/>
  <c r="R78" i="12"/>
  <c r="R67" i="12"/>
  <c r="R55" i="12"/>
  <c r="R43" i="12"/>
  <c r="R125" i="12"/>
  <c r="R108" i="12"/>
  <c r="R104" i="12"/>
  <c r="R100" i="12"/>
  <c r="R96" i="12"/>
  <c r="R71" i="12"/>
  <c r="R69" i="12"/>
  <c r="R60" i="12"/>
  <c r="R48" i="12"/>
  <c r="R36" i="12"/>
  <c r="R121" i="12"/>
  <c r="R91" i="12"/>
  <c r="R85" i="12"/>
  <c r="R80" i="12"/>
  <c r="R73" i="12"/>
  <c r="R65" i="12"/>
  <c r="R53" i="12"/>
  <c r="R41" i="12"/>
  <c r="R90" i="12"/>
  <c r="R82" i="12"/>
  <c r="R126" i="12"/>
  <c r="R62" i="12"/>
  <c r="R58" i="12"/>
  <c r="R35" i="12"/>
  <c r="R28" i="12"/>
  <c r="R72" i="12"/>
  <c r="R70" i="12"/>
  <c r="R68" i="12"/>
  <c r="R54" i="12"/>
  <c r="R50" i="12"/>
  <c r="R46" i="12"/>
  <c r="R33" i="12"/>
  <c r="R42" i="12"/>
  <c r="R38" i="12"/>
  <c r="R26" i="12"/>
  <c r="R136" i="12"/>
  <c r="R66" i="12"/>
  <c r="R61" i="12"/>
  <c r="R31" i="12"/>
  <c r="R19" i="12"/>
  <c r="R49" i="12"/>
  <c r="R24" i="12"/>
  <c r="R12" i="12"/>
  <c r="R57" i="12"/>
  <c r="R37" i="12"/>
  <c r="R29" i="12"/>
  <c r="R17" i="12"/>
  <c r="R75" i="12"/>
  <c r="R45" i="12"/>
  <c r="R34" i="12"/>
  <c r="R22" i="12"/>
  <c r="R10" i="12"/>
  <c r="R27" i="12"/>
  <c r="R107" i="12"/>
  <c r="R64" i="12"/>
  <c r="R56" i="12"/>
  <c r="R52" i="12"/>
  <c r="R15" i="12"/>
  <c r="R47" i="12"/>
  <c r="R23" i="12"/>
  <c r="R11" i="12"/>
  <c r="R16" i="12"/>
  <c r="R30" i="12"/>
  <c r="R40" i="12"/>
  <c r="R14" i="12"/>
  <c r="R13" i="12"/>
  <c r="R39" i="12"/>
  <c r="R77" i="12"/>
  <c r="Q330" i="12"/>
  <c r="G7" i="11"/>
  <c r="F7" i="11"/>
  <c r="E7" i="11"/>
  <c r="D7" i="11"/>
  <c r="O331" i="11"/>
  <c r="N331" i="11"/>
  <c r="O330" i="11"/>
  <c r="N330" i="11"/>
  <c r="O329" i="11"/>
  <c r="N329" i="11"/>
  <c r="O328" i="11"/>
  <c r="N328" i="11"/>
  <c r="O327" i="11"/>
  <c r="N327" i="11"/>
  <c r="O326" i="11"/>
  <c r="N326" i="11"/>
  <c r="O325" i="11"/>
  <c r="N325" i="11"/>
  <c r="O324" i="11"/>
  <c r="N324" i="11"/>
  <c r="O323" i="11"/>
  <c r="N323" i="11"/>
  <c r="O322" i="11"/>
  <c r="N322" i="11"/>
  <c r="O321" i="11"/>
  <c r="N321" i="11"/>
  <c r="O320" i="11"/>
  <c r="N320" i="11"/>
  <c r="O319" i="11"/>
  <c r="N319" i="11"/>
  <c r="O318" i="11"/>
  <c r="N318" i="11"/>
  <c r="O317" i="11"/>
  <c r="N317" i="11"/>
  <c r="O316" i="11"/>
  <c r="N316" i="11"/>
  <c r="O315" i="11"/>
  <c r="N315" i="11"/>
  <c r="O314" i="11"/>
  <c r="N314" i="11"/>
  <c r="O313" i="11"/>
  <c r="N313" i="11"/>
  <c r="O312" i="11"/>
  <c r="N312" i="11"/>
  <c r="O311" i="11"/>
  <c r="N311" i="11"/>
  <c r="O310" i="11"/>
  <c r="N310" i="11"/>
  <c r="O309" i="11"/>
  <c r="N309" i="11"/>
  <c r="O308" i="11"/>
  <c r="N308" i="11"/>
  <c r="O307" i="11"/>
  <c r="N307" i="11"/>
  <c r="O306" i="11"/>
  <c r="N306" i="11"/>
  <c r="O305" i="11"/>
  <c r="N305" i="11"/>
  <c r="O304" i="11"/>
  <c r="N304" i="11"/>
  <c r="O303" i="11"/>
  <c r="N303" i="11"/>
  <c r="O302" i="11"/>
  <c r="N302" i="11"/>
  <c r="O301" i="11"/>
  <c r="N301" i="11"/>
  <c r="O300" i="11"/>
  <c r="N300" i="11"/>
  <c r="O299" i="11"/>
  <c r="N299" i="11"/>
  <c r="O298" i="11"/>
  <c r="N298" i="11"/>
  <c r="O297" i="11"/>
  <c r="N297" i="11"/>
  <c r="O296" i="11"/>
  <c r="N296" i="11"/>
  <c r="O295" i="11"/>
  <c r="N295" i="11"/>
  <c r="O294" i="11"/>
  <c r="N294" i="11"/>
  <c r="O293" i="11"/>
  <c r="N293" i="11"/>
  <c r="O292" i="11"/>
  <c r="N292" i="11"/>
  <c r="O291" i="11"/>
  <c r="N291" i="11"/>
  <c r="O290" i="11"/>
  <c r="N290" i="11"/>
  <c r="O289" i="11"/>
  <c r="N289" i="11"/>
  <c r="O288" i="11"/>
  <c r="N288" i="11"/>
  <c r="O287" i="11"/>
  <c r="N287" i="11"/>
  <c r="O286" i="11"/>
  <c r="N286" i="11"/>
  <c r="O285" i="11"/>
  <c r="N285" i="11"/>
  <c r="O284" i="11"/>
  <c r="N284" i="11"/>
  <c r="O283" i="11"/>
  <c r="N283" i="11"/>
  <c r="O282" i="11"/>
  <c r="N282" i="11"/>
  <c r="O281" i="11"/>
  <c r="N281" i="11"/>
  <c r="O280" i="11"/>
  <c r="N280" i="11"/>
  <c r="O279" i="11"/>
  <c r="N279" i="11"/>
  <c r="O278" i="11"/>
  <c r="N278" i="11"/>
  <c r="O277" i="11"/>
  <c r="N277" i="11"/>
  <c r="O276" i="11"/>
  <c r="N276" i="11"/>
  <c r="O275" i="11"/>
  <c r="N275" i="11"/>
  <c r="O274" i="11"/>
  <c r="N274" i="11"/>
  <c r="O273" i="11"/>
  <c r="N273" i="11"/>
  <c r="O272" i="11"/>
  <c r="N272" i="11"/>
  <c r="O271" i="11"/>
  <c r="N271" i="11"/>
  <c r="O270" i="11"/>
  <c r="N270" i="11"/>
  <c r="Q270" i="11" s="1"/>
  <c r="I270" i="11" s="1"/>
  <c r="D267" i="12" s="1"/>
  <c r="O269" i="11"/>
  <c r="N269" i="11"/>
  <c r="O268" i="11"/>
  <c r="N268" i="11"/>
  <c r="O267" i="11"/>
  <c r="N267" i="11"/>
  <c r="O266" i="11"/>
  <c r="N266" i="11"/>
  <c r="O265" i="11"/>
  <c r="N265" i="11"/>
  <c r="O264" i="11"/>
  <c r="N264" i="11"/>
  <c r="O263" i="11"/>
  <c r="N263" i="11"/>
  <c r="O262" i="11"/>
  <c r="N262" i="11"/>
  <c r="O261" i="11"/>
  <c r="N261" i="11"/>
  <c r="O260" i="11"/>
  <c r="N260" i="11"/>
  <c r="O259" i="11"/>
  <c r="N259" i="11"/>
  <c r="O258" i="11"/>
  <c r="N258" i="11"/>
  <c r="O257" i="11"/>
  <c r="N257" i="11"/>
  <c r="O256" i="11"/>
  <c r="N256" i="11"/>
  <c r="O255" i="11"/>
  <c r="N255" i="11"/>
  <c r="O254" i="11"/>
  <c r="N254" i="11"/>
  <c r="O253" i="11"/>
  <c r="N253" i="11"/>
  <c r="O252" i="11"/>
  <c r="N252" i="11"/>
  <c r="O251" i="11"/>
  <c r="N251" i="11"/>
  <c r="O250" i="11"/>
  <c r="N250" i="11"/>
  <c r="Q250" i="11" s="1"/>
  <c r="I250" i="11" s="1"/>
  <c r="D247" i="12" s="1"/>
  <c r="O249" i="11"/>
  <c r="N249" i="11"/>
  <c r="O248" i="11"/>
  <c r="N248" i="11"/>
  <c r="O247" i="11"/>
  <c r="N247" i="11"/>
  <c r="O246" i="11"/>
  <c r="N246" i="11"/>
  <c r="Q246" i="11" s="1"/>
  <c r="I246" i="11" s="1"/>
  <c r="D241" i="12" s="1"/>
  <c r="O245" i="11"/>
  <c r="N245" i="11"/>
  <c r="O244" i="11"/>
  <c r="N244" i="11"/>
  <c r="O243" i="11"/>
  <c r="N243" i="11"/>
  <c r="O242" i="11"/>
  <c r="N242" i="11"/>
  <c r="O241" i="11"/>
  <c r="N241" i="11"/>
  <c r="O240" i="11"/>
  <c r="N240" i="11"/>
  <c r="O239" i="11"/>
  <c r="N239" i="11"/>
  <c r="O238" i="11"/>
  <c r="N238" i="11"/>
  <c r="O237" i="11"/>
  <c r="N237" i="11"/>
  <c r="O236" i="11"/>
  <c r="N236" i="11"/>
  <c r="O235" i="11"/>
  <c r="N235" i="11"/>
  <c r="O234" i="11"/>
  <c r="N234" i="11"/>
  <c r="O233" i="11"/>
  <c r="N233" i="11"/>
  <c r="O232" i="11"/>
  <c r="N232" i="11"/>
  <c r="O231" i="11"/>
  <c r="N231" i="11"/>
  <c r="O230" i="11"/>
  <c r="N230" i="11"/>
  <c r="O229" i="11"/>
  <c r="N229" i="11"/>
  <c r="O228" i="11"/>
  <c r="N228" i="11"/>
  <c r="O227" i="11"/>
  <c r="N227" i="11"/>
  <c r="O226" i="11"/>
  <c r="N226" i="11"/>
  <c r="O225" i="11"/>
  <c r="N225" i="11"/>
  <c r="O224" i="11"/>
  <c r="N224" i="11"/>
  <c r="O223" i="11"/>
  <c r="N223" i="11"/>
  <c r="O222" i="11"/>
  <c r="N222" i="11"/>
  <c r="O221" i="11"/>
  <c r="N221" i="11"/>
  <c r="O220" i="11"/>
  <c r="N220" i="11"/>
  <c r="O219" i="11"/>
  <c r="N219" i="11"/>
  <c r="O218" i="11"/>
  <c r="N218" i="11"/>
  <c r="O217" i="11"/>
  <c r="N217" i="11"/>
  <c r="O216" i="11"/>
  <c r="N216" i="11"/>
  <c r="O215" i="11"/>
  <c r="N215" i="11"/>
  <c r="O214" i="11"/>
  <c r="N214" i="11"/>
  <c r="O213" i="11"/>
  <c r="N213" i="11"/>
  <c r="O212" i="11"/>
  <c r="N212" i="11"/>
  <c r="O211" i="11"/>
  <c r="N211" i="11"/>
  <c r="O210" i="11"/>
  <c r="N210" i="11"/>
  <c r="O209" i="11"/>
  <c r="N209" i="11"/>
  <c r="O208" i="11"/>
  <c r="N208" i="11"/>
  <c r="O207" i="11"/>
  <c r="N207" i="11"/>
  <c r="O206" i="11"/>
  <c r="N206" i="11"/>
  <c r="O205" i="11"/>
  <c r="N205" i="11"/>
  <c r="O204" i="11"/>
  <c r="N204" i="11"/>
  <c r="O203" i="11"/>
  <c r="N203" i="11"/>
  <c r="O202" i="11"/>
  <c r="N202" i="11"/>
  <c r="O201" i="11"/>
  <c r="N201" i="11"/>
  <c r="O200" i="11"/>
  <c r="N200" i="11"/>
  <c r="O199" i="11"/>
  <c r="N199" i="11"/>
  <c r="O198" i="11"/>
  <c r="N198" i="11"/>
  <c r="O197" i="11"/>
  <c r="N197" i="11"/>
  <c r="O196" i="11"/>
  <c r="N196" i="11"/>
  <c r="O195" i="11"/>
  <c r="N195" i="11"/>
  <c r="O194" i="11"/>
  <c r="N194" i="11"/>
  <c r="O193" i="11"/>
  <c r="N193" i="11"/>
  <c r="O192" i="11"/>
  <c r="N192" i="11"/>
  <c r="O191" i="11"/>
  <c r="N191" i="11"/>
  <c r="O190" i="11"/>
  <c r="N190" i="11"/>
  <c r="Q190" i="11" s="1"/>
  <c r="I190" i="11" s="1"/>
  <c r="D187" i="12" s="1"/>
  <c r="O189" i="11"/>
  <c r="N189" i="11"/>
  <c r="O188" i="11"/>
  <c r="N188" i="1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2" i="11"/>
  <c r="N152" i="11"/>
  <c r="O151" i="11"/>
  <c r="N151" i="11"/>
  <c r="O150" i="11"/>
  <c r="N150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J7" i="11"/>
  <c r="Q146" i="11" l="1"/>
  <c r="I146" i="11" s="1"/>
  <c r="D144" i="12" s="1"/>
  <c r="Q242" i="11"/>
  <c r="I242" i="11" s="1"/>
  <c r="D238" i="12" s="1"/>
  <c r="C12" i="2"/>
  <c r="C14" i="2"/>
  <c r="C18" i="2" s="1"/>
  <c r="R8" i="12"/>
  <c r="Q11" i="11"/>
  <c r="I11" i="11" s="1"/>
  <c r="D12" i="12" s="1"/>
  <c r="Q95" i="11"/>
  <c r="I95" i="11" s="1"/>
  <c r="D96" i="12" s="1"/>
  <c r="Q179" i="11"/>
  <c r="I179" i="11" s="1"/>
  <c r="D176" i="12" s="1"/>
  <c r="Q251" i="11"/>
  <c r="I251" i="11" s="1"/>
  <c r="D248" i="12" s="1"/>
  <c r="Q299" i="11"/>
  <c r="I299" i="11" s="1"/>
  <c r="D296" i="12" s="1"/>
  <c r="Q311" i="11"/>
  <c r="I311" i="11" s="1"/>
  <c r="D307" i="12" s="1"/>
  <c r="Q323" i="11"/>
  <c r="I323" i="11" s="1"/>
  <c r="D319" i="12" s="1"/>
  <c r="Q148" i="11"/>
  <c r="I148" i="11" s="1"/>
  <c r="D146" i="12" s="1"/>
  <c r="Q184" i="11"/>
  <c r="I184" i="11" s="1"/>
  <c r="D181" i="12" s="1"/>
  <c r="Q196" i="11"/>
  <c r="I196" i="11" s="1"/>
  <c r="D193" i="12" s="1"/>
  <c r="Q204" i="11"/>
  <c r="I204" i="11" s="1"/>
  <c r="D201" i="12" s="1"/>
  <c r="Q244" i="11"/>
  <c r="I244" i="11" s="1"/>
  <c r="D239" i="12" s="1"/>
  <c r="Q304" i="11"/>
  <c r="I304" i="11" s="1"/>
  <c r="D300" i="12" s="1"/>
  <c r="Q191" i="11"/>
  <c r="I191" i="11" s="1"/>
  <c r="D188" i="12" s="1"/>
  <c r="Q214" i="11"/>
  <c r="I214" i="11" s="1"/>
  <c r="D210" i="12" s="1"/>
  <c r="Q203" i="11"/>
  <c r="I203" i="11" s="1"/>
  <c r="D200" i="12" s="1"/>
  <c r="Q182" i="11"/>
  <c r="I182" i="11" s="1"/>
  <c r="D179" i="12" s="1"/>
  <c r="Q226" i="11"/>
  <c r="I226" i="11" s="1"/>
  <c r="D223" i="12" s="1"/>
  <c r="Q274" i="11"/>
  <c r="I274" i="11" s="1"/>
  <c r="D271" i="12" s="1"/>
  <c r="Q278" i="11"/>
  <c r="I278" i="11" s="1"/>
  <c r="D276" i="12" s="1"/>
  <c r="Q298" i="11"/>
  <c r="I298" i="11" s="1"/>
  <c r="D295" i="12" s="1"/>
  <c r="Q302" i="11"/>
  <c r="I302" i="11" s="1"/>
  <c r="Q310" i="11"/>
  <c r="I310" i="11" s="1"/>
  <c r="D306" i="12" s="1"/>
  <c r="Q330" i="11"/>
  <c r="I330" i="11" s="1"/>
  <c r="D325" i="12" s="1"/>
  <c r="Q329" i="11"/>
  <c r="I329" i="11" s="1"/>
  <c r="D324" i="12" s="1"/>
  <c r="Q12" i="11"/>
  <c r="I12" i="11" s="1"/>
  <c r="D13" i="12" s="1"/>
  <c r="Q29" i="11"/>
  <c r="I29" i="11" s="1"/>
  <c r="D29" i="12" s="1"/>
  <c r="Q157" i="11"/>
  <c r="I157" i="11" s="1"/>
  <c r="D155" i="12" s="1"/>
  <c r="Q314" i="11"/>
  <c r="I314" i="11" s="1"/>
  <c r="D310" i="12" s="1"/>
  <c r="Q33" i="11"/>
  <c r="I33" i="11" s="1"/>
  <c r="D33" i="12" s="1"/>
  <c r="Q41" i="11"/>
  <c r="I41" i="11" s="1"/>
  <c r="D41" i="12" s="1"/>
  <c r="Q45" i="11"/>
  <c r="I45" i="11" s="1"/>
  <c r="D45" i="12" s="1"/>
  <c r="Q155" i="11"/>
  <c r="I155" i="11" s="1"/>
  <c r="D153" i="12" s="1"/>
  <c r="Q312" i="11"/>
  <c r="I312" i="11" s="1"/>
  <c r="D308" i="12" s="1"/>
  <c r="Q16" i="11"/>
  <c r="I16" i="11" s="1"/>
  <c r="Q24" i="11"/>
  <c r="I24" i="11" s="1"/>
  <c r="D24" i="12" s="1"/>
  <c r="Q52" i="11"/>
  <c r="I52" i="11" s="1"/>
  <c r="D51" i="12" s="1"/>
  <c r="Q68" i="11"/>
  <c r="I68" i="11" s="1"/>
  <c r="D67" i="12" s="1"/>
  <c r="Q72" i="11"/>
  <c r="I72" i="11" s="1"/>
  <c r="D71" i="12" s="1"/>
  <c r="Q88" i="11"/>
  <c r="I88" i="11" s="1"/>
  <c r="D89" i="12" s="1"/>
  <c r="Q100" i="11"/>
  <c r="I100" i="11" s="1"/>
  <c r="D101" i="12" s="1"/>
  <c r="Q108" i="11"/>
  <c r="I108" i="11" s="1"/>
  <c r="D109" i="12" s="1"/>
  <c r="Q322" i="11"/>
  <c r="I322" i="11" s="1"/>
  <c r="D318" i="12" s="1"/>
  <c r="Q326" i="11"/>
  <c r="I326" i="11" s="1"/>
  <c r="D322" i="12" s="1"/>
  <c r="Q158" i="11"/>
  <c r="I158" i="11" s="1"/>
  <c r="D156" i="12" s="1"/>
  <c r="Q170" i="11"/>
  <c r="I170" i="11" s="1"/>
  <c r="Q119" i="11"/>
  <c r="I119" i="11" s="1"/>
  <c r="D119" i="12" s="1"/>
  <c r="Q123" i="11"/>
  <c r="I123" i="11" s="1"/>
  <c r="D123" i="12" s="1"/>
  <c r="Q139" i="11"/>
  <c r="I139" i="11" s="1"/>
  <c r="D138" i="12" s="1"/>
  <c r="Q143" i="11"/>
  <c r="I143" i="11" s="1"/>
  <c r="D142" i="12" s="1"/>
  <c r="Q151" i="11"/>
  <c r="I151" i="11" s="1"/>
  <c r="D149" i="12" s="1"/>
  <c r="Q64" i="11"/>
  <c r="I64" i="11" s="1"/>
  <c r="D63" i="12" s="1"/>
  <c r="Q76" i="11"/>
  <c r="I76" i="11" s="1"/>
  <c r="D75" i="12" s="1"/>
  <c r="Q84" i="11"/>
  <c r="I84" i="11" s="1"/>
  <c r="Q122" i="11"/>
  <c r="I122" i="11" s="1"/>
  <c r="D122" i="12" s="1"/>
  <c r="Q132" i="11"/>
  <c r="I132" i="11" s="1"/>
  <c r="D132" i="12" s="1"/>
  <c r="Q152" i="11"/>
  <c r="I152" i="11" s="1"/>
  <c r="D150" i="12" s="1"/>
  <c r="Q168" i="11"/>
  <c r="I168" i="11" s="1"/>
  <c r="D166" i="12" s="1"/>
  <c r="Q228" i="11"/>
  <c r="I228" i="11" s="1"/>
  <c r="D225" i="12" s="1"/>
  <c r="Q324" i="11"/>
  <c r="I324" i="11" s="1"/>
  <c r="D320" i="12" s="1"/>
  <c r="Q121" i="11"/>
  <c r="I121" i="11" s="1"/>
  <c r="D121" i="12" s="1"/>
  <c r="Q305" i="11"/>
  <c r="I305" i="11" s="1"/>
  <c r="D301" i="12" s="1"/>
  <c r="Q309" i="11"/>
  <c r="I309" i="11" s="1"/>
  <c r="D305" i="12" s="1"/>
  <c r="Q62" i="11"/>
  <c r="I62" i="11" s="1"/>
  <c r="D61" i="12" s="1"/>
  <c r="Q70" i="11"/>
  <c r="I70" i="11" s="1"/>
  <c r="D69" i="12" s="1"/>
  <c r="Q94" i="11"/>
  <c r="I94" i="11" s="1"/>
  <c r="D95" i="12" s="1"/>
  <c r="Q98" i="11"/>
  <c r="I98" i="11" s="1"/>
  <c r="D99" i="12" s="1"/>
  <c r="Q112" i="11"/>
  <c r="I112" i="11" s="1"/>
  <c r="D327" i="12" s="1"/>
  <c r="Q56" i="11"/>
  <c r="I56" i="11" s="1"/>
  <c r="D55" i="12" s="1"/>
  <c r="Q60" i="11"/>
  <c r="I60" i="11" s="1"/>
  <c r="D59" i="12" s="1"/>
  <c r="Q96" i="11"/>
  <c r="I96" i="11" s="1"/>
  <c r="D97" i="12" s="1"/>
  <c r="Q206" i="11"/>
  <c r="I206" i="11" s="1"/>
  <c r="D203" i="12" s="1"/>
  <c r="Q218" i="11"/>
  <c r="I218" i="11" s="1"/>
  <c r="D214" i="12" s="1"/>
  <c r="Q9" i="11"/>
  <c r="I9" i="11" s="1"/>
  <c r="D10" i="12" s="1"/>
  <c r="Q120" i="11"/>
  <c r="I120" i="11" s="1"/>
  <c r="D120" i="12" s="1"/>
  <c r="Q167" i="11"/>
  <c r="I167" i="11" s="1"/>
  <c r="D165" i="12" s="1"/>
  <c r="Q258" i="11"/>
  <c r="I258" i="11" s="1"/>
  <c r="D255" i="12" s="1"/>
  <c r="Q294" i="11"/>
  <c r="I294" i="11" s="1"/>
  <c r="D291" i="12" s="1"/>
  <c r="Q144" i="11"/>
  <c r="I144" i="11" s="1"/>
  <c r="D143" i="12" s="1"/>
  <c r="Q223" i="11"/>
  <c r="I223" i="11" s="1"/>
  <c r="D221" i="12" s="1"/>
  <c r="Q14" i="11"/>
  <c r="I14" i="11" s="1"/>
  <c r="D15" i="12" s="1"/>
  <c r="Q22" i="11"/>
  <c r="I22" i="11" s="1"/>
  <c r="D22" i="12" s="1"/>
  <c r="Q26" i="11"/>
  <c r="I26" i="11" s="1"/>
  <c r="D26" i="12" s="1"/>
  <c r="Q34" i="11"/>
  <c r="I34" i="11" s="1"/>
  <c r="D34" i="12" s="1"/>
  <c r="Q38" i="11"/>
  <c r="I38" i="11" s="1"/>
  <c r="D38" i="12" s="1"/>
  <c r="Q46" i="11"/>
  <c r="I46" i="11" s="1"/>
  <c r="D46" i="12" s="1"/>
  <c r="Q50" i="11"/>
  <c r="I50" i="11" s="1"/>
  <c r="D49" i="12" s="1"/>
  <c r="Q77" i="11"/>
  <c r="I77" i="11" s="1"/>
  <c r="D76" i="12" s="1"/>
  <c r="Q81" i="11"/>
  <c r="I81" i="11" s="1"/>
  <c r="D80" i="12" s="1"/>
  <c r="Q156" i="11"/>
  <c r="I156" i="11" s="1"/>
  <c r="D154" i="12" s="1"/>
  <c r="Q160" i="11"/>
  <c r="I160" i="11" s="1"/>
  <c r="D158" i="12" s="1"/>
  <c r="Q231" i="11"/>
  <c r="I231" i="11" s="1"/>
  <c r="D228" i="12" s="1"/>
  <c r="Q271" i="11"/>
  <c r="I271" i="11" s="1"/>
  <c r="D268" i="12" s="1"/>
  <c r="Q279" i="11"/>
  <c r="I279" i="11" s="1"/>
  <c r="D277" i="12" s="1"/>
  <c r="Q315" i="11"/>
  <c r="I315" i="11" s="1"/>
  <c r="D311" i="12" s="1"/>
  <c r="Q180" i="11"/>
  <c r="I180" i="11" s="1"/>
  <c r="D177" i="12" s="1"/>
  <c r="Q192" i="11"/>
  <c r="I192" i="11" s="1"/>
  <c r="D189" i="12" s="1"/>
  <c r="Q212" i="11"/>
  <c r="I212" i="11" s="1"/>
  <c r="D208" i="12" s="1"/>
  <c r="Q216" i="11"/>
  <c r="I216" i="11" s="1"/>
  <c r="D212" i="12" s="1"/>
  <c r="Q331" i="11"/>
  <c r="I331" i="11" s="1"/>
  <c r="D326" i="12" s="1"/>
  <c r="Q23" i="11"/>
  <c r="I23" i="11" s="1"/>
  <c r="D23" i="12" s="1"/>
  <c r="Q35" i="11"/>
  <c r="I35" i="11" s="1"/>
  <c r="D35" i="12" s="1"/>
  <c r="Q47" i="11"/>
  <c r="I47" i="11" s="1"/>
  <c r="D47" i="12" s="1"/>
  <c r="Q78" i="11"/>
  <c r="I78" i="11" s="1"/>
  <c r="D77" i="12" s="1"/>
  <c r="Q114" i="11"/>
  <c r="I114" i="11" s="1"/>
  <c r="D113" i="12" s="1"/>
  <c r="Q118" i="11"/>
  <c r="I118" i="11" s="1"/>
  <c r="D215" i="12" s="1"/>
  <c r="Q126" i="11"/>
  <c r="I126" i="11" s="1"/>
  <c r="D126" i="12" s="1"/>
  <c r="Q130" i="11"/>
  <c r="I130" i="11" s="1"/>
  <c r="D130" i="12" s="1"/>
  <c r="Q134" i="11"/>
  <c r="I134" i="11" s="1"/>
  <c r="D134" i="12" s="1"/>
  <c r="Q138" i="11"/>
  <c r="I138" i="11" s="1"/>
  <c r="D137" i="12" s="1"/>
  <c r="Q142" i="11"/>
  <c r="I142" i="11" s="1"/>
  <c r="D141" i="12" s="1"/>
  <c r="Q240" i="11"/>
  <c r="I240" i="11" s="1"/>
  <c r="D236" i="12" s="1"/>
  <c r="Q268" i="11"/>
  <c r="I268" i="11" s="1"/>
  <c r="D265" i="12" s="1"/>
  <c r="Q276" i="11"/>
  <c r="I276" i="11" s="1"/>
  <c r="D273" i="12" s="1"/>
  <c r="Q300" i="11"/>
  <c r="I300" i="11" s="1"/>
  <c r="D297" i="12" s="1"/>
  <c r="Q55" i="11"/>
  <c r="I55" i="11" s="1"/>
  <c r="D54" i="12" s="1"/>
  <c r="Q28" i="11"/>
  <c r="I28" i="11" s="1"/>
  <c r="D28" i="12" s="1"/>
  <c r="Q36" i="11"/>
  <c r="I36" i="11" s="1"/>
  <c r="D36" i="12" s="1"/>
  <c r="Q40" i="11"/>
  <c r="I40" i="11" s="1"/>
  <c r="D40" i="12" s="1"/>
  <c r="Q48" i="11"/>
  <c r="I48" i="11" s="1"/>
  <c r="D48" i="12" s="1"/>
  <c r="Q67" i="11"/>
  <c r="I67" i="11" s="1"/>
  <c r="D66" i="12" s="1"/>
  <c r="Q79" i="11"/>
  <c r="I79" i="11" s="1"/>
  <c r="D78" i="12" s="1"/>
  <c r="Q103" i="11"/>
  <c r="I103" i="11" s="1"/>
  <c r="D104" i="12" s="1"/>
  <c r="Q162" i="11"/>
  <c r="I162" i="11" s="1"/>
  <c r="D160" i="12" s="1"/>
  <c r="Q166" i="11"/>
  <c r="I166" i="11" s="1"/>
  <c r="D164" i="12" s="1"/>
  <c r="Q253" i="11"/>
  <c r="I253" i="11" s="1"/>
  <c r="D250" i="12" s="1"/>
  <c r="Q257" i="11"/>
  <c r="I257" i="11" s="1"/>
  <c r="D254" i="12" s="1"/>
  <c r="Q261" i="11"/>
  <c r="I261" i="11" s="1"/>
  <c r="D258" i="12" s="1"/>
  <c r="Q269" i="11"/>
  <c r="I269" i="11" s="1"/>
  <c r="D266" i="12" s="1"/>
  <c r="Q273" i="11"/>
  <c r="I273" i="11" s="1"/>
  <c r="D270" i="12" s="1"/>
  <c r="Q281" i="11"/>
  <c r="I281" i="11" s="1"/>
  <c r="D279" i="12" s="1"/>
  <c r="Q289" i="11"/>
  <c r="I289" i="11" s="1"/>
  <c r="D286" i="12" s="1"/>
  <c r="Q293" i="11"/>
  <c r="I293" i="11" s="1"/>
  <c r="D290" i="12" s="1"/>
  <c r="Q297" i="11"/>
  <c r="I297" i="11" s="1"/>
  <c r="D294" i="12" s="1"/>
  <c r="Q53" i="11"/>
  <c r="I53" i="11" s="1"/>
  <c r="D52" i="12" s="1"/>
  <c r="Q175" i="11"/>
  <c r="I175" i="11" s="1"/>
  <c r="D172" i="12" s="1"/>
  <c r="Q229" i="11"/>
  <c r="I229" i="11" s="1"/>
  <c r="D226" i="12" s="1"/>
  <c r="Q18" i="11"/>
  <c r="I18" i="11" s="1"/>
  <c r="D18" i="12" s="1"/>
  <c r="Q92" i="11"/>
  <c r="I92" i="11" s="1"/>
  <c r="D93" i="12" s="1"/>
  <c r="Q115" i="11"/>
  <c r="I115" i="11" s="1"/>
  <c r="D115" i="12" s="1"/>
  <c r="Q245" i="11"/>
  <c r="I245" i="11" s="1"/>
  <c r="D240" i="12" s="1"/>
  <c r="Q249" i="11"/>
  <c r="I249" i="11" s="1"/>
  <c r="D246" i="12" s="1"/>
  <c r="Q280" i="11"/>
  <c r="I280" i="11" s="1"/>
  <c r="D278" i="12" s="1"/>
  <c r="Q288" i="11"/>
  <c r="I288" i="11" s="1"/>
  <c r="D285" i="12" s="1"/>
  <c r="Q292" i="11"/>
  <c r="I292" i="11" s="1"/>
  <c r="D289" i="12" s="1"/>
  <c r="Q307" i="11"/>
  <c r="I307" i="11" s="1"/>
  <c r="D303" i="12" s="1"/>
  <c r="Q57" i="11"/>
  <c r="I57" i="11" s="1"/>
  <c r="D56" i="12" s="1"/>
  <c r="Q30" i="11"/>
  <c r="I30" i="11" s="1"/>
  <c r="D30" i="12" s="1"/>
  <c r="Q42" i="11"/>
  <c r="I42" i="11" s="1"/>
  <c r="D42" i="12" s="1"/>
  <c r="Q58" i="11"/>
  <c r="I58" i="11" s="1"/>
  <c r="D57" i="12" s="1"/>
  <c r="Q104" i="11"/>
  <c r="I104" i="11" s="1"/>
  <c r="D105" i="12" s="1"/>
  <c r="Q131" i="11"/>
  <c r="I131" i="11" s="1"/>
  <c r="D131" i="12" s="1"/>
  <c r="Q172" i="11"/>
  <c r="I172" i="11" s="1"/>
  <c r="D169" i="12" s="1"/>
  <c r="Q215" i="11"/>
  <c r="I215" i="11" s="1"/>
  <c r="D211" i="12" s="1"/>
  <c r="Q230" i="11"/>
  <c r="I230" i="11" s="1"/>
  <c r="D227" i="12" s="1"/>
  <c r="Q234" i="11"/>
  <c r="I234" i="11" s="1"/>
  <c r="Q238" i="11"/>
  <c r="I238" i="11" s="1"/>
  <c r="D234" i="12" s="1"/>
  <c r="Q19" i="11"/>
  <c r="I19" i="11" s="1"/>
  <c r="D19" i="12" s="1"/>
  <c r="Q89" i="11"/>
  <c r="I89" i="11" s="1"/>
  <c r="D90" i="12" s="1"/>
  <c r="Q93" i="11"/>
  <c r="I93" i="11" s="1"/>
  <c r="D94" i="12" s="1"/>
  <c r="Q116" i="11"/>
  <c r="I116" i="11" s="1"/>
  <c r="D116" i="12" s="1"/>
  <c r="Q150" i="11"/>
  <c r="I150" i="11" s="1"/>
  <c r="D148" i="12" s="1"/>
  <c r="Q154" i="11"/>
  <c r="I154" i="11" s="1"/>
  <c r="D152" i="12" s="1"/>
  <c r="Q227" i="11"/>
  <c r="I227" i="11" s="1"/>
  <c r="D224" i="12" s="1"/>
  <c r="Q254" i="11"/>
  <c r="I254" i="11" s="1"/>
  <c r="D251" i="12" s="1"/>
  <c r="Q262" i="11"/>
  <c r="I262" i="11" s="1"/>
  <c r="D259" i="12" s="1"/>
  <c r="Q266" i="11"/>
  <c r="I266" i="11" s="1"/>
  <c r="D263" i="12" s="1"/>
  <c r="Q285" i="11"/>
  <c r="I285" i="11" s="1"/>
  <c r="D282" i="12" s="1"/>
  <c r="Q308" i="11"/>
  <c r="I308" i="11" s="1"/>
  <c r="D304" i="12" s="1"/>
  <c r="Q316" i="11"/>
  <c r="I316" i="11" s="1"/>
  <c r="D312" i="12" s="1"/>
  <c r="Q327" i="11"/>
  <c r="I327" i="11" s="1"/>
  <c r="D323" i="12" s="1"/>
  <c r="Q8" i="11"/>
  <c r="I8" i="11" s="1"/>
  <c r="D9" i="12" s="1"/>
  <c r="Q31" i="11"/>
  <c r="I31" i="11" s="1"/>
  <c r="D31" i="12" s="1"/>
  <c r="Q59" i="11"/>
  <c r="I59" i="11" s="1"/>
  <c r="D58" i="12" s="1"/>
  <c r="Q66" i="11"/>
  <c r="I66" i="11" s="1"/>
  <c r="D65" i="12" s="1"/>
  <c r="Q74" i="11"/>
  <c r="I74" i="11" s="1"/>
  <c r="D73" i="12" s="1"/>
  <c r="Q82" i="11"/>
  <c r="I82" i="11" s="1"/>
  <c r="D81" i="12" s="1"/>
  <c r="Q86" i="11"/>
  <c r="I86" i="11" s="1"/>
  <c r="D87" i="12" s="1"/>
  <c r="Q101" i="11"/>
  <c r="I101" i="11" s="1"/>
  <c r="D102" i="12" s="1"/>
  <c r="Q105" i="11"/>
  <c r="I105" i="11" s="1"/>
  <c r="D106" i="12" s="1"/>
  <c r="Q124" i="11"/>
  <c r="I124" i="11" s="1"/>
  <c r="D124" i="12" s="1"/>
  <c r="Q169" i="11"/>
  <c r="I169" i="11" s="1"/>
  <c r="D167" i="12" s="1"/>
  <c r="Q208" i="11"/>
  <c r="I208" i="11" s="1"/>
  <c r="D204" i="12" s="1"/>
  <c r="Q239" i="11"/>
  <c r="I239" i="11" s="1"/>
  <c r="D235" i="12" s="1"/>
  <c r="Q328" i="11"/>
  <c r="I328" i="11" s="1"/>
  <c r="Q20" i="11"/>
  <c r="I20" i="11" s="1"/>
  <c r="D20" i="12" s="1"/>
  <c r="Q71" i="11"/>
  <c r="I71" i="11" s="1"/>
  <c r="D70" i="12" s="1"/>
  <c r="Q90" i="11"/>
  <c r="I90" i="11" s="1"/>
  <c r="D91" i="12" s="1"/>
  <c r="Q106" i="11"/>
  <c r="I106" i="11" s="1"/>
  <c r="D107" i="12" s="1"/>
  <c r="Q136" i="11"/>
  <c r="I136" i="11" s="1"/>
  <c r="D135" i="12" s="1"/>
  <c r="Q181" i="11"/>
  <c r="I181" i="11" s="1"/>
  <c r="D178" i="12" s="1"/>
  <c r="Q220" i="11"/>
  <c r="I220" i="11" s="1"/>
  <c r="D217" i="12" s="1"/>
  <c r="Q263" i="11"/>
  <c r="I263" i="11" s="1"/>
  <c r="D260" i="12" s="1"/>
  <c r="Q282" i="11"/>
  <c r="I282" i="11" s="1"/>
  <c r="Q286" i="11"/>
  <c r="I286" i="11" s="1"/>
  <c r="D283" i="12" s="1"/>
  <c r="Q290" i="11"/>
  <c r="I290" i="11" s="1"/>
  <c r="D287" i="12" s="1"/>
  <c r="Q301" i="11"/>
  <c r="I301" i="11" s="1"/>
  <c r="D298" i="12" s="1"/>
  <c r="Q317" i="11"/>
  <c r="I317" i="11" s="1"/>
  <c r="D313" i="12" s="1"/>
  <c r="Q44" i="11"/>
  <c r="I44" i="11" s="1"/>
  <c r="D44" i="12" s="1"/>
  <c r="Q83" i="11"/>
  <c r="I83" i="11" s="1"/>
  <c r="D82" i="12" s="1"/>
  <c r="Q110" i="11"/>
  <c r="I110" i="11" s="1"/>
  <c r="D111" i="12" s="1"/>
  <c r="Q178" i="11"/>
  <c r="I178" i="11" s="1"/>
  <c r="D175" i="12" s="1"/>
  <c r="Q197" i="11"/>
  <c r="I197" i="11" s="1"/>
  <c r="D194" i="12" s="1"/>
  <c r="Q201" i="11"/>
  <c r="I201" i="11" s="1"/>
  <c r="D198" i="12" s="1"/>
  <c r="Q205" i="11"/>
  <c r="I205" i="11" s="1"/>
  <c r="D202" i="12" s="1"/>
  <c r="Q232" i="11"/>
  <c r="I232" i="11" s="1"/>
  <c r="D229" i="12" s="1"/>
  <c r="Q275" i="11"/>
  <c r="I275" i="11" s="1"/>
  <c r="D272" i="12" s="1"/>
  <c r="Q325" i="11"/>
  <c r="I325" i="11" s="1"/>
  <c r="D321" i="12" s="1"/>
  <c r="Q10" i="11"/>
  <c r="I10" i="11" s="1"/>
  <c r="D11" i="12" s="1"/>
  <c r="Q99" i="11"/>
  <c r="I99" i="11" s="1"/>
  <c r="D100" i="12" s="1"/>
  <c r="Q107" i="11"/>
  <c r="I107" i="11" s="1"/>
  <c r="D108" i="12" s="1"/>
  <c r="Q133" i="11"/>
  <c r="I133" i="11" s="1"/>
  <c r="D133" i="12" s="1"/>
  <c r="Q159" i="11"/>
  <c r="I159" i="11" s="1"/>
  <c r="D157" i="12" s="1"/>
  <c r="Q194" i="11"/>
  <c r="I194" i="11" s="1"/>
  <c r="D191" i="12" s="1"/>
  <c r="Q202" i="11"/>
  <c r="I202" i="11" s="1"/>
  <c r="D199" i="12" s="1"/>
  <c r="Q217" i="11"/>
  <c r="I217" i="11" s="1"/>
  <c r="D213" i="12" s="1"/>
  <c r="Q252" i="11"/>
  <c r="I252" i="11" s="1"/>
  <c r="D249" i="12" s="1"/>
  <c r="Q256" i="11"/>
  <c r="I256" i="11" s="1"/>
  <c r="D253" i="12" s="1"/>
  <c r="Q264" i="11"/>
  <c r="I264" i="11" s="1"/>
  <c r="D261" i="12" s="1"/>
  <c r="Q287" i="11"/>
  <c r="I287" i="11" s="1"/>
  <c r="D284" i="12" s="1"/>
  <c r="Q102" i="11"/>
  <c r="I102" i="11" s="1"/>
  <c r="D103" i="12" s="1"/>
  <c r="Q113" i="11"/>
  <c r="I113" i="11" s="1"/>
  <c r="D114" i="12" s="1"/>
  <c r="Q117" i="11"/>
  <c r="I117" i="11" s="1"/>
  <c r="D117" i="12" s="1"/>
  <c r="Q149" i="11"/>
  <c r="I149" i="11" s="1"/>
  <c r="D147" i="12" s="1"/>
  <c r="Q153" i="11"/>
  <c r="I153" i="11" s="1"/>
  <c r="D151" i="12" s="1"/>
  <c r="Q193" i="11"/>
  <c r="I193" i="11" s="1"/>
  <c r="D190" i="12" s="1"/>
  <c r="Q241" i="11"/>
  <c r="I241" i="11" s="1"/>
  <c r="D237" i="12" s="1"/>
  <c r="Q259" i="11"/>
  <c r="I259" i="11" s="1"/>
  <c r="D256" i="12" s="1"/>
  <c r="Q277" i="11"/>
  <c r="I277" i="11" s="1"/>
  <c r="D274" i="12" s="1"/>
  <c r="Q295" i="11"/>
  <c r="I295" i="11" s="1"/>
  <c r="D292" i="12" s="1"/>
  <c r="Q109" i="11"/>
  <c r="I109" i="11" s="1"/>
  <c r="D110" i="12" s="1"/>
  <c r="Q145" i="11"/>
  <c r="I145" i="11" s="1"/>
  <c r="Q237" i="11"/>
  <c r="I237" i="11" s="1"/>
  <c r="D233" i="12" s="1"/>
  <c r="Q73" i="11"/>
  <c r="I73" i="11" s="1"/>
  <c r="D72" i="12" s="1"/>
  <c r="Q128" i="11"/>
  <c r="I128" i="11" s="1"/>
  <c r="D128" i="12" s="1"/>
  <c r="Q135" i="11"/>
  <c r="I135" i="11" s="1"/>
  <c r="Q164" i="11"/>
  <c r="I164" i="11" s="1"/>
  <c r="D162" i="12" s="1"/>
  <c r="Q171" i="11"/>
  <c r="I171" i="11" s="1"/>
  <c r="D168" i="12" s="1"/>
  <c r="Q219" i="11"/>
  <c r="I219" i="11" s="1"/>
  <c r="D216" i="12" s="1"/>
  <c r="Q200" i="11"/>
  <c r="I200" i="11" s="1"/>
  <c r="D197" i="12" s="1"/>
  <c r="Q255" i="11"/>
  <c r="I255" i="11" s="1"/>
  <c r="D252" i="12" s="1"/>
  <c r="Q51" i="11"/>
  <c r="I51" i="11" s="1"/>
  <c r="D50" i="12" s="1"/>
  <c r="Q186" i="11"/>
  <c r="I186" i="11" s="1"/>
  <c r="D183" i="12" s="1"/>
  <c r="Q313" i="11"/>
  <c r="I313" i="11" s="1"/>
  <c r="D309" i="12" s="1"/>
  <c r="Q320" i="11"/>
  <c r="I320" i="11" s="1"/>
  <c r="D316" i="12" s="1"/>
  <c r="Q61" i="11"/>
  <c r="I61" i="11" s="1"/>
  <c r="D60" i="12" s="1"/>
  <c r="Q163" i="11"/>
  <c r="I163" i="11" s="1"/>
  <c r="D161" i="12" s="1"/>
  <c r="Q69" i="11"/>
  <c r="I69" i="11" s="1"/>
  <c r="D68" i="12" s="1"/>
  <c r="Q260" i="11"/>
  <c r="I260" i="11" s="1"/>
  <c r="D257" i="12" s="1"/>
  <c r="Q267" i="11"/>
  <c r="I267" i="11" s="1"/>
  <c r="D264" i="12" s="1"/>
  <c r="Q296" i="11"/>
  <c r="I296" i="11" s="1"/>
  <c r="D293" i="12" s="1"/>
  <c r="Q306" i="11"/>
  <c r="I306" i="11" s="1"/>
  <c r="D302" i="12" s="1"/>
  <c r="Q207" i="11"/>
  <c r="I207" i="11" s="1"/>
  <c r="Q189" i="11"/>
  <c r="I189" i="11" s="1"/>
  <c r="D186" i="12" s="1"/>
  <c r="Q211" i="11"/>
  <c r="I211" i="11" s="1"/>
  <c r="D207" i="12" s="1"/>
  <c r="Q233" i="11"/>
  <c r="I233" i="11" s="1"/>
  <c r="D230" i="12" s="1"/>
  <c r="Q17" i="11"/>
  <c r="I17" i="11" s="1"/>
  <c r="D17" i="12" s="1"/>
  <c r="Q32" i="11"/>
  <c r="I32" i="11" s="1"/>
  <c r="D32" i="12" s="1"/>
  <c r="Q43" i="11"/>
  <c r="I43" i="11" s="1"/>
  <c r="D43" i="12" s="1"/>
  <c r="Q80" i="11"/>
  <c r="I80" i="11" s="1"/>
  <c r="D79" i="12" s="1"/>
  <c r="Q25" i="11"/>
  <c r="I25" i="11" s="1"/>
  <c r="D25" i="12" s="1"/>
  <c r="Q161" i="11"/>
  <c r="I161" i="11" s="1"/>
  <c r="D159" i="12" s="1"/>
  <c r="Q165" i="11"/>
  <c r="I165" i="11" s="1"/>
  <c r="D163" i="12" s="1"/>
  <c r="Q183" i="11"/>
  <c r="I183" i="11" s="1"/>
  <c r="D180" i="12" s="1"/>
  <c r="Q303" i="11"/>
  <c r="I303" i="11" s="1"/>
  <c r="D299" i="12" s="1"/>
  <c r="Q13" i="11"/>
  <c r="I13" i="11" s="1"/>
  <c r="D14" i="12" s="1"/>
  <c r="Q87" i="11"/>
  <c r="I87" i="11" s="1"/>
  <c r="D88" i="12" s="1"/>
  <c r="Q185" i="11"/>
  <c r="I185" i="11" s="1"/>
  <c r="D182" i="12" s="1"/>
  <c r="Q54" i="11"/>
  <c r="I54" i="11" s="1"/>
  <c r="D53" i="12" s="1"/>
  <c r="Q65" i="11"/>
  <c r="I65" i="11" s="1"/>
  <c r="D64" i="12" s="1"/>
  <c r="Q37" i="11"/>
  <c r="I37" i="11" s="1"/>
  <c r="D37" i="12" s="1"/>
  <c r="Q85" i="11"/>
  <c r="I85" i="11" s="1"/>
  <c r="D86" i="12" s="1"/>
  <c r="Q125" i="11"/>
  <c r="I125" i="11" s="1"/>
  <c r="D125" i="12" s="1"/>
  <c r="Q129" i="11"/>
  <c r="I129" i="11" s="1"/>
  <c r="D129" i="12" s="1"/>
  <c r="Q15" i="11"/>
  <c r="I15" i="11" s="1"/>
  <c r="D16" i="12" s="1"/>
  <c r="Q63" i="11"/>
  <c r="I63" i="11" s="1"/>
  <c r="D62" i="12" s="1"/>
  <c r="Q111" i="11"/>
  <c r="I111" i="11" s="1"/>
  <c r="D112" i="12" s="1"/>
  <c r="Q140" i="11"/>
  <c r="I140" i="11" s="1"/>
  <c r="D139" i="12" s="1"/>
  <c r="Q147" i="11"/>
  <c r="I147" i="11" s="1"/>
  <c r="D145" i="12" s="1"/>
  <c r="Q176" i="11"/>
  <c r="I176" i="11" s="1"/>
  <c r="D173" i="12" s="1"/>
  <c r="Q187" i="11"/>
  <c r="I187" i="11" s="1"/>
  <c r="D184" i="12" s="1"/>
  <c r="Q198" i="11"/>
  <c r="I198" i="11" s="1"/>
  <c r="D195" i="12" s="1"/>
  <c r="Q209" i="11"/>
  <c r="I209" i="11" s="1"/>
  <c r="D205" i="12" s="1"/>
  <c r="Q213" i="11"/>
  <c r="I213" i="11" s="1"/>
  <c r="D209" i="12" s="1"/>
  <c r="Q224" i="11"/>
  <c r="I224" i="11" s="1"/>
  <c r="Q235" i="11"/>
  <c r="I235" i="11" s="1"/>
  <c r="D231" i="12" s="1"/>
  <c r="Q321" i="11"/>
  <c r="I321" i="11" s="1"/>
  <c r="D317" i="12" s="1"/>
  <c r="Q174" i="11"/>
  <c r="I174" i="11" s="1"/>
  <c r="D171" i="12" s="1"/>
  <c r="Q222" i="11"/>
  <c r="I222" i="11" s="1"/>
  <c r="D220" i="12" s="1"/>
  <c r="Q284" i="11"/>
  <c r="I284" i="11" s="1"/>
  <c r="D281" i="12" s="1"/>
  <c r="Q39" i="11"/>
  <c r="I39" i="11" s="1"/>
  <c r="D39" i="12" s="1"/>
  <c r="Q248" i="11"/>
  <c r="I248" i="11" s="1"/>
  <c r="D245" i="12" s="1"/>
  <c r="Q319" i="11"/>
  <c r="I319" i="11" s="1"/>
  <c r="D315" i="12" s="1"/>
  <c r="Q21" i="11"/>
  <c r="I21" i="11" s="1"/>
  <c r="D21" i="12" s="1"/>
  <c r="Q91" i="11"/>
  <c r="I91" i="11" s="1"/>
  <c r="D92" i="12" s="1"/>
  <c r="Q49" i="11"/>
  <c r="I49" i="11" s="1"/>
  <c r="Q97" i="11"/>
  <c r="I97" i="11" s="1"/>
  <c r="D98" i="12" s="1"/>
  <c r="Q195" i="11"/>
  <c r="I195" i="11" s="1"/>
  <c r="D192" i="12" s="1"/>
  <c r="Q243" i="11"/>
  <c r="I243" i="11" s="1"/>
  <c r="D328" i="12" s="1"/>
  <c r="Q272" i="11"/>
  <c r="I272" i="11" s="1"/>
  <c r="D269" i="12" s="1"/>
  <c r="Q127" i="11"/>
  <c r="I127" i="11" s="1"/>
  <c r="D127" i="12" s="1"/>
  <c r="Q291" i="11"/>
  <c r="I291" i="11" s="1"/>
  <c r="D288" i="12" s="1"/>
  <c r="Q27" i="11"/>
  <c r="I27" i="11" s="1"/>
  <c r="D27" i="12" s="1"/>
  <c r="Q75" i="11"/>
  <c r="I75" i="11" s="1"/>
  <c r="D74" i="12" s="1"/>
  <c r="Q137" i="11"/>
  <c r="I137" i="11" s="1"/>
  <c r="D136" i="12" s="1"/>
  <c r="Q141" i="11"/>
  <c r="I141" i="11" s="1"/>
  <c r="D140" i="12" s="1"/>
  <c r="Q173" i="11"/>
  <c r="I173" i="11" s="1"/>
  <c r="D170" i="12" s="1"/>
  <c r="Q177" i="11"/>
  <c r="I177" i="11" s="1"/>
  <c r="D174" i="12" s="1"/>
  <c r="Q188" i="11"/>
  <c r="I188" i="11" s="1"/>
  <c r="D185" i="12" s="1"/>
  <c r="Q199" i="11"/>
  <c r="I199" i="11" s="1"/>
  <c r="D196" i="12" s="1"/>
  <c r="Q210" i="11"/>
  <c r="I210" i="11" s="1"/>
  <c r="D206" i="12" s="1"/>
  <c r="Q221" i="11"/>
  <c r="I221" i="11" s="1"/>
  <c r="D219" i="12" s="1"/>
  <c r="Q225" i="11"/>
  <c r="I225" i="11" s="1"/>
  <c r="D222" i="12" s="1"/>
  <c r="Q236" i="11"/>
  <c r="I236" i="11" s="1"/>
  <c r="D232" i="12" s="1"/>
  <c r="Q247" i="11"/>
  <c r="I247" i="11" s="1"/>
  <c r="D242" i="12" s="1"/>
  <c r="Q265" i="11"/>
  <c r="I265" i="11" s="1"/>
  <c r="D262" i="12" s="1"/>
  <c r="Q283" i="11"/>
  <c r="I283" i="11" s="1"/>
  <c r="D280" i="12" s="1"/>
  <c r="Q318" i="11"/>
  <c r="I318" i="11" s="1"/>
  <c r="D314" i="12" s="1"/>
  <c r="I7" i="11" l="1"/>
  <c r="D8" i="12"/>
  <c r="D330" i="12"/>
  <c r="D7" i="12" s="1"/>
  <c r="I177" i="12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9" i="10"/>
  <c r="X329" i="10"/>
  <c r="X330" i="10"/>
  <c r="I332" i="9"/>
  <c r="G330" i="10"/>
  <c r="F330" i="10"/>
  <c r="Q328" i="10"/>
  <c r="Q327" i="10"/>
  <c r="Q326" i="10"/>
  <c r="Q325" i="10"/>
  <c r="Q324" i="10"/>
  <c r="Q7" i="10" s="1"/>
  <c r="Q323" i="10"/>
  <c r="Q322" i="10"/>
  <c r="Q321" i="10"/>
  <c r="Q320" i="10"/>
  <c r="Q319" i="10"/>
  <c r="Q318" i="10"/>
  <c r="Q317" i="10"/>
  <c r="Q316" i="10"/>
  <c r="Q315" i="10"/>
  <c r="Q314" i="10"/>
  <c r="Q313" i="10"/>
  <c r="Q312" i="10"/>
  <c r="Q311" i="10"/>
  <c r="Q310" i="10"/>
  <c r="Q309" i="10"/>
  <c r="Q308" i="10"/>
  <c r="Q307" i="10"/>
  <c r="Q306" i="10"/>
  <c r="Q305" i="10"/>
  <c r="Q304" i="10"/>
  <c r="Q303" i="10"/>
  <c r="Q302" i="10"/>
  <c r="Q301" i="10"/>
  <c r="Q300" i="10"/>
  <c r="Q299" i="10"/>
  <c r="Q298" i="10"/>
  <c r="Q297" i="10"/>
  <c r="Q296" i="10"/>
  <c r="Q295" i="10"/>
  <c r="Q294" i="10"/>
  <c r="Q293" i="10"/>
  <c r="Q292" i="10"/>
  <c r="Q291" i="10"/>
  <c r="Q290" i="10"/>
  <c r="Q289" i="10"/>
  <c r="Q288" i="10"/>
  <c r="Q287" i="10"/>
  <c r="Q286" i="10"/>
  <c r="Q285" i="10"/>
  <c r="Q284" i="10"/>
  <c r="Q283" i="10"/>
  <c r="Q282" i="10"/>
  <c r="Q281" i="10"/>
  <c r="Q280" i="10"/>
  <c r="Q279" i="10"/>
  <c r="Q278" i="10"/>
  <c r="Q277" i="10"/>
  <c r="Q276" i="10"/>
  <c r="Q275" i="10"/>
  <c r="Q274" i="10"/>
  <c r="Q273" i="10"/>
  <c r="Q272" i="10"/>
  <c r="Q271" i="10"/>
  <c r="Q270" i="10"/>
  <c r="Q269" i="10"/>
  <c r="Q268" i="10"/>
  <c r="Q267" i="10"/>
  <c r="Q266" i="10"/>
  <c r="Q265" i="10"/>
  <c r="Q264" i="10"/>
  <c r="Q263" i="10"/>
  <c r="Q262" i="10"/>
  <c r="Q261" i="10"/>
  <c r="Q260" i="10"/>
  <c r="Q259" i="10"/>
  <c r="Q258" i="10"/>
  <c r="Q257" i="10"/>
  <c r="Q256" i="10"/>
  <c r="Q255" i="10"/>
  <c r="Q254" i="10"/>
  <c r="Q253" i="10"/>
  <c r="Q252" i="10"/>
  <c r="Q251" i="10"/>
  <c r="Q250" i="10"/>
  <c r="Q249" i="10"/>
  <c r="Q248" i="10"/>
  <c r="Q247" i="10"/>
  <c r="Q246" i="10"/>
  <c r="Q245" i="10"/>
  <c r="Q244" i="10"/>
  <c r="Q243" i="10"/>
  <c r="Q242" i="10"/>
  <c r="Q241" i="10"/>
  <c r="Q240" i="10"/>
  <c r="Q239" i="10"/>
  <c r="Q238" i="10"/>
  <c r="Q237" i="10"/>
  <c r="Q236" i="10"/>
  <c r="Q235" i="10"/>
  <c r="Q234" i="10"/>
  <c r="Q233" i="10"/>
  <c r="Q232" i="10"/>
  <c r="Q231" i="10"/>
  <c r="Q230" i="10"/>
  <c r="Q229" i="10"/>
  <c r="Q228" i="10"/>
  <c r="Q227" i="10"/>
  <c r="Q226" i="10"/>
  <c r="Q225" i="10"/>
  <c r="Q224" i="10"/>
  <c r="Q223" i="10"/>
  <c r="Q222" i="10"/>
  <c r="Q221" i="10"/>
  <c r="Q220" i="10"/>
  <c r="Q219" i="10"/>
  <c r="Q218" i="10"/>
  <c r="Q217" i="10"/>
  <c r="Q216" i="10"/>
  <c r="Q215" i="10"/>
  <c r="Q214" i="10"/>
  <c r="Q213" i="10"/>
  <c r="Q212" i="10"/>
  <c r="Q211" i="10"/>
  <c r="Q210" i="10"/>
  <c r="Q209" i="10"/>
  <c r="Q208" i="10"/>
  <c r="Q207" i="10"/>
  <c r="Q206" i="10"/>
  <c r="Q205" i="10"/>
  <c r="Q204" i="10"/>
  <c r="Q203" i="10"/>
  <c r="Q202" i="10"/>
  <c r="Q201" i="10"/>
  <c r="Q200" i="10"/>
  <c r="Q199" i="10"/>
  <c r="Q198" i="10"/>
  <c r="Q197" i="10"/>
  <c r="Q196" i="10"/>
  <c r="Q195" i="10"/>
  <c r="Q194" i="10"/>
  <c r="Q193" i="10"/>
  <c r="Q192" i="10"/>
  <c r="Q191" i="10"/>
  <c r="Q190" i="10"/>
  <c r="Q189" i="10"/>
  <c r="Q188" i="10"/>
  <c r="Q187" i="10"/>
  <c r="Q186" i="10"/>
  <c r="Q185" i="10"/>
  <c r="Q184" i="10"/>
  <c r="Q183" i="10"/>
  <c r="Q182" i="10"/>
  <c r="Q181" i="10"/>
  <c r="Q180" i="10"/>
  <c r="Q179" i="10"/>
  <c r="Q178" i="10"/>
  <c r="Q177" i="10"/>
  <c r="Q176" i="10"/>
  <c r="Q175" i="10"/>
  <c r="Q174" i="10"/>
  <c r="Q173" i="10"/>
  <c r="Q172" i="10"/>
  <c r="Q171" i="10"/>
  <c r="Q170" i="10"/>
  <c r="Q169" i="10"/>
  <c r="Q168" i="10"/>
  <c r="Q167" i="10"/>
  <c r="Q166" i="10"/>
  <c r="Q165" i="10"/>
  <c r="Q164" i="10"/>
  <c r="Q163" i="10"/>
  <c r="Q162" i="10"/>
  <c r="Q161" i="10"/>
  <c r="Q160" i="10"/>
  <c r="Q159" i="10"/>
  <c r="Q158" i="10"/>
  <c r="Q157" i="10"/>
  <c r="Q156" i="10"/>
  <c r="Q155" i="10"/>
  <c r="Q154" i="10"/>
  <c r="Q153" i="10"/>
  <c r="Q152" i="10"/>
  <c r="Q151" i="10"/>
  <c r="Q150" i="10"/>
  <c r="Q149" i="10"/>
  <c r="Q148" i="10"/>
  <c r="Q147" i="10"/>
  <c r="Q146" i="10"/>
  <c r="Q145" i="10"/>
  <c r="Q144" i="10"/>
  <c r="Q143" i="10"/>
  <c r="Q142" i="10"/>
  <c r="Q141" i="10"/>
  <c r="Q140" i="10"/>
  <c r="Q139" i="10"/>
  <c r="Q138" i="10"/>
  <c r="Q137" i="10"/>
  <c r="Q136" i="10"/>
  <c r="Q135" i="10"/>
  <c r="Q134" i="10"/>
  <c r="Q133" i="10"/>
  <c r="Q132" i="10"/>
  <c r="Q131" i="10"/>
  <c r="Q130" i="10"/>
  <c r="Q129" i="10"/>
  <c r="Q128" i="10"/>
  <c r="Q127" i="10"/>
  <c r="Q126" i="10"/>
  <c r="Q125" i="10"/>
  <c r="Q124" i="10"/>
  <c r="Q123" i="10"/>
  <c r="Q122" i="10"/>
  <c r="Q121" i="10"/>
  <c r="Q120" i="10"/>
  <c r="Q119" i="10"/>
  <c r="Q118" i="10"/>
  <c r="Q117" i="10"/>
  <c r="Q116" i="10"/>
  <c r="Q115" i="10"/>
  <c r="Q114" i="10"/>
  <c r="Q113" i="10"/>
  <c r="Q112" i="10"/>
  <c r="Q111" i="10"/>
  <c r="Q110" i="10"/>
  <c r="Q109" i="10"/>
  <c r="Q108" i="10"/>
  <c r="Q107" i="10"/>
  <c r="Q106" i="10"/>
  <c r="Q105" i="10"/>
  <c r="Q104" i="10"/>
  <c r="Q103" i="10"/>
  <c r="Q102" i="10"/>
  <c r="Q101" i="10"/>
  <c r="Q100" i="10"/>
  <c r="Q99" i="10"/>
  <c r="Q98" i="10"/>
  <c r="Q97" i="10"/>
  <c r="Q96" i="10"/>
  <c r="Q95" i="10"/>
  <c r="Q94" i="10"/>
  <c r="Q93" i="10"/>
  <c r="Q92" i="10"/>
  <c r="Q91" i="10"/>
  <c r="Q90" i="10"/>
  <c r="Q89" i="10"/>
  <c r="Q88" i="10"/>
  <c r="Q87" i="10"/>
  <c r="Q86" i="10"/>
  <c r="Q85" i="10"/>
  <c r="Q84" i="10"/>
  <c r="Q83" i="10"/>
  <c r="Q82" i="10"/>
  <c r="Q81" i="10"/>
  <c r="Q80" i="10"/>
  <c r="Q79" i="10"/>
  <c r="Q78" i="10"/>
  <c r="Q77" i="10"/>
  <c r="Q76" i="10"/>
  <c r="Q75" i="10"/>
  <c r="Q74" i="10"/>
  <c r="Q73" i="10"/>
  <c r="Q72" i="10"/>
  <c r="Q71" i="10"/>
  <c r="Q70" i="10"/>
  <c r="Q69" i="10"/>
  <c r="Q68" i="10"/>
  <c r="Q67" i="10"/>
  <c r="Q66" i="10"/>
  <c r="Q65" i="10"/>
  <c r="Q64" i="10"/>
  <c r="Q63" i="10"/>
  <c r="Q62" i="10"/>
  <c r="Q61" i="10"/>
  <c r="Q60" i="10"/>
  <c r="Q59" i="10"/>
  <c r="Q58" i="10"/>
  <c r="Q57" i="10"/>
  <c r="Q56" i="10"/>
  <c r="Q55" i="10"/>
  <c r="Q54" i="10"/>
  <c r="Q53" i="10"/>
  <c r="Q52" i="10"/>
  <c r="Q51" i="10"/>
  <c r="Q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G8" i="10"/>
  <c r="F8" i="10"/>
  <c r="R7" i="10"/>
  <c r="R145" i="10" s="1"/>
  <c r="G7" i="10"/>
  <c r="F7" i="10"/>
  <c r="AA1" i="10"/>
  <c r="Z1" i="10"/>
  <c r="Y1" i="10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I130" i="12" l="1"/>
  <c r="I251" i="12"/>
  <c r="I28" i="12"/>
  <c r="I87" i="12"/>
  <c r="I104" i="12"/>
  <c r="I112" i="12"/>
  <c r="I307" i="12"/>
  <c r="I41" i="12"/>
  <c r="I50" i="12"/>
  <c r="I107" i="12"/>
  <c r="I225" i="12"/>
  <c r="I266" i="12"/>
  <c r="I67" i="12"/>
  <c r="I102" i="12"/>
  <c r="I52" i="12"/>
  <c r="I11" i="12"/>
  <c r="I235" i="12"/>
  <c r="I223" i="12"/>
  <c r="I43" i="12"/>
  <c r="I49" i="12"/>
  <c r="I44" i="12"/>
  <c r="I133" i="12"/>
  <c r="I258" i="12"/>
  <c r="I311" i="12"/>
  <c r="I289" i="12"/>
  <c r="I169" i="12"/>
  <c r="I227" i="12"/>
  <c r="I167" i="12"/>
  <c r="I175" i="12"/>
  <c r="I199" i="12"/>
  <c r="I139" i="12"/>
  <c r="I56" i="12"/>
  <c r="I27" i="12"/>
  <c r="I316" i="12"/>
  <c r="I292" i="12"/>
  <c r="I287" i="12"/>
  <c r="I17" i="12"/>
  <c r="I33" i="12"/>
  <c r="I114" i="12"/>
  <c r="I122" i="12"/>
  <c r="I205" i="12"/>
  <c r="I59" i="12"/>
  <c r="I312" i="12"/>
  <c r="I201" i="12"/>
  <c r="I26" i="12"/>
  <c r="I96" i="12"/>
  <c r="I30" i="12"/>
  <c r="I128" i="12"/>
  <c r="I158" i="12"/>
  <c r="I54" i="12"/>
  <c r="I324" i="12"/>
  <c r="I7" i="12" s="1"/>
  <c r="I40" i="12"/>
  <c r="I135" i="12"/>
  <c r="I303" i="12"/>
  <c r="I39" i="12"/>
  <c r="I46" i="12"/>
  <c r="I233" i="12"/>
  <c r="I100" i="12"/>
  <c r="I318" i="12"/>
  <c r="I9" i="12"/>
  <c r="I322" i="12"/>
  <c r="I86" i="12"/>
  <c r="I131" i="12"/>
  <c r="I279" i="12"/>
  <c r="I274" i="12"/>
  <c r="I81" i="12"/>
  <c r="I178" i="12"/>
  <c r="I186" i="12"/>
  <c r="I190" i="12"/>
  <c r="I293" i="12"/>
  <c r="I176" i="12"/>
  <c r="I90" i="12"/>
  <c r="I242" i="12"/>
  <c r="I53" i="12"/>
  <c r="I232" i="12"/>
  <c r="I284" i="12"/>
  <c r="I184" i="12"/>
  <c r="I109" i="12"/>
  <c r="I72" i="12"/>
  <c r="I143" i="12"/>
  <c r="I92" i="12"/>
  <c r="I317" i="12"/>
  <c r="I117" i="12"/>
  <c r="I283" i="12"/>
  <c r="I129" i="12"/>
  <c r="I77" i="12"/>
  <c r="I180" i="12"/>
  <c r="I299" i="12"/>
  <c r="I278" i="12"/>
  <c r="I145" i="12"/>
  <c r="I31" i="12"/>
  <c r="I298" i="12"/>
  <c r="I313" i="12"/>
  <c r="I198" i="12"/>
  <c r="I236" i="12"/>
  <c r="I115" i="12"/>
  <c r="I257" i="12"/>
  <c r="I224" i="12"/>
  <c r="I263" i="12"/>
  <c r="I222" i="12"/>
  <c r="I111" i="12"/>
  <c r="I216" i="12"/>
  <c r="I193" i="12"/>
  <c r="I168" i="12"/>
  <c r="I206" i="12"/>
  <c r="I210" i="12"/>
  <c r="I323" i="12"/>
  <c r="I173" i="12"/>
  <c r="I315" i="12"/>
  <c r="I200" i="12"/>
  <c r="I230" i="12"/>
  <c r="I280" i="12"/>
  <c r="I95" i="12"/>
  <c r="I60" i="12"/>
  <c r="I297" i="12"/>
  <c r="I275" i="12"/>
  <c r="I187" i="12"/>
  <c r="I238" i="12"/>
  <c r="I247" i="12"/>
  <c r="I85" i="12"/>
  <c r="I241" i="12"/>
  <c r="I137" i="12"/>
  <c r="I51" i="12"/>
  <c r="I121" i="12"/>
  <c r="I15" i="12"/>
  <c r="I84" i="12"/>
  <c r="I244" i="12"/>
  <c r="I13" i="12"/>
  <c r="I156" i="12"/>
  <c r="I276" i="12"/>
  <c r="I218" i="12"/>
  <c r="I78" i="12"/>
  <c r="I38" i="12"/>
  <c r="I83" i="12"/>
  <c r="I325" i="12"/>
  <c r="I118" i="12"/>
  <c r="I10" i="12"/>
  <c r="I239" i="12"/>
  <c r="I300" i="12"/>
  <c r="I153" i="12"/>
  <c r="I267" i="12"/>
  <c r="I146" i="12"/>
  <c r="I144" i="12"/>
  <c r="I243" i="12"/>
  <c r="I309" i="12"/>
  <c r="I166" i="12"/>
  <c r="I116" i="12"/>
  <c r="I160" i="12"/>
  <c r="I94" i="12"/>
  <c r="I22" i="12"/>
  <c r="I47" i="12"/>
  <c r="I20" i="12"/>
  <c r="I99" i="12"/>
  <c r="I64" i="12"/>
  <c r="I256" i="12"/>
  <c r="I63" i="12"/>
  <c r="I211" i="12"/>
  <c r="I217" i="12"/>
  <c r="I248" i="12"/>
  <c r="I291" i="12"/>
  <c r="I261" i="12"/>
  <c r="I321" i="12"/>
  <c r="I253" i="12"/>
  <c r="I103" i="12"/>
  <c r="I69" i="12"/>
  <c r="I66" i="12"/>
  <c r="I82" i="12"/>
  <c r="I215" i="12"/>
  <c r="I73" i="12"/>
  <c r="I194" i="12"/>
  <c r="I19" i="12"/>
  <c r="I151" i="12"/>
  <c r="I16" i="12"/>
  <c r="I308" i="12"/>
  <c r="I264" i="12"/>
  <c r="I320" i="12"/>
  <c r="I29" i="12"/>
  <c r="I204" i="12"/>
  <c r="I74" i="12"/>
  <c r="I136" i="12"/>
  <c r="I155" i="12"/>
  <c r="I182" i="12"/>
  <c r="I48" i="12"/>
  <c r="I154" i="12"/>
  <c r="I32" i="12"/>
  <c r="I254" i="12"/>
  <c r="I269" i="12"/>
  <c r="I91" i="12"/>
  <c r="I237" i="12"/>
  <c r="I288" i="12"/>
  <c r="I162" i="12"/>
  <c r="I159" i="12"/>
  <c r="I71" i="12"/>
  <c r="I170" i="12"/>
  <c r="I171" i="12"/>
  <c r="I273" i="12"/>
  <c r="I195" i="12"/>
  <c r="I93" i="12"/>
  <c r="I214" i="12"/>
  <c r="I192" i="12"/>
  <c r="I282" i="12"/>
  <c r="I24" i="12"/>
  <c r="I138" i="12"/>
  <c r="I245" i="12"/>
  <c r="I197" i="12"/>
  <c r="I45" i="12"/>
  <c r="I147" i="12"/>
  <c r="I163" i="12"/>
  <c r="I181" i="12"/>
  <c r="I277" i="12"/>
  <c r="I231" i="12"/>
  <c r="I149" i="12"/>
  <c r="I272" i="12"/>
  <c r="I310" i="12"/>
  <c r="I286" i="12"/>
  <c r="I61" i="12"/>
  <c r="I262" i="12"/>
  <c r="I234" i="12"/>
  <c r="I250" i="12"/>
  <c r="I304" i="12"/>
  <c r="I62" i="12"/>
  <c r="I179" i="12"/>
  <c r="I37" i="12"/>
  <c r="I132" i="12"/>
  <c r="I68" i="12"/>
  <c r="I328" i="12"/>
  <c r="I150" i="12"/>
  <c r="I125" i="12"/>
  <c r="I285" i="12"/>
  <c r="I36" i="12"/>
  <c r="I196" i="12"/>
  <c r="I305" i="12"/>
  <c r="I110" i="12"/>
  <c r="I101" i="12"/>
  <c r="I302" i="12"/>
  <c r="I165" i="12"/>
  <c r="I75" i="12"/>
  <c r="I249" i="12"/>
  <c r="I18" i="12"/>
  <c r="I140" i="12"/>
  <c r="I152" i="12"/>
  <c r="I220" i="12"/>
  <c r="I142" i="12"/>
  <c r="I226" i="12"/>
  <c r="I157" i="12"/>
  <c r="I327" i="12"/>
  <c r="I79" i="12"/>
  <c r="I123" i="12"/>
  <c r="I55" i="12"/>
  <c r="I98" i="12"/>
  <c r="I213" i="12"/>
  <c r="I270" i="12"/>
  <c r="I119" i="12"/>
  <c r="I189" i="12"/>
  <c r="I120" i="12"/>
  <c r="I183" i="12"/>
  <c r="I255" i="12"/>
  <c r="I12" i="12"/>
  <c r="I76" i="12"/>
  <c r="I80" i="12"/>
  <c r="I127" i="12"/>
  <c r="I57" i="12"/>
  <c r="I314" i="12"/>
  <c r="I65" i="12"/>
  <c r="I188" i="12"/>
  <c r="I296" i="12"/>
  <c r="I191" i="12"/>
  <c r="I203" i="12"/>
  <c r="I105" i="12"/>
  <c r="I295" i="12"/>
  <c r="I221" i="12"/>
  <c r="I209" i="12"/>
  <c r="I34" i="12"/>
  <c r="I185" i="12"/>
  <c r="I290" i="12"/>
  <c r="I246" i="12"/>
  <c r="I97" i="12"/>
  <c r="I124" i="12"/>
  <c r="I212" i="12"/>
  <c r="I207" i="12"/>
  <c r="I23" i="12"/>
  <c r="I134" i="12"/>
  <c r="I326" i="12"/>
  <c r="I265" i="12"/>
  <c r="I294" i="12"/>
  <c r="I148" i="12"/>
  <c r="I319" i="12"/>
  <c r="I70" i="12"/>
  <c r="I229" i="12"/>
  <c r="I89" i="12"/>
  <c r="I161" i="12"/>
  <c r="I25" i="12"/>
  <c r="I21" i="12"/>
  <c r="I219" i="12"/>
  <c r="I301" i="12"/>
  <c r="I268" i="12"/>
  <c r="I208" i="12"/>
  <c r="I35" i="12"/>
  <c r="I240" i="12"/>
  <c r="I228" i="12"/>
  <c r="I174" i="12"/>
  <c r="I106" i="12"/>
  <c r="I113" i="12"/>
  <c r="I306" i="12"/>
  <c r="I202" i="12"/>
  <c r="I259" i="12"/>
  <c r="I126" i="12"/>
  <c r="I252" i="12"/>
  <c r="I141" i="12"/>
  <c r="I88" i="12"/>
  <c r="I164" i="12"/>
  <c r="I260" i="12"/>
  <c r="I172" i="12"/>
  <c r="I42" i="12"/>
  <c r="I281" i="12"/>
  <c r="I58" i="12"/>
  <c r="I271" i="12"/>
  <c r="I108" i="12"/>
  <c r="I14" i="12"/>
  <c r="R63" i="10"/>
  <c r="R97" i="10"/>
  <c r="R69" i="10"/>
  <c r="R18" i="10"/>
  <c r="R53" i="10"/>
  <c r="R19" i="10"/>
  <c r="R137" i="10"/>
  <c r="R93" i="10"/>
  <c r="R38" i="10"/>
  <c r="R88" i="10"/>
  <c r="R34" i="10"/>
  <c r="R73" i="10"/>
  <c r="R46" i="10"/>
  <c r="R56" i="10"/>
  <c r="R81" i="10"/>
  <c r="R12" i="10"/>
  <c r="R76" i="10"/>
  <c r="R26" i="10"/>
  <c r="R85" i="10"/>
  <c r="R66" i="10"/>
  <c r="R22" i="10"/>
  <c r="R27" i="10"/>
  <c r="R42" i="10"/>
  <c r="R72" i="10"/>
  <c r="R92" i="10"/>
  <c r="R109" i="10"/>
  <c r="R195" i="10"/>
  <c r="R15" i="10"/>
  <c r="R30" i="10"/>
  <c r="R45" i="10"/>
  <c r="R50" i="10"/>
  <c r="R105" i="10"/>
  <c r="R31" i="10"/>
  <c r="R82" i="10"/>
  <c r="R169" i="10"/>
  <c r="R9" i="10"/>
  <c r="R39" i="10"/>
  <c r="R43" i="10"/>
  <c r="R54" i="10"/>
  <c r="R57" i="10"/>
  <c r="R64" i="10"/>
  <c r="R67" i="10"/>
  <c r="R70" i="10"/>
  <c r="R128" i="10"/>
  <c r="R146" i="10"/>
  <c r="R13" i="10"/>
  <c r="R16" i="10"/>
  <c r="R20" i="10"/>
  <c r="R24" i="10"/>
  <c r="R28" i="10"/>
  <c r="R51" i="10"/>
  <c r="R74" i="10"/>
  <c r="R107" i="10"/>
  <c r="R111" i="10"/>
  <c r="R133" i="10"/>
  <c r="R188" i="10"/>
  <c r="R83" i="10"/>
  <c r="R86" i="10"/>
  <c r="R120" i="10"/>
  <c r="R124" i="10"/>
  <c r="R180" i="10"/>
  <c r="R10" i="10"/>
  <c r="R32" i="10"/>
  <c r="R40" i="10"/>
  <c r="R58" i="10"/>
  <c r="R14" i="10"/>
  <c r="R17" i="10"/>
  <c r="R21" i="10"/>
  <c r="R44" i="10"/>
  <c r="R55" i="10"/>
  <c r="R62" i="10"/>
  <c r="R65" i="10"/>
  <c r="R68" i="10"/>
  <c r="R71" i="10"/>
  <c r="R99" i="10"/>
  <c r="R143" i="10"/>
  <c r="R29" i="10"/>
  <c r="R52" i="10"/>
  <c r="R33" i="10"/>
  <c r="R41" i="10"/>
  <c r="R84" i="10"/>
  <c r="R87" i="10"/>
  <c r="R96" i="10"/>
  <c r="Q330" i="10"/>
  <c r="Q8" i="10"/>
  <c r="R36" i="10"/>
  <c r="R48" i="10"/>
  <c r="R60" i="10"/>
  <c r="R75" i="10"/>
  <c r="R80" i="10"/>
  <c r="R98" i="10"/>
  <c r="R110" i="10"/>
  <c r="R112" i="10"/>
  <c r="R129" i="10"/>
  <c r="R136" i="10"/>
  <c r="R139" i="10"/>
  <c r="R181" i="10"/>
  <c r="R323" i="10"/>
  <c r="R311" i="10"/>
  <c r="R299" i="10"/>
  <c r="R328" i="10"/>
  <c r="R316" i="10"/>
  <c r="R304" i="10"/>
  <c r="R292" i="10"/>
  <c r="R321" i="10"/>
  <c r="R309" i="10"/>
  <c r="R297" i="10"/>
  <c r="R326" i="10"/>
  <c r="R314" i="10"/>
  <c r="R302" i="10"/>
  <c r="R290" i="10"/>
  <c r="R319" i="10"/>
  <c r="R307" i="10"/>
  <c r="R295" i="10"/>
  <c r="R324" i="10"/>
  <c r="R312" i="10"/>
  <c r="R300" i="10"/>
  <c r="R317" i="10"/>
  <c r="R305" i="10"/>
  <c r="R293" i="10"/>
  <c r="R281" i="10"/>
  <c r="R269" i="10"/>
  <c r="R322" i="10"/>
  <c r="R310" i="10"/>
  <c r="R298" i="10"/>
  <c r="R286" i="10"/>
  <c r="R327" i="10"/>
  <c r="R315" i="10"/>
  <c r="R303" i="10"/>
  <c r="R291" i="10"/>
  <c r="R320" i="10"/>
  <c r="R308" i="10"/>
  <c r="R296" i="10"/>
  <c r="R301" i="10"/>
  <c r="R325" i="10"/>
  <c r="R271" i="10"/>
  <c r="R263" i="10"/>
  <c r="R313" i="10"/>
  <c r="R289" i="10"/>
  <c r="R285" i="10"/>
  <c r="R282" i="10"/>
  <c r="R279" i="10"/>
  <c r="R277" i="10"/>
  <c r="R275" i="10"/>
  <c r="R273" i="10"/>
  <c r="R256" i="10"/>
  <c r="R244" i="10"/>
  <c r="R284" i="10"/>
  <c r="R268" i="10"/>
  <c r="R259" i="10"/>
  <c r="R247" i="10"/>
  <c r="R235" i="10"/>
  <c r="R223" i="10"/>
  <c r="R287" i="10"/>
  <c r="R270" i="10"/>
  <c r="R264" i="10"/>
  <c r="R252" i="10"/>
  <c r="R240" i="10"/>
  <c r="R306" i="10"/>
  <c r="R274" i="10"/>
  <c r="R272" i="10"/>
  <c r="R257" i="10"/>
  <c r="R258" i="10"/>
  <c r="R251" i="10"/>
  <c r="R239" i="10"/>
  <c r="R255" i="10"/>
  <c r="R245" i="10"/>
  <c r="R234" i="10"/>
  <c r="R217" i="10"/>
  <c r="R205" i="10"/>
  <c r="R254" i="10"/>
  <c r="R318" i="10"/>
  <c r="R294" i="10"/>
  <c r="R208" i="10"/>
  <c r="R196" i="10"/>
  <c r="R184" i="10"/>
  <c r="R172" i="10"/>
  <c r="R261" i="10"/>
  <c r="R253" i="10"/>
  <c r="R220" i="10"/>
  <c r="R213" i="10"/>
  <c r="R278" i="10"/>
  <c r="R266" i="10"/>
  <c r="R250" i="10"/>
  <c r="R225" i="10"/>
  <c r="R222" i="10"/>
  <c r="R198" i="10"/>
  <c r="R232" i="10"/>
  <c r="R221" i="10"/>
  <c r="R283" i="10"/>
  <c r="R246" i="10"/>
  <c r="R236" i="10"/>
  <c r="R231" i="10"/>
  <c r="R219" i="10"/>
  <c r="R200" i="10"/>
  <c r="R288" i="10"/>
  <c r="R237" i="10"/>
  <c r="R218" i="10"/>
  <c r="R202" i="10"/>
  <c r="R193" i="10"/>
  <c r="R191" i="10"/>
  <c r="R276" i="10"/>
  <c r="R267" i="10"/>
  <c r="R238" i="10"/>
  <c r="R214" i="10"/>
  <c r="R229" i="10"/>
  <c r="R207" i="10"/>
  <c r="R248" i="10"/>
  <c r="R265" i="10"/>
  <c r="R260" i="10"/>
  <c r="R241" i="10"/>
  <c r="R228" i="10"/>
  <c r="R201" i="10"/>
  <c r="R249" i="10"/>
  <c r="R242" i="10"/>
  <c r="R197" i="10"/>
  <c r="R165" i="10"/>
  <c r="R233" i="10"/>
  <c r="R226" i="10"/>
  <c r="R224" i="10"/>
  <c r="R209" i="10"/>
  <c r="R199" i="10"/>
  <c r="R194" i="10"/>
  <c r="R187" i="10"/>
  <c r="R171" i="10"/>
  <c r="R163" i="10"/>
  <c r="R151" i="10"/>
  <c r="R210" i="10"/>
  <c r="R192" i="10"/>
  <c r="R173" i="10"/>
  <c r="R156" i="10"/>
  <c r="R144" i="10"/>
  <c r="R215" i="10"/>
  <c r="R211" i="10"/>
  <c r="R177" i="10"/>
  <c r="R175" i="10"/>
  <c r="R161" i="10"/>
  <c r="R227" i="10"/>
  <c r="R204" i="10"/>
  <c r="R203" i="10"/>
  <c r="R190" i="10"/>
  <c r="R262" i="10"/>
  <c r="R159" i="10"/>
  <c r="R147" i="10"/>
  <c r="R135" i="10"/>
  <c r="R123" i="10"/>
  <c r="R280" i="10"/>
  <c r="R243" i="10"/>
  <c r="R212" i="10"/>
  <c r="R206" i="10"/>
  <c r="R189" i="10"/>
  <c r="R186" i="10"/>
  <c r="R170" i="10"/>
  <c r="R168" i="10"/>
  <c r="R166" i="10"/>
  <c r="R164" i="10"/>
  <c r="R152" i="10"/>
  <c r="R140" i="10"/>
  <c r="R230" i="10"/>
  <c r="R216" i="10"/>
  <c r="R183" i="10"/>
  <c r="R162" i="10"/>
  <c r="R150" i="10"/>
  <c r="R157" i="10"/>
  <c r="R142" i="10"/>
  <c r="R103" i="10"/>
  <c r="R91" i="10"/>
  <c r="R79" i="10"/>
  <c r="R182" i="10"/>
  <c r="R158" i="10"/>
  <c r="R138" i="10"/>
  <c r="R130" i="10"/>
  <c r="R108" i="10"/>
  <c r="R185" i="10"/>
  <c r="R179" i="10"/>
  <c r="R141" i="10"/>
  <c r="R121" i="10"/>
  <c r="R119" i="10"/>
  <c r="R117" i="10"/>
  <c r="R115" i="10"/>
  <c r="R113" i="10"/>
  <c r="R101" i="10"/>
  <c r="R89" i="10"/>
  <c r="R77" i="10"/>
  <c r="R176" i="10"/>
  <c r="R155" i="10"/>
  <c r="R149" i="10"/>
  <c r="R106" i="10"/>
  <c r="R94" i="10"/>
  <c r="R167" i="10"/>
  <c r="R160" i="10"/>
  <c r="R154" i="10"/>
  <c r="R153" i="10"/>
  <c r="R148" i="10"/>
  <c r="R132" i="10"/>
  <c r="R125" i="10"/>
  <c r="R104" i="10"/>
  <c r="R174" i="10"/>
  <c r="R134" i="10"/>
  <c r="R116" i="10"/>
  <c r="R114" i="10"/>
  <c r="R102" i="10"/>
  <c r="R90" i="10"/>
  <c r="R78" i="10"/>
  <c r="R11" i="10"/>
  <c r="R23" i="10"/>
  <c r="R35" i="10"/>
  <c r="R47" i="10"/>
  <c r="R59" i="10"/>
  <c r="R100" i="10"/>
  <c r="R127" i="10"/>
  <c r="R95" i="10"/>
  <c r="R118" i="10"/>
  <c r="R126" i="10"/>
  <c r="R131" i="10"/>
  <c r="R25" i="10"/>
  <c r="R37" i="10"/>
  <c r="R49" i="10"/>
  <c r="R61" i="10"/>
  <c r="R122" i="10"/>
  <c r="R178" i="10"/>
  <c r="D6" i="2"/>
  <c r="D7" i="2" s="1"/>
  <c r="D10" i="2"/>
  <c r="I330" i="12" l="1"/>
  <c r="I8" i="12"/>
  <c r="R8" i="10"/>
  <c r="D9" i="2"/>
  <c r="D8" i="2"/>
  <c r="K198" i="10" l="1"/>
  <c r="AA198" i="10" s="1"/>
  <c r="K206" i="10"/>
  <c r="K174" i="10"/>
  <c r="K59" i="10"/>
  <c r="K47" i="10"/>
  <c r="D14" i="2"/>
  <c r="D18" i="2" s="1"/>
  <c r="D12" i="2"/>
  <c r="E6" i="10" l="1"/>
  <c r="O3" i="10" s="1"/>
  <c r="AA59" i="10"/>
  <c r="AA47" i="10"/>
  <c r="K46" i="10"/>
  <c r="AA174" i="10"/>
  <c r="AA206" i="10"/>
  <c r="E128" i="12" l="1"/>
  <c r="H128" i="12" s="1"/>
  <c r="J128" i="12" s="1"/>
  <c r="K128" i="12" s="1"/>
  <c r="E239" i="12"/>
  <c r="H239" i="12" s="1"/>
  <c r="J239" i="12" s="1"/>
  <c r="K239" i="12" s="1"/>
  <c r="E310" i="12"/>
  <c r="H310" i="12" s="1"/>
  <c r="J310" i="12" s="1"/>
  <c r="K310" i="12" s="1"/>
  <c r="O3" i="12"/>
  <c r="E232" i="12"/>
  <c r="H232" i="12" s="1"/>
  <c r="J232" i="12" s="1"/>
  <c r="K232" i="12" s="1"/>
  <c r="E264" i="12"/>
  <c r="H264" i="12" s="1"/>
  <c r="J264" i="12" s="1"/>
  <c r="K264" i="12" s="1"/>
  <c r="E282" i="12"/>
  <c r="H282" i="12" s="1"/>
  <c r="J282" i="12" s="1"/>
  <c r="K282" i="12" s="1"/>
  <c r="E143" i="12"/>
  <c r="H143" i="12" s="1"/>
  <c r="J143" i="12" s="1"/>
  <c r="K143" i="12" s="1"/>
  <c r="E127" i="12"/>
  <c r="H127" i="12" s="1"/>
  <c r="J127" i="12" s="1"/>
  <c r="K127" i="12" s="1"/>
  <c r="E251" i="12"/>
  <c r="H251" i="12" s="1"/>
  <c r="J251" i="12" s="1"/>
  <c r="K251" i="12" s="1"/>
  <c r="E296" i="12"/>
  <c r="H296" i="12" s="1"/>
  <c r="J296" i="12" s="1"/>
  <c r="K296" i="12" s="1"/>
  <c r="E289" i="12"/>
  <c r="H289" i="12" s="1"/>
  <c r="J289" i="12" s="1"/>
  <c r="K289" i="12" s="1"/>
  <c r="E116" i="12"/>
  <c r="H116" i="12" s="1"/>
  <c r="J116" i="12" s="1"/>
  <c r="K116" i="12" s="1"/>
  <c r="E157" i="12"/>
  <c r="H157" i="12" s="1"/>
  <c r="J157" i="12" s="1"/>
  <c r="K157" i="12" s="1"/>
  <c r="E132" i="12"/>
  <c r="H132" i="12" s="1"/>
  <c r="J132" i="12" s="1"/>
  <c r="K132" i="12" s="1"/>
  <c r="E290" i="12"/>
  <c r="H290" i="12" s="1"/>
  <c r="J290" i="12" s="1"/>
  <c r="K290" i="12" s="1"/>
  <c r="E313" i="12"/>
  <c r="H313" i="12" s="1"/>
  <c r="J313" i="12" s="1"/>
  <c r="K313" i="12" s="1"/>
  <c r="E41" i="12"/>
  <c r="H41" i="12" s="1"/>
  <c r="J41" i="12" s="1"/>
  <c r="K41" i="12" s="1"/>
  <c r="E259" i="12"/>
  <c r="H259" i="12" s="1"/>
  <c r="J259" i="12" s="1"/>
  <c r="K259" i="12" s="1"/>
  <c r="E283" i="12"/>
  <c r="H283" i="12" s="1"/>
  <c r="J283" i="12" s="1"/>
  <c r="K283" i="12" s="1"/>
  <c r="E133" i="12"/>
  <c r="H133" i="12" s="1"/>
  <c r="J133" i="12" s="1"/>
  <c r="K133" i="12" s="1"/>
  <c r="E43" i="12"/>
  <c r="H43" i="12" s="1"/>
  <c r="J43" i="12" s="1"/>
  <c r="K43" i="12" s="1"/>
  <c r="E191" i="12"/>
  <c r="H191" i="12" s="1"/>
  <c r="J191" i="12" s="1"/>
  <c r="K191" i="12" s="1"/>
  <c r="E308" i="12"/>
  <c r="H308" i="12" s="1"/>
  <c r="J308" i="12" s="1"/>
  <c r="K308" i="12" s="1"/>
  <c r="E325" i="12"/>
  <c r="H325" i="12" s="1"/>
  <c r="J325" i="12" s="1"/>
  <c r="K325" i="12" s="1"/>
  <c r="E307" i="12"/>
  <c r="H307" i="12" s="1"/>
  <c r="J307" i="12" s="1"/>
  <c r="K307" i="12" s="1"/>
  <c r="E20" i="12"/>
  <c r="H20" i="12" s="1"/>
  <c r="J20" i="12" s="1"/>
  <c r="K20" i="12" s="1"/>
  <c r="E250" i="12"/>
  <c r="H250" i="12" s="1"/>
  <c r="J250" i="12" s="1"/>
  <c r="K250" i="12" s="1"/>
  <c r="E285" i="12"/>
  <c r="H285" i="12" s="1"/>
  <c r="J285" i="12" s="1"/>
  <c r="K285" i="12" s="1"/>
  <c r="E320" i="12"/>
  <c r="H320" i="12" s="1"/>
  <c r="J320" i="12" s="1"/>
  <c r="K320" i="12" s="1"/>
  <c r="E277" i="12"/>
  <c r="H277" i="12" s="1"/>
  <c r="J277" i="12" s="1"/>
  <c r="K277" i="12" s="1"/>
  <c r="E15" i="12"/>
  <c r="H15" i="12" s="1"/>
  <c r="J15" i="12" s="1"/>
  <c r="K15" i="12" s="1"/>
  <c r="E126" i="12"/>
  <c r="H126" i="12" s="1"/>
  <c r="J126" i="12" s="1"/>
  <c r="K126" i="12" s="1"/>
  <c r="E177" i="12"/>
  <c r="H177" i="12" s="1"/>
  <c r="J177" i="12" s="1"/>
  <c r="K177" i="12" s="1"/>
  <c r="E244" i="12"/>
  <c r="H244" i="12" s="1"/>
  <c r="J244" i="12" s="1"/>
  <c r="K244" i="12" s="1"/>
  <c r="E260" i="12"/>
  <c r="H260" i="12" s="1"/>
  <c r="J260" i="12" s="1"/>
  <c r="K260" i="12" s="1"/>
  <c r="E297" i="12"/>
  <c r="H297" i="12" s="1"/>
  <c r="J297" i="12" s="1"/>
  <c r="K297" i="12" s="1"/>
  <c r="E305" i="12"/>
  <c r="H305" i="12" s="1"/>
  <c r="J305" i="12" s="1"/>
  <c r="K305" i="12" s="1"/>
  <c r="E240" i="12"/>
  <c r="H240" i="12" s="1"/>
  <c r="J240" i="12" s="1"/>
  <c r="K240" i="12" s="1"/>
  <c r="E314" i="12"/>
  <c r="H314" i="12" s="1"/>
  <c r="J314" i="12" s="1"/>
  <c r="K314" i="12" s="1"/>
  <c r="E161" i="12"/>
  <c r="H161" i="12" s="1"/>
  <c r="J161" i="12" s="1"/>
  <c r="K161" i="12" s="1"/>
  <c r="E117" i="12"/>
  <c r="H117" i="12" s="1"/>
  <c r="J117" i="12" s="1"/>
  <c r="K117" i="12" s="1"/>
  <c r="E206" i="12"/>
  <c r="H206" i="12" s="1"/>
  <c r="J206" i="12" s="1"/>
  <c r="K206" i="12" s="1"/>
  <c r="E257" i="12"/>
  <c r="H257" i="12" s="1"/>
  <c r="J257" i="12" s="1"/>
  <c r="K257" i="12" s="1"/>
  <c r="E18" i="12"/>
  <c r="H18" i="12" s="1"/>
  <c r="J18" i="12" s="1"/>
  <c r="K18" i="12" s="1"/>
  <c r="E83" i="12"/>
  <c r="H83" i="12" s="1"/>
  <c r="J83" i="12" s="1"/>
  <c r="K83" i="12" s="1"/>
  <c r="E66" i="12"/>
  <c r="H66" i="12" s="1"/>
  <c r="J66" i="12" s="1"/>
  <c r="K66" i="12" s="1"/>
  <c r="E42" i="12"/>
  <c r="H42" i="12" s="1"/>
  <c r="J42" i="12" s="1"/>
  <c r="K42" i="12" s="1"/>
  <c r="E109" i="12"/>
  <c r="H109" i="12" s="1"/>
  <c r="J109" i="12" s="1"/>
  <c r="K109" i="12" s="1"/>
  <c r="E150" i="12"/>
  <c r="H150" i="12" s="1"/>
  <c r="J150" i="12" s="1"/>
  <c r="K150" i="12" s="1"/>
  <c r="E14" i="12"/>
  <c r="H14" i="12" s="1"/>
  <c r="J14" i="12" s="1"/>
  <c r="K14" i="12" s="1"/>
  <c r="E57" i="12"/>
  <c r="H57" i="12" s="1"/>
  <c r="J57" i="12" s="1"/>
  <c r="K57" i="12" s="1"/>
  <c r="E165" i="12"/>
  <c r="H165" i="12" s="1"/>
  <c r="J165" i="12" s="1"/>
  <c r="K165" i="12" s="1"/>
  <c r="E74" i="12"/>
  <c r="H74" i="12" s="1"/>
  <c r="J74" i="12" s="1"/>
  <c r="K74" i="12" s="1"/>
  <c r="E303" i="12"/>
  <c r="H303" i="12" s="1"/>
  <c r="J303" i="12" s="1"/>
  <c r="K303" i="12" s="1"/>
  <c r="E323" i="12"/>
  <c r="H323" i="12" s="1"/>
  <c r="J323" i="12" s="1"/>
  <c r="K323" i="12" s="1"/>
  <c r="E144" i="12"/>
  <c r="H144" i="12" s="1"/>
  <c r="J144" i="12" s="1"/>
  <c r="K144" i="12" s="1"/>
  <c r="E190" i="12"/>
  <c r="H190" i="12" s="1"/>
  <c r="J190" i="12" s="1"/>
  <c r="K190" i="12" s="1"/>
  <c r="E142" i="12"/>
  <c r="H142" i="12" s="1"/>
  <c r="J142" i="12" s="1"/>
  <c r="K142" i="12" s="1"/>
  <c r="E107" i="12"/>
  <c r="H107" i="12" s="1"/>
  <c r="J107" i="12" s="1"/>
  <c r="K107" i="12" s="1"/>
  <c r="E10" i="12"/>
  <c r="H10" i="12" s="1"/>
  <c r="J10" i="12" s="1"/>
  <c r="K10" i="12" s="1"/>
  <c r="E70" i="12"/>
  <c r="H70" i="12" s="1"/>
  <c r="J70" i="12" s="1"/>
  <c r="K70" i="12" s="1"/>
  <c r="E71" i="12"/>
  <c r="H71" i="12" s="1"/>
  <c r="J71" i="12" s="1"/>
  <c r="K71" i="12" s="1"/>
  <c r="E19" i="12"/>
  <c r="H19" i="12" s="1"/>
  <c r="J19" i="12" s="1"/>
  <c r="K19" i="12" s="1"/>
  <c r="E327" i="12"/>
  <c r="H327" i="12" s="1"/>
  <c r="J327" i="12" s="1"/>
  <c r="K327" i="12" s="1"/>
  <c r="E176" i="12"/>
  <c r="H176" i="12" s="1"/>
  <c r="J176" i="12" s="1"/>
  <c r="K176" i="12" s="1"/>
  <c r="E214" i="12"/>
  <c r="H214" i="12" s="1"/>
  <c r="J214" i="12" s="1"/>
  <c r="K214" i="12" s="1"/>
  <c r="E163" i="12"/>
  <c r="H163" i="12" s="1"/>
  <c r="J163" i="12" s="1"/>
  <c r="K163" i="12" s="1"/>
  <c r="E99" i="12"/>
  <c r="H99" i="12" s="1"/>
  <c r="J99" i="12" s="1"/>
  <c r="K99" i="12" s="1"/>
  <c r="E317" i="12"/>
  <c r="H317" i="12" s="1"/>
  <c r="J317" i="12" s="1"/>
  <c r="K317" i="12" s="1"/>
  <c r="E29" i="12"/>
  <c r="H29" i="12" s="1"/>
  <c r="J29" i="12" s="1"/>
  <c r="K29" i="12" s="1"/>
  <c r="E279" i="12"/>
  <c r="H279" i="12" s="1"/>
  <c r="J279" i="12" s="1"/>
  <c r="K279" i="12" s="1"/>
  <c r="E237" i="12"/>
  <c r="H237" i="12" s="1"/>
  <c r="J237" i="12" s="1"/>
  <c r="K237" i="12" s="1"/>
  <c r="E220" i="12"/>
  <c r="H220" i="12" s="1"/>
  <c r="J220" i="12" s="1"/>
  <c r="K220" i="12" s="1"/>
  <c r="E108" i="12"/>
  <c r="H108" i="12" s="1"/>
  <c r="J108" i="12" s="1"/>
  <c r="K108" i="12" s="1"/>
  <c r="E106" i="12"/>
  <c r="H106" i="12" s="1"/>
  <c r="J106" i="12" s="1"/>
  <c r="K106" i="12" s="1"/>
  <c r="E68" i="12"/>
  <c r="H68" i="12" s="1"/>
  <c r="J68" i="12" s="1"/>
  <c r="K68" i="12" s="1"/>
  <c r="E35" i="12"/>
  <c r="H35" i="12" s="1"/>
  <c r="J35" i="12" s="1"/>
  <c r="K35" i="12" s="1"/>
  <c r="E100" i="12"/>
  <c r="H100" i="12" s="1"/>
  <c r="J100" i="12" s="1"/>
  <c r="K100" i="12" s="1"/>
  <c r="E175" i="12"/>
  <c r="H175" i="12" s="1"/>
  <c r="J175" i="12" s="1"/>
  <c r="K175" i="12" s="1"/>
  <c r="E263" i="12"/>
  <c r="H263" i="12" s="1"/>
  <c r="J263" i="12" s="1"/>
  <c r="E53" i="12"/>
  <c r="H53" i="12" s="1"/>
  <c r="J53" i="12" s="1"/>
  <c r="K53" i="12" s="1"/>
  <c r="E162" i="12"/>
  <c r="H162" i="12" s="1"/>
  <c r="J162" i="12" s="1"/>
  <c r="K162" i="12" s="1"/>
  <c r="E93" i="12"/>
  <c r="H93" i="12" s="1"/>
  <c r="J93" i="12" s="1"/>
  <c r="K93" i="12" s="1"/>
  <c r="E90" i="12"/>
  <c r="H90" i="12" s="1"/>
  <c r="J90" i="12" s="1"/>
  <c r="K90" i="12" s="1"/>
  <c r="E89" i="12"/>
  <c r="H89" i="12" s="1"/>
  <c r="J89" i="12" s="1"/>
  <c r="K89" i="12" s="1"/>
  <c r="E316" i="12"/>
  <c r="H316" i="12" s="1"/>
  <c r="J316" i="12" s="1"/>
  <c r="K316" i="12" s="1"/>
  <c r="E228" i="12"/>
  <c r="H228" i="12" s="1"/>
  <c r="J228" i="12" s="1"/>
  <c r="K228" i="12" s="1"/>
  <c r="E222" i="12"/>
  <c r="H222" i="12" s="1"/>
  <c r="J222" i="12" s="1"/>
  <c r="K222" i="12" s="1"/>
  <c r="E174" i="12"/>
  <c r="H174" i="12" s="1"/>
  <c r="J174" i="12" s="1"/>
  <c r="K174" i="12" s="1"/>
  <c r="E183" i="12"/>
  <c r="H183" i="12" s="1"/>
  <c r="J183" i="12" s="1"/>
  <c r="K183" i="12" s="1"/>
  <c r="E86" i="12"/>
  <c r="H86" i="12" s="1"/>
  <c r="J86" i="12" s="1"/>
  <c r="K86" i="12" s="1"/>
  <c r="E40" i="12"/>
  <c r="H40" i="12" s="1"/>
  <c r="J40" i="12" s="1"/>
  <c r="K40" i="12" s="1"/>
  <c r="E38" i="12"/>
  <c r="H38" i="12" s="1"/>
  <c r="J38" i="12" s="1"/>
  <c r="K38" i="12" s="1"/>
  <c r="E312" i="12"/>
  <c r="H312" i="12" s="1"/>
  <c r="J312" i="12" s="1"/>
  <c r="K312" i="12" s="1"/>
  <c r="E85" i="12"/>
  <c r="H85" i="12" s="1"/>
  <c r="J85" i="12" s="1"/>
  <c r="K85" i="12" s="1"/>
  <c r="E253" i="12"/>
  <c r="H253" i="12" s="1"/>
  <c r="J253" i="12" s="1"/>
  <c r="K253" i="12" s="1"/>
  <c r="E230" i="12"/>
  <c r="H230" i="12" s="1"/>
  <c r="J230" i="12" s="1"/>
  <c r="K230" i="12" s="1"/>
  <c r="E62" i="12"/>
  <c r="H62" i="12" s="1"/>
  <c r="J62" i="12" s="1"/>
  <c r="K62" i="12" s="1"/>
  <c r="E58" i="12"/>
  <c r="H58" i="12" s="1"/>
  <c r="J58" i="12" s="1"/>
  <c r="K58" i="12" s="1"/>
  <c r="E146" i="12"/>
  <c r="H146" i="12" s="1"/>
  <c r="J146" i="12" s="1"/>
  <c r="K146" i="12" s="1"/>
  <c r="E186" i="12"/>
  <c r="H186" i="12" s="1"/>
  <c r="J186" i="12" s="1"/>
  <c r="K186" i="12" s="1"/>
  <c r="E173" i="12"/>
  <c r="H173" i="12" s="1"/>
  <c r="J173" i="12" s="1"/>
  <c r="K173" i="12" s="1"/>
  <c r="E119" i="12"/>
  <c r="H119" i="12" s="1"/>
  <c r="J119" i="12" s="1"/>
  <c r="K119" i="12" s="1"/>
  <c r="E309" i="12"/>
  <c r="H309" i="12" s="1"/>
  <c r="J309" i="12" s="1"/>
  <c r="K309" i="12" s="1"/>
  <c r="E274" i="12"/>
  <c r="H274" i="12" s="1"/>
  <c r="J274" i="12" s="1"/>
  <c r="K274" i="12" s="1"/>
  <c r="E49" i="12"/>
  <c r="H49" i="12" s="1"/>
  <c r="J49" i="12" s="1"/>
  <c r="K49" i="12" s="1"/>
  <c r="E199" i="12"/>
  <c r="H199" i="12" s="1"/>
  <c r="J199" i="12" s="1"/>
  <c r="K199" i="12" s="1"/>
  <c r="E153" i="12"/>
  <c r="H153" i="12" s="1"/>
  <c r="J153" i="12" s="1"/>
  <c r="K153" i="12" s="1"/>
  <c r="E209" i="12"/>
  <c r="H209" i="12" s="1"/>
  <c r="J209" i="12" s="1"/>
  <c r="K209" i="12" s="1"/>
  <c r="E291" i="12"/>
  <c r="H291" i="12" s="1"/>
  <c r="J291" i="12" s="1"/>
  <c r="K291" i="12" s="1"/>
  <c r="E287" i="12"/>
  <c r="H287" i="12" s="1"/>
  <c r="J287" i="12" s="1"/>
  <c r="K287" i="12" s="1"/>
  <c r="E246" i="12"/>
  <c r="H246" i="12" s="1"/>
  <c r="J246" i="12" s="1"/>
  <c r="K246" i="12" s="1"/>
  <c r="E238" i="12"/>
  <c r="H238" i="12" s="1"/>
  <c r="J238" i="12" s="1"/>
  <c r="K238" i="12" s="1"/>
  <c r="E225" i="12"/>
  <c r="H225" i="12" s="1"/>
  <c r="J225" i="12" s="1"/>
  <c r="K225" i="12" s="1"/>
  <c r="E203" i="12"/>
  <c r="H203" i="12" s="1"/>
  <c r="J203" i="12" s="1"/>
  <c r="K203" i="12" s="1"/>
  <c r="E115" i="12"/>
  <c r="H115" i="12" s="1"/>
  <c r="J115" i="12" s="1"/>
  <c r="K115" i="12" s="1"/>
  <c r="E60" i="12"/>
  <c r="H60" i="12" s="1"/>
  <c r="J60" i="12" s="1"/>
  <c r="K60" i="12" s="1"/>
  <c r="E36" i="12"/>
  <c r="H36" i="12" s="1"/>
  <c r="J36" i="12" s="1"/>
  <c r="K36" i="12" s="1"/>
  <c r="E69" i="12"/>
  <c r="H69" i="12" s="1"/>
  <c r="J69" i="12" s="1"/>
  <c r="E324" i="12"/>
  <c r="H324" i="12" s="1"/>
  <c r="J324" i="12" s="1"/>
  <c r="K324" i="12" s="1"/>
  <c r="E301" i="12"/>
  <c r="H301" i="12" s="1"/>
  <c r="J301" i="12" s="1"/>
  <c r="K301" i="12" s="1"/>
  <c r="E315" i="12"/>
  <c r="H315" i="12" s="1"/>
  <c r="J315" i="12" s="1"/>
  <c r="K315" i="12" s="1"/>
  <c r="E192" i="12"/>
  <c r="H192" i="12" s="1"/>
  <c r="J192" i="12" s="1"/>
  <c r="K192" i="12" s="1"/>
  <c r="E37" i="12"/>
  <c r="H37" i="12" s="1"/>
  <c r="J37" i="12" s="1"/>
  <c r="K37" i="12" s="1"/>
  <c r="E208" i="12"/>
  <c r="H208" i="12" s="1"/>
  <c r="J208" i="12" s="1"/>
  <c r="K208" i="12" s="1"/>
  <c r="E293" i="12"/>
  <c r="H293" i="12" s="1"/>
  <c r="J293" i="12" s="1"/>
  <c r="K293" i="12" s="1"/>
  <c r="E201" i="12"/>
  <c r="H201" i="12" s="1"/>
  <c r="J201" i="12" s="1"/>
  <c r="K201" i="12" s="1"/>
  <c r="E184" i="12"/>
  <c r="H184" i="12" s="1"/>
  <c r="J184" i="12" s="1"/>
  <c r="K184" i="12" s="1"/>
  <c r="E80" i="12"/>
  <c r="H80" i="12" s="1"/>
  <c r="J80" i="12" s="1"/>
  <c r="K80" i="12" s="1"/>
  <c r="E44" i="12"/>
  <c r="H44" i="12" s="1"/>
  <c r="J44" i="12" s="1"/>
  <c r="K44" i="12" s="1"/>
  <c r="E61" i="12"/>
  <c r="H61" i="12" s="1"/>
  <c r="J61" i="12" s="1"/>
  <c r="K61" i="12" s="1"/>
  <c r="E295" i="12"/>
  <c r="H295" i="12" s="1"/>
  <c r="J295" i="12" s="1"/>
  <c r="K295" i="12" s="1"/>
  <c r="E227" i="12"/>
  <c r="H227" i="12" s="1"/>
  <c r="J227" i="12" s="1"/>
  <c r="K227" i="12" s="1"/>
  <c r="E326" i="12"/>
  <c r="H326" i="12" s="1"/>
  <c r="J326" i="12" s="1"/>
  <c r="K326" i="12" s="1"/>
  <c r="E322" i="12"/>
  <c r="H322" i="12" s="1"/>
  <c r="J322" i="12" s="1"/>
  <c r="K322" i="12" s="1"/>
  <c r="E200" i="12"/>
  <c r="H200" i="12" s="1"/>
  <c r="J200" i="12" s="1"/>
  <c r="K200" i="12" s="1"/>
  <c r="E112" i="12"/>
  <c r="H112" i="12" s="1"/>
  <c r="J112" i="12" s="1"/>
  <c r="K112" i="12" s="1"/>
  <c r="E24" i="12"/>
  <c r="H24" i="12" s="1"/>
  <c r="J24" i="12" s="1"/>
  <c r="K24" i="12" s="1"/>
  <c r="E281" i="12"/>
  <c r="H281" i="12" s="1"/>
  <c r="J281" i="12" s="1"/>
  <c r="K281" i="12" s="1"/>
  <c r="E64" i="12"/>
  <c r="H64" i="12" s="1"/>
  <c r="J64" i="12" s="1"/>
  <c r="K64" i="12" s="1"/>
  <c r="E275" i="12"/>
  <c r="H275" i="12" s="1"/>
  <c r="J275" i="12" s="1"/>
  <c r="K275" i="12" s="1"/>
  <c r="E73" i="12"/>
  <c r="H73" i="12" s="1"/>
  <c r="J73" i="12" s="1"/>
  <c r="K73" i="12" s="1"/>
  <c r="E270" i="12"/>
  <c r="H270" i="12" s="1"/>
  <c r="J270" i="12" s="1"/>
  <c r="K270" i="12" s="1"/>
  <c r="E59" i="12"/>
  <c r="H59" i="12" s="1"/>
  <c r="J59" i="12" s="1"/>
  <c r="K59" i="12" s="1"/>
  <c r="E72" i="12"/>
  <c r="H72" i="12" s="1"/>
  <c r="J72" i="12" s="1"/>
  <c r="K72" i="12" s="1"/>
  <c r="E248" i="12"/>
  <c r="H248" i="12" s="1"/>
  <c r="J248" i="12" s="1"/>
  <c r="K248" i="12" s="1"/>
  <c r="E319" i="12"/>
  <c r="H319" i="12" s="1"/>
  <c r="J319" i="12" s="1"/>
  <c r="K319" i="12" s="1"/>
  <c r="E51" i="12"/>
  <c r="H51" i="12" s="1"/>
  <c r="J51" i="12" s="1"/>
  <c r="K51" i="12" s="1"/>
  <c r="E182" i="12"/>
  <c r="H182" i="12" s="1"/>
  <c r="J182" i="12" s="1"/>
  <c r="K182" i="12" s="1"/>
  <c r="E265" i="12"/>
  <c r="H265" i="12" s="1"/>
  <c r="J265" i="12" s="1"/>
  <c r="K265" i="12" s="1"/>
  <c r="E145" i="12"/>
  <c r="H145" i="12" s="1"/>
  <c r="J145" i="12" s="1"/>
  <c r="K145" i="12" s="1"/>
  <c r="E185" i="12"/>
  <c r="H185" i="12" s="1"/>
  <c r="J185" i="12" s="1"/>
  <c r="K185" i="12" s="1"/>
  <c r="E212" i="12"/>
  <c r="H212" i="12" s="1"/>
  <c r="J212" i="12" s="1"/>
  <c r="K212" i="12" s="1"/>
  <c r="E276" i="12"/>
  <c r="H276" i="12" s="1"/>
  <c r="J276" i="12" s="1"/>
  <c r="K276" i="12" s="1"/>
  <c r="E193" i="12"/>
  <c r="H193" i="12" s="1"/>
  <c r="J193" i="12" s="1"/>
  <c r="K193" i="12" s="1"/>
  <c r="E78" i="12"/>
  <c r="H78" i="12" s="1"/>
  <c r="J78" i="12" s="1"/>
  <c r="K78" i="12" s="1"/>
  <c r="E7" i="12"/>
  <c r="E215" i="12"/>
  <c r="H215" i="12" s="1"/>
  <c r="J215" i="12" s="1"/>
  <c r="K215" i="12" s="1"/>
  <c r="E160" i="12"/>
  <c r="H160" i="12" s="1"/>
  <c r="J160" i="12" s="1"/>
  <c r="K160" i="12" s="1"/>
  <c r="E166" i="12"/>
  <c r="H166" i="12" s="1"/>
  <c r="J166" i="12" s="1"/>
  <c r="K166" i="12" s="1"/>
  <c r="E95" i="12"/>
  <c r="H95" i="12" s="1"/>
  <c r="J95" i="12" s="1"/>
  <c r="K95" i="12" s="1"/>
  <c r="E110" i="12"/>
  <c r="H110" i="12" s="1"/>
  <c r="J110" i="12" s="1"/>
  <c r="K110" i="12" s="1"/>
  <c r="E180" i="12"/>
  <c r="H180" i="12" s="1"/>
  <c r="J180" i="12" s="1"/>
  <c r="K180" i="12" s="1"/>
  <c r="E139" i="12"/>
  <c r="H139" i="12" s="1"/>
  <c r="J139" i="12" s="1"/>
  <c r="K139" i="12" s="1"/>
  <c r="E9" i="12"/>
  <c r="E25" i="12"/>
  <c r="H25" i="12" s="1"/>
  <c r="J25" i="12" s="1"/>
  <c r="K25" i="12" s="1"/>
  <c r="E223" i="12"/>
  <c r="H223" i="12" s="1"/>
  <c r="J223" i="12" s="1"/>
  <c r="K223" i="12" s="1"/>
  <c r="E103" i="12"/>
  <c r="H103" i="12" s="1"/>
  <c r="J103" i="12" s="1"/>
  <c r="K103" i="12" s="1"/>
  <c r="E311" i="12"/>
  <c r="H311" i="12" s="1"/>
  <c r="J311" i="12" s="1"/>
  <c r="K311" i="12" s="1"/>
  <c r="E141" i="12"/>
  <c r="H141" i="12" s="1"/>
  <c r="J141" i="12" s="1"/>
  <c r="K141" i="12" s="1"/>
  <c r="E179" i="12"/>
  <c r="H179" i="12" s="1"/>
  <c r="J179" i="12" s="1"/>
  <c r="K179" i="12" s="1"/>
  <c r="E32" i="12"/>
  <c r="H32" i="12" s="1"/>
  <c r="J32" i="12" s="1"/>
  <c r="K32" i="12" s="1"/>
  <c r="E242" i="12"/>
  <c r="H242" i="12" s="1"/>
  <c r="J242" i="12" s="1"/>
  <c r="K242" i="12" s="1"/>
  <c r="E52" i="12"/>
  <c r="H52" i="12" s="1"/>
  <c r="J52" i="12" s="1"/>
  <c r="K52" i="12" s="1"/>
  <c r="E167" i="12"/>
  <c r="H167" i="12" s="1"/>
  <c r="J167" i="12" s="1"/>
  <c r="K167" i="12" s="1"/>
  <c r="E318" i="12"/>
  <c r="H318" i="12" s="1"/>
  <c r="J318" i="12" s="1"/>
  <c r="K318" i="12" s="1"/>
  <c r="E164" i="12"/>
  <c r="H164" i="12" s="1"/>
  <c r="J164" i="12" s="1"/>
  <c r="K164" i="12" s="1"/>
  <c r="E46" i="12"/>
  <c r="H46" i="12" s="1"/>
  <c r="J46" i="12" s="1"/>
  <c r="K46" i="12" s="1"/>
  <c r="E280" i="12"/>
  <c r="H280" i="12" s="1"/>
  <c r="J280" i="12" s="1"/>
  <c r="K280" i="12" s="1"/>
  <c r="E256" i="12"/>
  <c r="H256" i="12" s="1"/>
  <c r="J256" i="12" s="1"/>
  <c r="K256" i="12" s="1"/>
  <c r="E231" i="12"/>
  <c r="H231" i="12" s="1"/>
  <c r="J231" i="12" s="1"/>
  <c r="K231" i="12" s="1"/>
  <c r="E210" i="12"/>
  <c r="H210" i="12" s="1"/>
  <c r="J210" i="12" s="1"/>
  <c r="K210" i="12" s="1"/>
  <c r="E194" i="12"/>
  <c r="H194" i="12" s="1"/>
  <c r="J194" i="12" s="1"/>
  <c r="K194" i="12" s="1"/>
  <c r="E235" i="12"/>
  <c r="H235" i="12" s="1"/>
  <c r="J235" i="12" s="1"/>
  <c r="K235" i="12" s="1"/>
  <c r="E204" i="12"/>
  <c r="H204" i="12" s="1"/>
  <c r="J204" i="12" s="1"/>
  <c r="K204" i="12" s="1"/>
  <c r="E172" i="12"/>
  <c r="H172" i="12" s="1"/>
  <c r="J172" i="12" s="1"/>
  <c r="K172" i="12" s="1"/>
  <c r="E135" i="12"/>
  <c r="H135" i="12" s="1"/>
  <c r="J135" i="12" s="1"/>
  <c r="K135" i="12" s="1"/>
  <c r="E154" i="12"/>
  <c r="H154" i="12" s="1"/>
  <c r="J154" i="12" s="1"/>
  <c r="K154" i="12" s="1"/>
  <c r="E45" i="12"/>
  <c r="H45" i="12" s="1"/>
  <c r="J45" i="12" s="1"/>
  <c r="K45" i="12" s="1"/>
  <c r="E272" i="12"/>
  <c r="H272" i="12" s="1"/>
  <c r="J272" i="12" s="1"/>
  <c r="K272" i="12" s="1"/>
  <c r="E75" i="12"/>
  <c r="H75" i="12" s="1"/>
  <c r="J75" i="12" s="1"/>
  <c r="K75" i="12" s="1"/>
  <c r="E288" i="12"/>
  <c r="H288" i="12" s="1"/>
  <c r="J288" i="12" s="1"/>
  <c r="K288" i="12" s="1"/>
  <c r="E122" i="12"/>
  <c r="H122" i="12" s="1"/>
  <c r="J122" i="12" s="1"/>
  <c r="K122" i="12" s="1"/>
  <c r="E82" i="12"/>
  <c r="H82" i="12" s="1"/>
  <c r="J82" i="12" s="1"/>
  <c r="K82" i="12" s="1"/>
  <c r="E306" i="12"/>
  <c r="H306" i="12" s="1"/>
  <c r="J306" i="12" s="1"/>
  <c r="K306" i="12" s="1"/>
  <c r="E207" i="12"/>
  <c r="H207" i="12" s="1"/>
  <c r="J207" i="12" s="1"/>
  <c r="K207" i="12" s="1"/>
  <c r="E168" i="12"/>
  <c r="H168" i="12" s="1"/>
  <c r="J168" i="12" s="1"/>
  <c r="K168" i="12" s="1"/>
  <c r="E56" i="12"/>
  <c r="H56" i="12" s="1"/>
  <c r="J56" i="12" s="1"/>
  <c r="K56" i="12" s="1"/>
  <c r="E321" i="12"/>
  <c r="H321" i="12" s="1"/>
  <c r="J321" i="12" s="1"/>
  <c r="K321" i="12" s="1"/>
  <c r="E65" i="12"/>
  <c r="H65" i="12" s="1"/>
  <c r="J65" i="12" s="1"/>
  <c r="K65" i="12" s="1"/>
  <c r="E170" i="12"/>
  <c r="H170" i="12" s="1"/>
  <c r="J170" i="12" s="1"/>
  <c r="K170" i="12" s="1"/>
  <c r="E30" i="12"/>
  <c r="H30" i="12" s="1"/>
  <c r="J30" i="12" s="1"/>
  <c r="K30" i="12" s="1"/>
  <c r="E299" i="12"/>
  <c r="H299" i="12" s="1"/>
  <c r="J299" i="12" s="1"/>
  <c r="K299" i="12" s="1"/>
  <c r="E11" i="12"/>
  <c r="H11" i="12" s="1"/>
  <c r="J11" i="12" s="1"/>
  <c r="K11" i="12" s="1"/>
  <c r="E114" i="12"/>
  <c r="H114" i="12" s="1"/>
  <c r="J114" i="12" s="1"/>
  <c r="K114" i="12" s="1"/>
  <c r="E39" i="12"/>
  <c r="H39" i="12" s="1"/>
  <c r="J39" i="12" s="1"/>
  <c r="K39" i="12" s="1"/>
  <c r="E63" i="12"/>
  <c r="H63" i="12" s="1"/>
  <c r="J63" i="12" s="1"/>
  <c r="K63" i="12" s="1"/>
  <c r="E216" i="12"/>
  <c r="H216" i="12" s="1"/>
  <c r="J216" i="12" s="1"/>
  <c r="K216" i="12" s="1"/>
  <c r="E189" i="12"/>
  <c r="H189" i="12" s="1"/>
  <c r="J189" i="12" s="1"/>
  <c r="K189" i="12" s="1"/>
  <c r="E233" i="12"/>
  <c r="H233" i="12" s="1"/>
  <c r="J233" i="12" s="1"/>
  <c r="K233" i="12" s="1"/>
  <c r="E298" i="12"/>
  <c r="H298" i="12" s="1"/>
  <c r="J298" i="12" s="1"/>
  <c r="K298" i="12" s="1"/>
  <c r="E217" i="12"/>
  <c r="H217" i="12" s="1"/>
  <c r="J217" i="12" s="1"/>
  <c r="K217" i="12" s="1"/>
  <c r="E136" i="12"/>
  <c r="H136" i="12" s="1"/>
  <c r="J136" i="12" s="1"/>
  <c r="K136" i="12" s="1"/>
  <c r="E92" i="12"/>
  <c r="H92" i="12" s="1"/>
  <c r="J92" i="12" s="1"/>
  <c r="K92" i="12" s="1"/>
  <c r="E34" i="12"/>
  <c r="H34" i="12" s="1"/>
  <c r="J34" i="12" s="1"/>
  <c r="K34" i="12" s="1"/>
  <c r="E125" i="12"/>
  <c r="H125" i="12" s="1"/>
  <c r="J125" i="12" s="1"/>
  <c r="K125" i="12" s="1"/>
  <c r="E102" i="12"/>
  <c r="H102" i="12" s="1"/>
  <c r="J102" i="12" s="1"/>
  <c r="K102" i="12" s="1"/>
  <c r="E149" i="12"/>
  <c r="H149" i="12" s="1"/>
  <c r="J149" i="12" s="1"/>
  <c r="K149" i="12" s="1"/>
  <c r="E76" i="12"/>
  <c r="H76" i="12" s="1"/>
  <c r="J76" i="12" s="1"/>
  <c r="K76" i="12" s="1"/>
  <c r="E241" i="12"/>
  <c r="H241" i="12" s="1"/>
  <c r="J241" i="12" s="1"/>
  <c r="K241" i="12" s="1"/>
  <c r="E118" i="12"/>
  <c r="H118" i="12" s="1"/>
  <c r="J118" i="12" s="1"/>
  <c r="K118" i="12" s="1"/>
  <c r="E254" i="12"/>
  <c r="H254" i="12" s="1"/>
  <c r="J254" i="12" s="1"/>
  <c r="K254" i="12" s="1"/>
  <c r="E12" i="12"/>
  <c r="H12" i="12" s="1"/>
  <c r="J12" i="12" s="1"/>
  <c r="K12" i="12" s="1"/>
  <c r="E247" i="12"/>
  <c r="H247" i="12" s="1"/>
  <c r="J247" i="12" s="1"/>
  <c r="K247" i="12" s="1"/>
  <c r="E47" i="12"/>
  <c r="H47" i="12" s="1"/>
  <c r="J47" i="12" s="1"/>
  <c r="K47" i="12" s="1"/>
  <c r="E33" i="12"/>
  <c r="H33" i="12" s="1"/>
  <c r="J33" i="12" s="1"/>
  <c r="K33" i="12" s="1"/>
  <c r="E97" i="12"/>
  <c r="H97" i="12" s="1"/>
  <c r="J97" i="12" s="1"/>
  <c r="K97" i="12" s="1"/>
  <c r="E286" i="12"/>
  <c r="H286" i="12" s="1"/>
  <c r="J286" i="12" s="1"/>
  <c r="K286" i="12" s="1"/>
  <c r="E278" i="12"/>
  <c r="H278" i="12" s="1"/>
  <c r="J278" i="12" s="1"/>
  <c r="K278" i="12" s="1"/>
  <c r="E113" i="12"/>
  <c r="H113" i="12" s="1"/>
  <c r="J113" i="12" s="1"/>
  <c r="K113" i="12" s="1"/>
  <c r="E187" i="12"/>
  <c r="H187" i="12" s="1"/>
  <c r="J187" i="12" s="1"/>
  <c r="K187" i="12" s="1"/>
  <c r="E50" i="12"/>
  <c r="H50" i="12" s="1"/>
  <c r="J50" i="12" s="1"/>
  <c r="K50" i="12" s="1"/>
  <c r="E302" i="12"/>
  <c r="H302" i="12" s="1"/>
  <c r="J302" i="12" s="1"/>
  <c r="K302" i="12" s="1"/>
  <c r="E258" i="12"/>
  <c r="H258" i="12" s="1"/>
  <c r="J258" i="12" s="1"/>
  <c r="K258" i="12" s="1"/>
  <c r="E87" i="12"/>
  <c r="H87" i="12" s="1"/>
  <c r="J87" i="12" s="1"/>
  <c r="K87" i="12" s="1"/>
  <c r="E304" i="12"/>
  <c r="H304" i="12" s="1"/>
  <c r="J304" i="12" s="1"/>
  <c r="K304" i="12" s="1"/>
  <c r="E255" i="12"/>
  <c r="H255" i="12" s="1"/>
  <c r="J255" i="12" s="1"/>
  <c r="K255" i="12" s="1"/>
  <c r="E269" i="12"/>
  <c r="H269" i="12" s="1"/>
  <c r="J269" i="12" s="1"/>
  <c r="K269" i="12" s="1"/>
  <c r="E159" i="12"/>
  <c r="H159" i="12" s="1"/>
  <c r="J159" i="12" s="1"/>
  <c r="K159" i="12" s="1"/>
  <c r="E197" i="12"/>
  <c r="H197" i="12" s="1"/>
  <c r="J197" i="12" s="1"/>
  <c r="K197" i="12" s="1"/>
  <c r="E171" i="12"/>
  <c r="H171" i="12" s="1"/>
  <c r="J171" i="12" s="1"/>
  <c r="K171" i="12" s="1"/>
  <c r="E219" i="12"/>
  <c r="H219" i="12" s="1"/>
  <c r="J219" i="12" s="1"/>
  <c r="K219" i="12" s="1"/>
  <c r="E148" i="12"/>
  <c r="H148" i="12" s="1"/>
  <c r="J148" i="12" s="1"/>
  <c r="K148" i="12" s="1"/>
  <c r="E96" i="12"/>
  <c r="H96" i="12" s="1"/>
  <c r="J96" i="12" s="1"/>
  <c r="K96" i="12" s="1"/>
  <c r="E17" i="12"/>
  <c r="H17" i="12" s="1"/>
  <c r="J17" i="12" s="1"/>
  <c r="K17" i="12" s="1"/>
  <c r="E67" i="12"/>
  <c r="H67" i="12" s="1"/>
  <c r="J67" i="12" s="1"/>
  <c r="K67" i="12" s="1"/>
  <c r="E13" i="12"/>
  <c r="H13" i="12" s="1"/>
  <c r="J13" i="12" s="1"/>
  <c r="K13" i="12" s="1"/>
  <c r="E188" i="12"/>
  <c r="H188" i="12" s="1"/>
  <c r="J188" i="12" s="1"/>
  <c r="K188" i="12" s="1"/>
  <c r="E205" i="12"/>
  <c r="H205" i="12" s="1"/>
  <c r="J205" i="12" s="1"/>
  <c r="K205" i="12" s="1"/>
  <c r="E27" i="12"/>
  <c r="H27" i="12" s="1"/>
  <c r="J27" i="12" s="1"/>
  <c r="K27" i="12" s="1"/>
  <c r="E328" i="12"/>
  <c r="H328" i="12" s="1"/>
  <c r="J328" i="12" s="1"/>
  <c r="K328" i="12" s="1"/>
  <c r="E249" i="12"/>
  <c r="H249" i="12" s="1"/>
  <c r="J249" i="12" s="1"/>
  <c r="K249" i="12" s="1"/>
  <c r="E224" i="12"/>
  <c r="H224" i="12" s="1"/>
  <c r="J224" i="12" s="1"/>
  <c r="K224" i="12" s="1"/>
  <c r="E243" i="12"/>
  <c r="H243" i="12" s="1"/>
  <c r="J243" i="12" s="1"/>
  <c r="K243" i="12" s="1"/>
  <c r="E138" i="12"/>
  <c r="H138" i="12" s="1"/>
  <c r="J138" i="12" s="1"/>
  <c r="K138" i="12" s="1"/>
  <c r="E91" i="12"/>
  <c r="H91" i="12" s="1"/>
  <c r="J91" i="12" s="1"/>
  <c r="K91" i="12" s="1"/>
  <c r="E211" i="12"/>
  <c r="H211" i="12" s="1"/>
  <c r="J211" i="12" s="1"/>
  <c r="K211" i="12" s="1"/>
  <c r="E28" i="12"/>
  <c r="H28" i="12" s="1"/>
  <c r="J28" i="12" s="1"/>
  <c r="K28" i="12" s="1"/>
  <c r="E129" i="12"/>
  <c r="H129" i="12" s="1"/>
  <c r="J129" i="12" s="1"/>
  <c r="K129" i="12" s="1"/>
  <c r="E213" i="12"/>
  <c r="H213" i="12" s="1"/>
  <c r="J213" i="12" s="1"/>
  <c r="K213" i="12" s="1"/>
  <c r="E226" i="12"/>
  <c r="H226" i="12" s="1"/>
  <c r="J226" i="12" s="1"/>
  <c r="K226" i="12" s="1"/>
  <c r="E266" i="12"/>
  <c r="H266" i="12" s="1"/>
  <c r="J266" i="12" s="1"/>
  <c r="K266" i="12" s="1"/>
  <c r="E202" i="12"/>
  <c r="H202" i="12" s="1"/>
  <c r="J202" i="12" s="1"/>
  <c r="K202" i="12" s="1"/>
  <c r="E156" i="12"/>
  <c r="H156" i="12" s="1"/>
  <c r="J156" i="12" s="1"/>
  <c r="K156" i="12" s="1"/>
  <c r="E218" i="12"/>
  <c r="H218" i="12" s="1"/>
  <c r="J218" i="12" s="1"/>
  <c r="K218" i="12" s="1"/>
  <c r="E104" i="12"/>
  <c r="H104" i="12" s="1"/>
  <c r="J104" i="12" s="1"/>
  <c r="K104" i="12" s="1"/>
  <c r="E88" i="12"/>
  <c r="H88" i="12" s="1"/>
  <c r="J88" i="12" s="1"/>
  <c r="K88" i="12" s="1"/>
  <c r="E48" i="12"/>
  <c r="H48" i="12" s="1"/>
  <c r="J48" i="12" s="1"/>
  <c r="K48" i="12" s="1"/>
  <c r="E16" i="12"/>
  <c r="H16" i="12" s="1"/>
  <c r="J16" i="12" s="1"/>
  <c r="K16" i="12" s="1"/>
  <c r="E294" i="12"/>
  <c r="H294" i="12" s="1"/>
  <c r="J294" i="12" s="1"/>
  <c r="K294" i="12" s="1"/>
  <c r="E120" i="12"/>
  <c r="H120" i="12" s="1"/>
  <c r="J120" i="12" s="1"/>
  <c r="K120" i="12" s="1"/>
  <c r="E77" i="12"/>
  <c r="H77" i="12" s="1"/>
  <c r="J77" i="12" s="1"/>
  <c r="K77" i="12" s="1"/>
  <c r="E151" i="12"/>
  <c r="H151" i="12" s="1"/>
  <c r="J151" i="12" s="1"/>
  <c r="K151" i="12" s="1"/>
  <c r="E178" i="12"/>
  <c r="H178" i="12" s="1"/>
  <c r="J178" i="12" s="1"/>
  <c r="K178" i="12" s="1"/>
  <c r="E55" i="12"/>
  <c r="H55" i="12" s="1"/>
  <c r="J55" i="12" s="1"/>
  <c r="K55" i="12" s="1"/>
  <c r="E292" i="12"/>
  <c r="H292" i="12" s="1"/>
  <c r="J292" i="12" s="1"/>
  <c r="K292" i="12" s="1"/>
  <c r="E196" i="12"/>
  <c r="H196" i="12" s="1"/>
  <c r="J196" i="12" s="1"/>
  <c r="K196" i="12" s="1"/>
  <c r="E121" i="12"/>
  <c r="H121" i="12" s="1"/>
  <c r="J121" i="12" s="1"/>
  <c r="K121" i="12" s="1"/>
  <c r="E54" i="12"/>
  <c r="H54" i="12" s="1"/>
  <c r="J54" i="12" s="1"/>
  <c r="K54" i="12" s="1"/>
  <c r="E137" i="12"/>
  <c r="H137" i="12" s="1"/>
  <c r="J137" i="12" s="1"/>
  <c r="K137" i="12" s="1"/>
  <c r="E181" i="12"/>
  <c r="H181" i="12" s="1"/>
  <c r="J181" i="12" s="1"/>
  <c r="K181" i="12" s="1"/>
  <c r="E273" i="12"/>
  <c r="H273" i="12" s="1"/>
  <c r="J273" i="12" s="1"/>
  <c r="K273" i="12" s="1"/>
  <c r="E26" i="12"/>
  <c r="H26" i="12" s="1"/>
  <c r="J26" i="12" s="1"/>
  <c r="K26" i="12" s="1"/>
  <c r="E123" i="12"/>
  <c r="H123" i="12" s="1"/>
  <c r="J123" i="12" s="1"/>
  <c r="K123" i="12" s="1"/>
  <c r="E22" i="12"/>
  <c r="H22" i="12" s="1"/>
  <c r="J22" i="12" s="1"/>
  <c r="K22" i="12" s="1"/>
  <c r="E300" i="12"/>
  <c r="H300" i="12" s="1"/>
  <c r="J300" i="12" s="1"/>
  <c r="K300" i="12" s="1"/>
  <c r="E155" i="12"/>
  <c r="H155" i="12" s="1"/>
  <c r="J155" i="12" s="1"/>
  <c r="K155" i="12" s="1"/>
  <c r="E98" i="12"/>
  <c r="H98" i="12" s="1"/>
  <c r="J98" i="12" s="1"/>
  <c r="K98" i="12" s="1"/>
  <c r="E94" i="12"/>
  <c r="H94" i="12" s="1"/>
  <c r="J94" i="12" s="1"/>
  <c r="K94" i="12" s="1"/>
  <c r="E198" i="12"/>
  <c r="H198" i="12" s="1"/>
  <c r="J198" i="12" s="1"/>
  <c r="E236" i="12"/>
  <c r="H236" i="12" s="1"/>
  <c r="J236" i="12" s="1"/>
  <c r="K236" i="12" s="1"/>
  <c r="E81" i="12"/>
  <c r="H81" i="12" s="1"/>
  <c r="J81" i="12" s="1"/>
  <c r="K81" i="12" s="1"/>
  <c r="E169" i="12"/>
  <c r="H169" i="12" s="1"/>
  <c r="J169" i="12" s="1"/>
  <c r="K169" i="12" s="1"/>
  <c r="E105" i="12"/>
  <c r="H105" i="12" s="1"/>
  <c r="J105" i="12" s="1"/>
  <c r="K105" i="12" s="1"/>
  <c r="E140" i="12"/>
  <c r="H140" i="12" s="1"/>
  <c r="J140" i="12" s="1"/>
  <c r="K140" i="12" s="1"/>
  <c r="E23" i="12"/>
  <c r="H23" i="12" s="1"/>
  <c r="J23" i="12" s="1"/>
  <c r="K23" i="12" s="1"/>
  <c r="E268" i="12"/>
  <c r="H268" i="12" s="1"/>
  <c r="J268" i="12" s="1"/>
  <c r="K268" i="12" s="1"/>
  <c r="E261" i="12"/>
  <c r="H261" i="12" s="1"/>
  <c r="J261" i="12" s="1"/>
  <c r="K261" i="12" s="1"/>
  <c r="E245" i="12"/>
  <c r="E221" i="12"/>
  <c r="H221" i="12" s="1"/>
  <c r="J221" i="12" s="1"/>
  <c r="K221" i="12" s="1"/>
  <c r="E124" i="12"/>
  <c r="H124" i="12" s="1"/>
  <c r="J124" i="12" s="1"/>
  <c r="K124" i="12" s="1"/>
  <c r="E158" i="12"/>
  <c r="H158" i="12" s="1"/>
  <c r="J158" i="12" s="1"/>
  <c r="K158" i="12" s="1"/>
  <c r="E147" i="12"/>
  <c r="H147" i="12" s="1"/>
  <c r="J147" i="12" s="1"/>
  <c r="K147" i="12" s="1"/>
  <c r="E131" i="12"/>
  <c r="H131" i="12" s="1"/>
  <c r="J131" i="12" s="1"/>
  <c r="K131" i="12" s="1"/>
  <c r="E130" i="12"/>
  <c r="H130" i="12" s="1"/>
  <c r="J130" i="12" s="1"/>
  <c r="K130" i="12" s="1"/>
  <c r="E134" i="12"/>
  <c r="H134" i="12" s="1"/>
  <c r="J134" i="12" s="1"/>
  <c r="K134" i="12" s="1"/>
  <c r="E31" i="12"/>
  <c r="H31" i="12" s="1"/>
  <c r="J31" i="12" s="1"/>
  <c r="K31" i="12" s="1"/>
  <c r="E284" i="12"/>
  <c r="H284" i="12" s="1"/>
  <c r="J284" i="12" s="1"/>
  <c r="K284" i="12" s="1"/>
  <c r="E152" i="12"/>
  <c r="H152" i="12" s="1"/>
  <c r="J152" i="12" s="1"/>
  <c r="K152" i="12" s="1"/>
  <c r="E229" i="12"/>
  <c r="H229" i="12" s="1"/>
  <c r="J229" i="12" s="1"/>
  <c r="K229" i="12" s="1"/>
  <c r="E195" i="12"/>
  <c r="H195" i="12" s="1"/>
  <c r="J195" i="12" s="1"/>
  <c r="E111" i="12"/>
  <c r="H111" i="12" s="1"/>
  <c r="J111" i="12" s="1"/>
  <c r="K111" i="12" s="1"/>
  <c r="E101" i="12"/>
  <c r="H101" i="12" s="1"/>
  <c r="J101" i="12" s="1"/>
  <c r="K101" i="12" s="1"/>
  <c r="E21" i="12"/>
  <c r="H21" i="12" s="1"/>
  <c r="J21" i="12" s="1"/>
  <c r="K21" i="12" s="1"/>
  <c r="E84" i="12"/>
  <c r="H84" i="12" s="1"/>
  <c r="J84" i="12" s="1"/>
  <c r="K84" i="12" s="1"/>
  <c r="E271" i="12"/>
  <c r="H271" i="12" s="1"/>
  <c r="J271" i="12" s="1"/>
  <c r="K271" i="12" s="1"/>
  <c r="E252" i="12"/>
  <c r="H252" i="12" s="1"/>
  <c r="J252" i="12" s="1"/>
  <c r="K252" i="12" s="1"/>
  <c r="E79" i="12"/>
  <c r="H79" i="12" s="1"/>
  <c r="J79" i="12" s="1"/>
  <c r="K79" i="12" s="1"/>
  <c r="E234" i="12"/>
  <c r="H234" i="12" s="1"/>
  <c r="J234" i="12" s="1"/>
  <c r="K234" i="12" s="1"/>
  <c r="E267" i="12"/>
  <c r="H267" i="12" s="1"/>
  <c r="J267" i="12" s="1"/>
  <c r="K267" i="12" s="1"/>
  <c r="E262" i="12"/>
  <c r="H262" i="12" s="1"/>
  <c r="J262" i="12" s="1"/>
  <c r="K262" i="12" s="1"/>
  <c r="AA46" i="10"/>
  <c r="H245" i="12" l="1"/>
  <c r="J245" i="12" s="1"/>
  <c r="K245" i="12" s="1"/>
  <c r="L55" i="12"/>
  <c r="M55" i="12" s="1"/>
  <c r="AA55" i="12"/>
  <c r="AA299" i="12"/>
  <c r="L299" i="12"/>
  <c r="M299" i="12" s="1"/>
  <c r="L199" i="12"/>
  <c r="M199" i="12" s="1"/>
  <c r="AA199" i="12"/>
  <c r="AA266" i="12"/>
  <c r="L266" i="12"/>
  <c r="M266" i="12" s="1"/>
  <c r="AA73" i="12"/>
  <c r="L73" i="12"/>
  <c r="M73" i="12" s="1"/>
  <c r="AA244" i="12"/>
  <c r="L244" i="12"/>
  <c r="M244" i="12" s="1"/>
  <c r="AA255" i="12"/>
  <c r="L255" i="12"/>
  <c r="M255" i="12" s="1"/>
  <c r="H9" i="12"/>
  <c r="E8" i="12"/>
  <c r="E330" i="12"/>
  <c r="AA53" i="12"/>
  <c r="L53" i="12"/>
  <c r="M53" i="12" s="1"/>
  <c r="AA188" i="12"/>
  <c r="L188" i="12"/>
  <c r="M188" i="12" s="1"/>
  <c r="AA318" i="12"/>
  <c r="L318" i="12"/>
  <c r="M318" i="12" s="1"/>
  <c r="L309" i="12"/>
  <c r="M309" i="12" s="1"/>
  <c r="AA309" i="12"/>
  <c r="AA40" i="12"/>
  <c r="L40" i="12"/>
  <c r="M40" i="12" s="1"/>
  <c r="K263" i="12"/>
  <c r="AA263" i="12" s="1"/>
  <c r="L99" i="12"/>
  <c r="M99" i="12" s="1"/>
  <c r="AA99" i="12"/>
  <c r="AA144" i="12"/>
  <c r="L144" i="12"/>
  <c r="M144" i="12" s="1"/>
  <c r="L18" i="12"/>
  <c r="M18" i="12" s="1"/>
  <c r="AA18" i="12"/>
  <c r="L126" i="12"/>
  <c r="M126" i="12" s="1"/>
  <c r="AA126" i="12"/>
  <c r="AA133" i="12"/>
  <c r="L133" i="12"/>
  <c r="M133" i="12" s="1"/>
  <c r="AA127" i="12"/>
  <c r="L127" i="12"/>
  <c r="M127" i="12" s="1"/>
  <c r="AA34" i="12"/>
  <c r="L34" i="12"/>
  <c r="M34" i="12" s="1"/>
  <c r="AA279" i="12"/>
  <c r="L279" i="12"/>
  <c r="M279" i="12" s="1"/>
  <c r="AA229" i="12"/>
  <c r="L229" i="12"/>
  <c r="M229" i="12" s="1"/>
  <c r="AA30" i="12"/>
  <c r="L30" i="12"/>
  <c r="M30" i="12" s="1"/>
  <c r="L29" i="12"/>
  <c r="M29" i="12" s="1"/>
  <c r="AA29" i="12"/>
  <c r="L151" i="12"/>
  <c r="M151" i="12" s="1"/>
  <c r="AA151" i="12"/>
  <c r="AA212" i="12"/>
  <c r="L212" i="12"/>
  <c r="M212" i="12" s="1"/>
  <c r="L83" i="12"/>
  <c r="M83" i="12" s="1"/>
  <c r="AA83" i="12"/>
  <c r="L213" i="12"/>
  <c r="M213" i="12" s="1"/>
  <c r="AA213" i="12"/>
  <c r="L185" i="12"/>
  <c r="M185" i="12" s="1"/>
  <c r="AA185" i="12"/>
  <c r="AA234" i="12"/>
  <c r="L234" i="12"/>
  <c r="M234" i="12" s="1"/>
  <c r="L31" i="12"/>
  <c r="M31" i="12" s="1"/>
  <c r="AA31" i="12"/>
  <c r="L140" i="12"/>
  <c r="M140" i="12" s="1"/>
  <c r="AA140" i="12"/>
  <c r="AA26" i="12"/>
  <c r="L26" i="12"/>
  <c r="M26" i="12" s="1"/>
  <c r="L120" i="12"/>
  <c r="M120" i="12" s="1"/>
  <c r="AA120" i="12"/>
  <c r="L129" i="12"/>
  <c r="M129" i="12" s="1"/>
  <c r="AA129" i="12"/>
  <c r="AA13" i="12"/>
  <c r="L13" i="12"/>
  <c r="M13" i="12" s="1"/>
  <c r="L87" i="12"/>
  <c r="M87" i="12" s="1"/>
  <c r="AA87" i="12"/>
  <c r="L12" i="12"/>
  <c r="M12" i="12" s="1"/>
  <c r="AA12" i="12"/>
  <c r="AA298" i="12"/>
  <c r="L298" i="12"/>
  <c r="M298" i="12" s="1"/>
  <c r="AA321" i="12"/>
  <c r="L321" i="12"/>
  <c r="M321" i="12" s="1"/>
  <c r="AA135" i="12"/>
  <c r="L135" i="12"/>
  <c r="M135" i="12" s="1"/>
  <c r="AA167" i="12"/>
  <c r="L167" i="12"/>
  <c r="M167" i="12" s="1"/>
  <c r="AA180" i="12"/>
  <c r="L180" i="12"/>
  <c r="M180" i="12" s="1"/>
  <c r="L145" i="12"/>
  <c r="M145" i="12" s="1"/>
  <c r="AA145" i="12"/>
  <c r="AA281" i="12"/>
  <c r="L281" i="12"/>
  <c r="M281" i="12" s="1"/>
  <c r="AA201" i="12"/>
  <c r="L201" i="12"/>
  <c r="M201" i="12" s="1"/>
  <c r="AA203" i="12"/>
  <c r="L203" i="12"/>
  <c r="M203" i="12" s="1"/>
  <c r="L119" i="12"/>
  <c r="M119" i="12" s="1"/>
  <c r="AA119" i="12"/>
  <c r="AA86" i="12"/>
  <c r="L86" i="12"/>
  <c r="M86" i="12" s="1"/>
  <c r="L175" i="12"/>
  <c r="M175" i="12" s="1"/>
  <c r="AA175" i="12"/>
  <c r="AA163" i="12"/>
  <c r="L163" i="12"/>
  <c r="M163" i="12" s="1"/>
  <c r="AA323" i="12"/>
  <c r="L323" i="12"/>
  <c r="M323" i="12" s="1"/>
  <c r="AA257" i="12"/>
  <c r="L257" i="12"/>
  <c r="M257" i="12" s="1"/>
  <c r="AA15" i="12"/>
  <c r="L15" i="12"/>
  <c r="M15" i="12" s="1"/>
  <c r="AA283" i="12"/>
  <c r="L283" i="12"/>
  <c r="M283" i="12" s="1"/>
  <c r="AA143" i="12"/>
  <c r="L143" i="12"/>
  <c r="M143" i="12" s="1"/>
  <c r="V143" i="12" s="1"/>
  <c r="AA75" i="12"/>
  <c r="L75" i="12"/>
  <c r="M75" i="12" s="1"/>
  <c r="L260" i="12"/>
  <c r="M260" i="12" s="1"/>
  <c r="AA260" i="12"/>
  <c r="AA25" i="12"/>
  <c r="L25" i="12"/>
  <c r="M25" i="12" s="1"/>
  <c r="AA66" i="12"/>
  <c r="L66" i="12"/>
  <c r="M66" i="12" s="1"/>
  <c r="AA170" i="12"/>
  <c r="L170" i="12"/>
  <c r="M170" i="12" s="1"/>
  <c r="AA274" i="12"/>
  <c r="L274" i="12"/>
  <c r="M274" i="12" s="1"/>
  <c r="L267" i="12"/>
  <c r="M267" i="12" s="1"/>
  <c r="AA267" i="12"/>
  <c r="L154" i="12"/>
  <c r="M154" i="12" s="1"/>
  <c r="AA154" i="12"/>
  <c r="L105" i="12"/>
  <c r="M105" i="12" s="1"/>
  <c r="AA105" i="12"/>
  <c r="L273" i="12"/>
  <c r="M273" i="12" s="1"/>
  <c r="AA273" i="12"/>
  <c r="L294" i="12"/>
  <c r="M294" i="12" s="1"/>
  <c r="AA294" i="12"/>
  <c r="AA28" i="12"/>
  <c r="L28" i="12"/>
  <c r="M28" i="12" s="1"/>
  <c r="AA67" i="12"/>
  <c r="L67" i="12"/>
  <c r="M67" i="12" s="1"/>
  <c r="L258" i="12"/>
  <c r="M258" i="12" s="1"/>
  <c r="AA258" i="12"/>
  <c r="L254" i="12"/>
  <c r="M254" i="12" s="1"/>
  <c r="AA254" i="12"/>
  <c r="AA233" i="12"/>
  <c r="L233" i="12"/>
  <c r="M233" i="12" s="1"/>
  <c r="AA56" i="12"/>
  <c r="L56" i="12"/>
  <c r="M56" i="12" s="1"/>
  <c r="AA172" i="12"/>
  <c r="L172" i="12"/>
  <c r="M172" i="12" s="1"/>
  <c r="L52" i="12"/>
  <c r="M52" i="12" s="1"/>
  <c r="AA52" i="12"/>
  <c r="L110" i="12"/>
  <c r="M110" i="12" s="1"/>
  <c r="AA110" i="12"/>
  <c r="L265" i="12"/>
  <c r="M265" i="12" s="1"/>
  <c r="AA265" i="12"/>
  <c r="AA24" i="12"/>
  <c r="L24" i="12"/>
  <c r="M24" i="12" s="1"/>
  <c r="AA293" i="12"/>
  <c r="L293" i="12"/>
  <c r="M293" i="12" s="1"/>
  <c r="AA225" i="12"/>
  <c r="L225" i="12"/>
  <c r="M225" i="12" s="1"/>
  <c r="L173" i="12"/>
  <c r="M173" i="12" s="1"/>
  <c r="AA173" i="12"/>
  <c r="L183" i="12"/>
  <c r="M183" i="12" s="1"/>
  <c r="AA183" i="12"/>
  <c r="L100" i="12"/>
  <c r="M100" i="12" s="1"/>
  <c r="AA100" i="12"/>
  <c r="L214" i="12"/>
  <c r="M214" i="12" s="1"/>
  <c r="AA214" i="12"/>
  <c r="AA303" i="12"/>
  <c r="L303" i="12"/>
  <c r="M303" i="12" s="1"/>
  <c r="AA206" i="12"/>
  <c r="L206" i="12"/>
  <c r="M206" i="12" s="1"/>
  <c r="V206" i="12" s="1"/>
  <c r="L277" i="12"/>
  <c r="M277" i="12" s="1"/>
  <c r="AA277" i="12"/>
  <c r="AA259" i="12"/>
  <c r="L259" i="12"/>
  <c r="M259" i="12" s="1"/>
  <c r="L282" i="12"/>
  <c r="M282" i="12" s="1"/>
  <c r="AA282" i="12"/>
  <c r="L155" i="12"/>
  <c r="M155" i="12" s="1"/>
  <c r="AA155" i="12"/>
  <c r="L159" i="12"/>
  <c r="M159" i="12" s="1"/>
  <c r="AA159" i="12"/>
  <c r="L61" i="12"/>
  <c r="M61" i="12" s="1"/>
  <c r="AA61" i="12"/>
  <c r="AA308" i="12"/>
  <c r="L308" i="12"/>
  <c r="M308" i="12" s="1"/>
  <c r="L300" i="12"/>
  <c r="M300" i="12" s="1"/>
  <c r="AA300" i="12"/>
  <c r="L92" i="12"/>
  <c r="M92" i="12" s="1"/>
  <c r="AA92" i="12"/>
  <c r="AA44" i="12"/>
  <c r="L44" i="12"/>
  <c r="M44" i="12" s="1"/>
  <c r="L191" i="12"/>
  <c r="M191" i="12" s="1"/>
  <c r="AA191" i="12"/>
  <c r="AA205" i="12"/>
  <c r="L205" i="12"/>
  <c r="M205" i="12" s="1"/>
  <c r="L80" i="12"/>
  <c r="M80" i="12" s="1"/>
  <c r="AA80" i="12"/>
  <c r="L43" i="12"/>
  <c r="M43" i="12" s="1"/>
  <c r="AA43" i="12"/>
  <c r="L284" i="12"/>
  <c r="M284" i="12" s="1"/>
  <c r="AA284" i="12"/>
  <c r="L304" i="12"/>
  <c r="M304" i="12" s="1"/>
  <c r="AA304" i="12"/>
  <c r="AA139" i="12"/>
  <c r="L139" i="12"/>
  <c r="M139" i="12" s="1"/>
  <c r="V139" i="12" s="1"/>
  <c r="AA134" i="12"/>
  <c r="L134" i="12"/>
  <c r="M134" i="12" s="1"/>
  <c r="L252" i="12"/>
  <c r="M252" i="12" s="1"/>
  <c r="AA252" i="12"/>
  <c r="AA130" i="12"/>
  <c r="L130" i="12"/>
  <c r="M130" i="12" s="1"/>
  <c r="AA169" i="12"/>
  <c r="L169" i="12"/>
  <c r="M169" i="12" s="1"/>
  <c r="V169" i="12" s="1"/>
  <c r="L181" i="12"/>
  <c r="M181" i="12" s="1"/>
  <c r="AA181" i="12"/>
  <c r="AA16" i="12"/>
  <c r="L16" i="12"/>
  <c r="M16" i="12" s="1"/>
  <c r="V16" i="12" s="1"/>
  <c r="AA211" i="12"/>
  <c r="L211" i="12"/>
  <c r="M211" i="12" s="1"/>
  <c r="L17" i="12"/>
  <c r="M17" i="12" s="1"/>
  <c r="AA17" i="12"/>
  <c r="AA302" i="12"/>
  <c r="L302" i="12"/>
  <c r="M302" i="12" s="1"/>
  <c r="AA118" i="12"/>
  <c r="L118" i="12"/>
  <c r="M118" i="12" s="1"/>
  <c r="AA189" i="12"/>
  <c r="L189" i="12"/>
  <c r="M189" i="12" s="1"/>
  <c r="AA168" i="12"/>
  <c r="L168" i="12"/>
  <c r="M168" i="12" s="1"/>
  <c r="L204" i="12"/>
  <c r="M204" i="12" s="1"/>
  <c r="AA204" i="12"/>
  <c r="AA242" i="12"/>
  <c r="L242" i="12"/>
  <c r="M242" i="12" s="1"/>
  <c r="AA95" i="12"/>
  <c r="L95" i="12"/>
  <c r="M95" i="12" s="1"/>
  <c r="AA182" i="12"/>
  <c r="L182" i="12"/>
  <c r="M182" i="12" s="1"/>
  <c r="L112" i="12"/>
  <c r="M112" i="12" s="1"/>
  <c r="AA112" i="12"/>
  <c r="AA208" i="12"/>
  <c r="L208" i="12"/>
  <c r="M208" i="12" s="1"/>
  <c r="AA238" i="12"/>
  <c r="L238" i="12"/>
  <c r="M238" i="12" s="1"/>
  <c r="L186" i="12"/>
  <c r="M186" i="12" s="1"/>
  <c r="AA186" i="12"/>
  <c r="AA174" i="12"/>
  <c r="L174" i="12"/>
  <c r="M174" i="12" s="1"/>
  <c r="AA35" i="12"/>
  <c r="L35" i="12"/>
  <c r="M35" i="12" s="1"/>
  <c r="V35" i="12" s="1"/>
  <c r="AA176" i="12"/>
  <c r="L176" i="12"/>
  <c r="M176" i="12" s="1"/>
  <c r="L74" i="12"/>
  <c r="M74" i="12" s="1"/>
  <c r="AA74" i="12"/>
  <c r="AA117" i="12"/>
  <c r="L117" i="12"/>
  <c r="M117" i="12" s="1"/>
  <c r="AA320" i="12"/>
  <c r="L320" i="12"/>
  <c r="M320" i="12" s="1"/>
  <c r="V320" i="12" s="1"/>
  <c r="AA41" i="12"/>
  <c r="L41" i="12"/>
  <c r="M41" i="12" s="1"/>
  <c r="AA264" i="12"/>
  <c r="L264" i="12"/>
  <c r="M264" i="12" s="1"/>
  <c r="L328" i="12"/>
  <c r="M328" i="12" s="1"/>
  <c r="AA328" i="12"/>
  <c r="L270" i="12"/>
  <c r="M270" i="12" s="1"/>
  <c r="AA270" i="12"/>
  <c r="K69" i="12"/>
  <c r="AA69" i="12" s="1"/>
  <c r="L289" i="12"/>
  <c r="M289" i="12" s="1"/>
  <c r="AA289" i="12"/>
  <c r="AA27" i="12"/>
  <c r="L27" i="12"/>
  <c r="M27" i="12" s="1"/>
  <c r="L272" i="12"/>
  <c r="M272" i="12" s="1"/>
  <c r="AA272" i="12"/>
  <c r="L36" i="12"/>
  <c r="M36" i="12" s="1"/>
  <c r="AA36" i="12"/>
  <c r="L296" i="12"/>
  <c r="M296" i="12" s="1"/>
  <c r="AA296" i="12"/>
  <c r="L152" i="12"/>
  <c r="M152" i="12" s="1"/>
  <c r="AA152" i="12"/>
  <c r="AA47" i="12"/>
  <c r="L47" i="12"/>
  <c r="M47" i="12" s="1"/>
  <c r="V47" i="12" s="1"/>
  <c r="AA60" i="12"/>
  <c r="L60" i="12"/>
  <c r="M60" i="12" s="1"/>
  <c r="L251" i="12"/>
  <c r="M251" i="12" s="1"/>
  <c r="AA251" i="12"/>
  <c r="L23" i="12"/>
  <c r="M23" i="12" s="1"/>
  <c r="AA23" i="12"/>
  <c r="AA247" i="12"/>
  <c r="L247" i="12"/>
  <c r="M247" i="12" s="1"/>
  <c r="AA64" i="12"/>
  <c r="L64" i="12"/>
  <c r="M64" i="12" s="1"/>
  <c r="L79" i="12"/>
  <c r="M79" i="12" s="1"/>
  <c r="AA79" i="12"/>
  <c r="AA271" i="12"/>
  <c r="L271" i="12"/>
  <c r="M271" i="12" s="1"/>
  <c r="AA131" i="12"/>
  <c r="L131" i="12"/>
  <c r="M131" i="12" s="1"/>
  <c r="V131" i="12" s="1"/>
  <c r="L81" i="12"/>
  <c r="M81" i="12" s="1"/>
  <c r="AA81" i="12"/>
  <c r="AA137" i="12"/>
  <c r="L137" i="12"/>
  <c r="M137" i="12" s="1"/>
  <c r="AA48" i="12"/>
  <c r="L48" i="12"/>
  <c r="M48" i="12" s="1"/>
  <c r="L91" i="12"/>
  <c r="M91" i="12" s="1"/>
  <c r="AA91" i="12"/>
  <c r="AA96" i="12"/>
  <c r="L96" i="12"/>
  <c r="M96" i="12" s="1"/>
  <c r="L50" i="12"/>
  <c r="M50" i="12" s="1"/>
  <c r="AA50" i="12"/>
  <c r="AA241" i="12"/>
  <c r="L241" i="12"/>
  <c r="M241" i="12" s="1"/>
  <c r="L216" i="12"/>
  <c r="M216" i="12" s="1"/>
  <c r="AA216" i="12"/>
  <c r="AA207" i="12"/>
  <c r="L207" i="12"/>
  <c r="M207" i="12" s="1"/>
  <c r="AA235" i="12"/>
  <c r="L235" i="12"/>
  <c r="M235" i="12" s="1"/>
  <c r="AA32" i="12"/>
  <c r="L32" i="12"/>
  <c r="M32" i="12" s="1"/>
  <c r="AA166" i="12"/>
  <c r="L166" i="12"/>
  <c r="M166" i="12" s="1"/>
  <c r="AA51" i="12"/>
  <c r="L51" i="12"/>
  <c r="M51" i="12" s="1"/>
  <c r="AA200" i="12"/>
  <c r="L200" i="12"/>
  <c r="M200" i="12" s="1"/>
  <c r="AA37" i="12"/>
  <c r="L37" i="12"/>
  <c r="M37" i="12" s="1"/>
  <c r="L246" i="12"/>
  <c r="M246" i="12" s="1"/>
  <c r="AA246" i="12"/>
  <c r="AA146" i="12"/>
  <c r="L146" i="12"/>
  <c r="M146" i="12" s="1"/>
  <c r="L222" i="12"/>
  <c r="M222" i="12" s="1"/>
  <c r="AA222" i="12"/>
  <c r="L68" i="12"/>
  <c r="M68" i="12" s="1"/>
  <c r="AA68" i="12"/>
  <c r="AA327" i="12"/>
  <c r="L327" i="12"/>
  <c r="M327" i="12" s="1"/>
  <c r="AA165" i="12"/>
  <c r="L165" i="12"/>
  <c r="M165" i="12" s="1"/>
  <c r="AA161" i="12"/>
  <c r="L161" i="12"/>
  <c r="M161" i="12" s="1"/>
  <c r="L285" i="12"/>
  <c r="M285" i="12" s="1"/>
  <c r="AA285" i="12"/>
  <c r="AA313" i="12"/>
  <c r="L313" i="12"/>
  <c r="M313" i="12" s="1"/>
  <c r="AA232" i="12"/>
  <c r="L232" i="12"/>
  <c r="M232" i="12" s="1"/>
  <c r="AA202" i="12"/>
  <c r="L202" i="12"/>
  <c r="M202" i="12" s="1"/>
  <c r="V202" i="12" s="1"/>
  <c r="AA193" i="12"/>
  <c r="L193" i="12"/>
  <c r="M193" i="12" s="1"/>
  <c r="AA85" i="12"/>
  <c r="L85" i="12"/>
  <c r="M85" i="12" s="1"/>
  <c r="L178" i="12"/>
  <c r="M178" i="12" s="1"/>
  <c r="AA178" i="12"/>
  <c r="L276" i="12"/>
  <c r="M276" i="12" s="1"/>
  <c r="AA276" i="12"/>
  <c r="L162" i="12"/>
  <c r="M162" i="12" s="1"/>
  <c r="AA162" i="12"/>
  <c r="AA268" i="12"/>
  <c r="L268" i="12"/>
  <c r="M268" i="12" s="1"/>
  <c r="AA45" i="12"/>
  <c r="L45" i="12"/>
  <c r="M45" i="12" s="1"/>
  <c r="V45" i="12" s="1"/>
  <c r="AA177" i="12"/>
  <c r="L177" i="12"/>
  <c r="M177" i="12" s="1"/>
  <c r="L77" i="12"/>
  <c r="M77" i="12" s="1"/>
  <c r="AA77" i="12"/>
  <c r="L184" i="12"/>
  <c r="M184" i="12" s="1"/>
  <c r="AA184" i="12"/>
  <c r="L84" i="12"/>
  <c r="M84" i="12" s="1"/>
  <c r="AA84" i="12"/>
  <c r="AA147" i="12"/>
  <c r="L147" i="12"/>
  <c r="M147" i="12" s="1"/>
  <c r="AA236" i="12"/>
  <c r="L236" i="12"/>
  <c r="M236" i="12" s="1"/>
  <c r="AA54" i="12"/>
  <c r="L54" i="12"/>
  <c r="M54" i="12" s="1"/>
  <c r="AA88" i="12"/>
  <c r="L88" i="12"/>
  <c r="M88" i="12" s="1"/>
  <c r="L138" i="12"/>
  <c r="M138" i="12" s="1"/>
  <c r="AA138" i="12"/>
  <c r="AA148" i="12"/>
  <c r="L148" i="12"/>
  <c r="M148" i="12" s="1"/>
  <c r="AA187" i="12"/>
  <c r="L187" i="12"/>
  <c r="M187" i="12" s="1"/>
  <c r="V187" i="12" s="1"/>
  <c r="AA76" i="12"/>
  <c r="L76" i="12"/>
  <c r="M76" i="12" s="1"/>
  <c r="L63" i="12"/>
  <c r="M63" i="12" s="1"/>
  <c r="AA63" i="12"/>
  <c r="AA306" i="12"/>
  <c r="L306" i="12"/>
  <c r="M306" i="12" s="1"/>
  <c r="L194" i="12"/>
  <c r="M194" i="12" s="1"/>
  <c r="AA194" i="12"/>
  <c r="L179" i="12"/>
  <c r="M179" i="12" s="1"/>
  <c r="AA179" i="12"/>
  <c r="AA160" i="12"/>
  <c r="L160" i="12"/>
  <c r="M160" i="12" s="1"/>
  <c r="L319" i="12"/>
  <c r="M319" i="12" s="1"/>
  <c r="AA319" i="12"/>
  <c r="AA322" i="12"/>
  <c r="L322" i="12"/>
  <c r="M322" i="12" s="1"/>
  <c r="AA192" i="12"/>
  <c r="L192" i="12"/>
  <c r="M192" i="12" s="1"/>
  <c r="AA287" i="12"/>
  <c r="L287" i="12"/>
  <c r="M287" i="12" s="1"/>
  <c r="L58" i="12"/>
  <c r="M58" i="12" s="1"/>
  <c r="AA58" i="12"/>
  <c r="AA228" i="12"/>
  <c r="L228" i="12"/>
  <c r="M228" i="12" s="1"/>
  <c r="V228" i="12" s="1"/>
  <c r="AA106" i="12"/>
  <c r="L106" i="12"/>
  <c r="M106" i="12" s="1"/>
  <c r="AA19" i="12"/>
  <c r="L19" i="12"/>
  <c r="M19" i="12" s="1"/>
  <c r="L57" i="12"/>
  <c r="M57" i="12" s="1"/>
  <c r="AA57" i="12"/>
  <c r="AA314" i="12"/>
  <c r="L314" i="12"/>
  <c r="M314" i="12" s="1"/>
  <c r="AA250" i="12"/>
  <c r="L250" i="12"/>
  <c r="M250" i="12" s="1"/>
  <c r="AA290" i="12"/>
  <c r="L290" i="12"/>
  <c r="M290" i="12" s="1"/>
  <c r="K195" i="12"/>
  <c r="AA195" i="12" s="1"/>
  <c r="L97" i="12"/>
  <c r="M97" i="12" s="1"/>
  <c r="AA97" i="12"/>
  <c r="L93" i="12"/>
  <c r="M93" i="12" s="1"/>
  <c r="AA93" i="12"/>
  <c r="AA261" i="12"/>
  <c r="L261" i="12"/>
  <c r="M261" i="12" s="1"/>
  <c r="AA46" i="12"/>
  <c r="L46" i="12"/>
  <c r="M46" i="12" s="1"/>
  <c r="V46" i="12" s="1"/>
  <c r="AA142" i="12"/>
  <c r="L142" i="12"/>
  <c r="M142" i="12" s="1"/>
  <c r="V142" i="12" s="1"/>
  <c r="AA22" i="12"/>
  <c r="L22" i="12"/>
  <c r="M22" i="12" s="1"/>
  <c r="AA164" i="12"/>
  <c r="L164" i="12"/>
  <c r="M164" i="12" s="1"/>
  <c r="AA190" i="12"/>
  <c r="L190" i="12"/>
  <c r="M190" i="12" s="1"/>
  <c r="AA123" i="12"/>
  <c r="L123" i="12"/>
  <c r="M123" i="12" s="1"/>
  <c r="AA115" i="12"/>
  <c r="L115" i="12"/>
  <c r="M115" i="12" s="1"/>
  <c r="AA21" i="12"/>
  <c r="L21" i="12"/>
  <c r="M21" i="12" s="1"/>
  <c r="AA158" i="12"/>
  <c r="L158" i="12"/>
  <c r="M158" i="12" s="1"/>
  <c r="K198" i="12"/>
  <c r="L121" i="12"/>
  <c r="M121" i="12" s="1"/>
  <c r="AA121" i="12"/>
  <c r="L104" i="12"/>
  <c r="M104" i="12" s="1"/>
  <c r="AA104" i="12"/>
  <c r="L243" i="12"/>
  <c r="M243" i="12" s="1"/>
  <c r="AA243" i="12"/>
  <c r="AA219" i="12"/>
  <c r="L219" i="12"/>
  <c r="M219" i="12" s="1"/>
  <c r="AA113" i="12"/>
  <c r="L113" i="12"/>
  <c r="M113" i="12" s="1"/>
  <c r="V113" i="12" s="1"/>
  <c r="L149" i="12"/>
  <c r="M149" i="12" s="1"/>
  <c r="AA149" i="12"/>
  <c r="L39" i="12"/>
  <c r="M39" i="12" s="1"/>
  <c r="AA39" i="12"/>
  <c r="AA82" i="12"/>
  <c r="L82" i="12"/>
  <c r="M82" i="12" s="1"/>
  <c r="L210" i="12"/>
  <c r="M210" i="12" s="1"/>
  <c r="AA210" i="12"/>
  <c r="AA141" i="12"/>
  <c r="L141" i="12"/>
  <c r="M141" i="12" s="1"/>
  <c r="AA215" i="12"/>
  <c r="L215" i="12"/>
  <c r="M215" i="12" s="1"/>
  <c r="AA248" i="12"/>
  <c r="L248" i="12"/>
  <c r="M248" i="12" s="1"/>
  <c r="AA326" i="12"/>
  <c r="L326" i="12"/>
  <c r="M326" i="12" s="1"/>
  <c r="L315" i="12"/>
  <c r="M315" i="12" s="1"/>
  <c r="AA315" i="12"/>
  <c r="AA291" i="12"/>
  <c r="L291" i="12"/>
  <c r="M291" i="12" s="1"/>
  <c r="L62" i="12"/>
  <c r="M62" i="12" s="1"/>
  <c r="AA62" i="12"/>
  <c r="L316" i="12"/>
  <c r="M316" i="12" s="1"/>
  <c r="AA316" i="12"/>
  <c r="AA108" i="12"/>
  <c r="L108" i="12"/>
  <c r="M108" i="12" s="1"/>
  <c r="AA71" i="12"/>
  <c r="L71" i="12"/>
  <c r="M71" i="12" s="1"/>
  <c r="AA14" i="12"/>
  <c r="L14" i="12"/>
  <c r="M14" i="12" s="1"/>
  <c r="L240" i="12"/>
  <c r="M240" i="12" s="1"/>
  <c r="AA240" i="12"/>
  <c r="AA20" i="12"/>
  <c r="L20" i="12"/>
  <c r="M20" i="12" s="1"/>
  <c r="AA132" i="12"/>
  <c r="L132" i="12"/>
  <c r="M132" i="12" s="1"/>
  <c r="AA310" i="12"/>
  <c r="L310" i="12"/>
  <c r="M310" i="12" s="1"/>
  <c r="AA280" i="12"/>
  <c r="L280" i="12"/>
  <c r="M280" i="12" s="1"/>
  <c r="AA107" i="12"/>
  <c r="L107" i="12"/>
  <c r="M107" i="12" s="1"/>
  <c r="AA33" i="12"/>
  <c r="L33" i="12"/>
  <c r="M33" i="12" s="1"/>
  <c r="AA49" i="12"/>
  <c r="L49" i="12"/>
  <c r="M49" i="12" s="1"/>
  <c r="AA262" i="12"/>
  <c r="L262" i="12"/>
  <c r="M262" i="12" s="1"/>
  <c r="L136" i="12"/>
  <c r="M136" i="12" s="1"/>
  <c r="AA136" i="12"/>
  <c r="L38" i="12"/>
  <c r="M38" i="12" s="1"/>
  <c r="AA38" i="12"/>
  <c r="L217" i="12"/>
  <c r="M217" i="12" s="1"/>
  <c r="AA217" i="12"/>
  <c r="AA101" i="12"/>
  <c r="L101" i="12"/>
  <c r="M101" i="12" s="1"/>
  <c r="L124" i="12"/>
  <c r="M124" i="12" s="1"/>
  <c r="AA124" i="12"/>
  <c r="AA94" i="12"/>
  <c r="L94" i="12"/>
  <c r="M94" i="12" s="1"/>
  <c r="AA196" i="12"/>
  <c r="L196" i="12"/>
  <c r="M196" i="12" s="1"/>
  <c r="L218" i="12"/>
  <c r="M218" i="12" s="1"/>
  <c r="AA218" i="12"/>
  <c r="AA224" i="12"/>
  <c r="L224" i="12"/>
  <c r="M224" i="12" s="1"/>
  <c r="AA171" i="12"/>
  <c r="L171" i="12"/>
  <c r="M171" i="12" s="1"/>
  <c r="V171" i="12" s="1"/>
  <c r="AA278" i="12"/>
  <c r="L278" i="12"/>
  <c r="M278" i="12" s="1"/>
  <c r="AA102" i="12"/>
  <c r="L102" i="12"/>
  <c r="M102" i="12" s="1"/>
  <c r="AA114" i="12"/>
  <c r="L114" i="12"/>
  <c r="M114" i="12" s="1"/>
  <c r="L122" i="12"/>
  <c r="M122" i="12" s="1"/>
  <c r="AA122" i="12"/>
  <c r="AA231" i="12"/>
  <c r="L231" i="12"/>
  <c r="M231" i="12" s="1"/>
  <c r="AA311" i="12"/>
  <c r="L311" i="12"/>
  <c r="M311" i="12" s="1"/>
  <c r="L72" i="12"/>
  <c r="M72" i="12" s="1"/>
  <c r="AA72" i="12"/>
  <c r="AA227" i="12"/>
  <c r="L227" i="12"/>
  <c r="M227" i="12" s="1"/>
  <c r="V227" i="12" s="1"/>
  <c r="L301" i="12"/>
  <c r="M301" i="12" s="1"/>
  <c r="AA301" i="12"/>
  <c r="L209" i="12"/>
  <c r="M209" i="12" s="1"/>
  <c r="AA209" i="12"/>
  <c r="L230" i="12"/>
  <c r="M230" i="12" s="1"/>
  <c r="AA230" i="12"/>
  <c r="AA89" i="12"/>
  <c r="L89" i="12"/>
  <c r="M89" i="12" s="1"/>
  <c r="L220" i="12"/>
  <c r="M220" i="12" s="1"/>
  <c r="AA220" i="12"/>
  <c r="AA70" i="12"/>
  <c r="L70" i="12"/>
  <c r="M70" i="12" s="1"/>
  <c r="L150" i="12"/>
  <c r="M150" i="12" s="1"/>
  <c r="AA150" i="12"/>
  <c r="L305" i="12"/>
  <c r="M305" i="12" s="1"/>
  <c r="AA305" i="12"/>
  <c r="AA307" i="12"/>
  <c r="L307" i="12"/>
  <c r="M307" i="12" s="1"/>
  <c r="AA157" i="12"/>
  <c r="L157" i="12"/>
  <c r="M157" i="12" s="1"/>
  <c r="V157" i="12" s="1"/>
  <c r="AA239" i="12"/>
  <c r="L239" i="12"/>
  <c r="M239" i="12" s="1"/>
  <c r="AA223" i="12"/>
  <c r="L223" i="12"/>
  <c r="M223" i="12" s="1"/>
  <c r="V223" i="12" s="1"/>
  <c r="AA42" i="12"/>
  <c r="L42" i="12"/>
  <c r="M42" i="12" s="1"/>
  <c r="AA269" i="12"/>
  <c r="L269" i="12"/>
  <c r="M269" i="12" s="1"/>
  <c r="L312" i="12"/>
  <c r="M312" i="12" s="1"/>
  <c r="AA312" i="12"/>
  <c r="L226" i="12"/>
  <c r="M226" i="12" s="1"/>
  <c r="AA226" i="12"/>
  <c r="L275" i="12"/>
  <c r="M275" i="12" s="1"/>
  <c r="AA275" i="12"/>
  <c r="AA317" i="12"/>
  <c r="L317" i="12"/>
  <c r="M317" i="12" s="1"/>
  <c r="L65" i="12"/>
  <c r="M65" i="12" s="1"/>
  <c r="AA65" i="12"/>
  <c r="L111" i="12"/>
  <c r="M111" i="12" s="1"/>
  <c r="AA111" i="12"/>
  <c r="AA221" i="12"/>
  <c r="L221" i="12"/>
  <c r="M221" i="12" s="1"/>
  <c r="L98" i="12"/>
  <c r="M98" i="12" s="1"/>
  <c r="AA98" i="12"/>
  <c r="AA292" i="12"/>
  <c r="L292" i="12"/>
  <c r="M292" i="12" s="1"/>
  <c r="L156" i="12"/>
  <c r="M156" i="12" s="1"/>
  <c r="AA156" i="12"/>
  <c r="AA249" i="12"/>
  <c r="L249" i="12"/>
  <c r="M249" i="12" s="1"/>
  <c r="L197" i="12"/>
  <c r="M197" i="12" s="1"/>
  <c r="AA197" i="12"/>
  <c r="AA286" i="12"/>
  <c r="L286" i="12"/>
  <c r="M286" i="12" s="1"/>
  <c r="L125" i="12"/>
  <c r="M125" i="12" s="1"/>
  <c r="AA125" i="12"/>
  <c r="L11" i="12"/>
  <c r="M11" i="12" s="1"/>
  <c r="AA11" i="12"/>
  <c r="L288" i="12"/>
  <c r="M288" i="12" s="1"/>
  <c r="AA288" i="12"/>
  <c r="L256" i="12"/>
  <c r="M256" i="12" s="1"/>
  <c r="AA256" i="12"/>
  <c r="L103" i="12"/>
  <c r="M103" i="12" s="1"/>
  <c r="AA103" i="12"/>
  <c r="AA78" i="12"/>
  <c r="L78" i="12"/>
  <c r="M78" i="12" s="1"/>
  <c r="AA59" i="12"/>
  <c r="L59" i="12"/>
  <c r="M59" i="12" s="1"/>
  <c r="V59" i="12" s="1"/>
  <c r="AA295" i="12"/>
  <c r="L295" i="12"/>
  <c r="M295" i="12" s="1"/>
  <c r="AA324" i="12"/>
  <c r="L324" i="12"/>
  <c r="M324" i="12" s="1"/>
  <c r="AA153" i="12"/>
  <c r="L153" i="12"/>
  <c r="M153" i="12" s="1"/>
  <c r="L253" i="12"/>
  <c r="M253" i="12" s="1"/>
  <c r="AA253" i="12"/>
  <c r="L90" i="12"/>
  <c r="M90" i="12" s="1"/>
  <c r="AA90" i="12"/>
  <c r="AA237" i="12"/>
  <c r="L237" i="12"/>
  <c r="M237" i="12" s="1"/>
  <c r="L10" i="12"/>
  <c r="M10" i="12" s="1"/>
  <c r="AA10" i="12"/>
  <c r="AA109" i="12"/>
  <c r="L109" i="12"/>
  <c r="M109" i="12" s="1"/>
  <c r="L297" i="12"/>
  <c r="M297" i="12" s="1"/>
  <c r="AA297" i="12"/>
  <c r="AA325" i="12"/>
  <c r="L325" i="12"/>
  <c r="M325" i="12" s="1"/>
  <c r="L116" i="12"/>
  <c r="M116" i="12" s="1"/>
  <c r="AA116" i="12"/>
  <c r="L128" i="12"/>
  <c r="M128" i="12" s="1"/>
  <c r="AA128" i="12"/>
  <c r="V241" i="12"/>
  <c r="V56" i="12"/>
  <c r="V308" i="12"/>
  <c r="O331" i="9"/>
  <c r="N331" i="9"/>
  <c r="O330" i="9"/>
  <c r="N330" i="9"/>
  <c r="O329" i="9"/>
  <c r="N329" i="9"/>
  <c r="O328" i="9"/>
  <c r="N328" i="9"/>
  <c r="O327" i="9"/>
  <c r="N327" i="9"/>
  <c r="O326" i="9"/>
  <c r="N326" i="9"/>
  <c r="O325" i="9"/>
  <c r="N325" i="9"/>
  <c r="O324" i="9"/>
  <c r="N324" i="9"/>
  <c r="O323" i="9"/>
  <c r="N323" i="9"/>
  <c r="O322" i="9"/>
  <c r="N322" i="9"/>
  <c r="O321" i="9"/>
  <c r="N321" i="9"/>
  <c r="O320" i="9"/>
  <c r="N320" i="9"/>
  <c r="O319" i="9"/>
  <c r="N319" i="9"/>
  <c r="O318" i="9"/>
  <c r="N318" i="9"/>
  <c r="O317" i="9"/>
  <c r="N317" i="9"/>
  <c r="O316" i="9"/>
  <c r="N316" i="9"/>
  <c r="O315" i="9"/>
  <c r="N315" i="9"/>
  <c r="O314" i="9"/>
  <c r="N314" i="9"/>
  <c r="O313" i="9"/>
  <c r="N313" i="9"/>
  <c r="O312" i="9"/>
  <c r="N312" i="9"/>
  <c r="O311" i="9"/>
  <c r="N311" i="9"/>
  <c r="O310" i="9"/>
  <c r="N310" i="9"/>
  <c r="O309" i="9"/>
  <c r="N309" i="9"/>
  <c r="O308" i="9"/>
  <c r="N308" i="9"/>
  <c r="O307" i="9"/>
  <c r="N307" i="9"/>
  <c r="O306" i="9"/>
  <c r="N306" i="9"/>
  <c r="O305" i="9"/>
  <c r="N305" i="9"/>
  <c r="O304" i="9"/>
  <c r="N304" i="9"/>
  <c r="O303" i="9"/>
  <c r="N303" i="9"/>
  <c r="O302" i="9"/>
  <c r="N302" i="9"/>
  <c r="O301" i="9"/>
  <c r="N301" i="9"/>
  <c r="O300" i="9"/>
  <c r="N300" i="9"/>
  <c r="O299" i="9"/>
  <c r="N299" i="9"/>
  <c r="O298" i="9"/>
  <c r="N298" i="9"/>
  <c r="O297" i="9"/>
  <c r="N297" i="9"/>
  <c r="O296" i="9"/>
  <c r="N296" i="9"/>
  <c r="O295" i="9"/>
  <c r="N295" i="9"/>
  <c r="O294" i="9"/>
  <c r="N294" i="9"/>
  <c r="O293" i="9"/>
  <c r="N293" i="9"/>
  <c r="O292" i="9"/>
  <c r="N292" i="9"/>
  <c r="O291" i="9"/>
  <c r="N291" i="9"/>
  <c r="O290" i="9"/>
  <c r="N290" i="9"/>
  <c r="O289" i="9"/>
  <c r="N289" i="9"/>
  <c r="O288" i="9"/>
  <c r="N288" i="9"/>
  <c r="O287" i="9"/>
  <c r="N287" i="9"/>
  <c r="O286" i="9"/>
  <c r="N286" i="9"/>
  <c r="O285" i="9"/>
  <c r="N285" i="9"/>
  <c r="O284" i="9"/>
  <c r="N284" i="9"/>
  <c r="O283" i="9"/>
  <c r="N283" i="9"/>
  <c r="O282" i="9"/>
  <c r="N282" i="9"/>
  <c r="O281" i="9"/>
  <c r="N281" i="9"/>
  <c r="O280" i="9"/>
  <c r="N280" i="9"/>
  <c r="O279" i="9"/>
  <c r="N279" i="9"/>
  <c r="O278" i="9"/>
  <c r="N278" i="9"/>
  <c r="O277" i="9"/>
  <c r="N277" i="9"/>
  <c r="O276" i="9"/>
  <c r="N276" i="9"/>
  <c r="O275" i="9"/>
  <c r="N275" i="9"/>
  <c r="O274" i="9"/>
  <c r="N274" i="9"/>
  <c r="O273" i="9"/>
  <c r="N273" i="9"/>
  <c r="O272" i="9"/>
  <c r="N272" i="9"/>
  <c r="O271" i="9"/>
  <c r="N271" i="9"/>
  <c r="O270" i="9"/>
  <c r="N270" i="9"/>
  <c r="O269" i="9"/>
  <c r="N269" i="9"/>
  <c r="O268" i="9"/>
  <c r="N268" i="9"/>
  <c r="O267" i="9"/>
  <c r="N267" i="9"/>
  <c r="O266" i="9"/>
  <c r="N266" i="9"/>
  <c r="O265" i="9"/>
  <c r="N265" i="9"/>
  <c r="O264" i="9"/>
  <c r="N264" i="9"/>
  <c r="O263" i="9"/>
  <c r="N263" i="9"/>
  <c r="O262" i="9"/>
  <c r="N262" i="9"/>
  <c r="O261" i="9"/>
  <c r="N261" i="9"/>
  <c r="O260" i="9"/>
  <c r="N260" i="9"/>
  <c r="O259" i="9"/>
  <c r="N259" i="9"/>
  <c r="O258" i="9"/>
  <c r="N258" i="9"/>
  <c r="O257" i="9"/>
  <c r="N257" i="9"/>
  <c r="O256" i="9"/>
  <c r="N256" i="9"/>
  <c r="O255" i="9"/>
  <c r="N255" i="9"/>
  <c r="O254" i="9"/>
  <c r="N254" i="9"/>
  <c r="O253" i="9"/>
  <c r="N253" i="9"/>
  <c r="O252" i="9"/>
  <c r="N252" i="9"/>
  <c r="O251" i="9"/>
  <c r="N251" i="9"/>
  <c r="O250" i="9"/>
  <c r="N250" i="9"/>
  <c r="O249" i="9"/>
  <c r="N249" i="9"/>
  <c r="O248" i="9"/>
  <c r="N248" i="9"/>
  <c r="O247" i="9"/>
  <c r="N247" i="9"/>
  <c r="O246" i="9"/>
  <c r="N246" i="9"/>
  <c r="O245" i="9"/>
  <c r="N245" i="9"/>
  <c r="O244" i="9"/>
  <c r="N244" i="9"/>
  <c r="O243" i="9"/>
  <c r="N243" i="9"/>
  <c r="O242" i="9"/>
  <c r="N242" i="9"/>
  <c r="O241" i="9"/>
  <c r="N241" i="9"/>
  <c r="O240" i="9"/>
  <c r="N240" i="9"/>
  <c r="O239" i="9"/>
  <c r="N239" i="9"/>
  <c r="O238" i="9"/>
  <c r="N238" i="9"/>
  <c r="O237" i="9"/>
  <c r="N237" i="9"/>
  <c r="O236" i="9"/>
  <c r="N236" i="9"/>
  <c r="O235" i="9"/>
  <c r="N235" i="9"/>
  <c r="Q235" i="9" s="1"/>
  <c r="I235" i="9" s="1"/>
  <c r="O234" i="9"/>
  <c r="N234" i="9"/>
  <c r="O233" i="9"/>
  <c r="N233" i="9"/>
  <c r="O232" i="9"/>
  <c r="N232" i="9"/>
  <c r="O231" i="9"/>
  <c r="N231" i="9"/>
  <c r="O230" i="9"/>
  <c r="N230" i="9"/>
  <c r="O229" i="9"/>
  <c r="N229" i="9"/>
  <c r="O228" i="9"/>
  <c r="N228" i="9"/>
  <c r="O227" i="9"/>
  <c r="N227" i="9"/>
  <c r="O226" i="9"/>
  <c r="N226" i="9"/>
  <c r="O225" i="9"/>
  <c r="N225" i="9"/>
  <c r="O224" i="9"/>
  <c r="N224" i="9"/>
  <c r="O223" i="9"/>
  <c r="N223" i="9"/>
  <c r="O222" i="9"/>
  <c r="N222" i="9"/>
  <c r="O221" i="9"/>
  <c r="N221" i="9"/>
  <c r="O220" i="9"/>
  <c r="N220" i="9"/>
  <c r="O219" i="9"/>
  <c r="N219" i="9"/>
  <c r="O218" i="9"/>
  <c r="N218" i="9"/>
  <c r="O217" i="9"/>
  <c r="N217" i="9"/>
  <c r="O216" i="9"/>
  <c r="N216" i="9"/>
  <c r="O215" i="9"/>
  <c r="N215" i="9"/>
  <c r="O214" i="9"/>
  <c r="N214" i="9"/>
  <c r="O213" i="9"/>
  <c r="N213" i="9"/>
  <c r="O212" i="9"/>
  <c r="N212" i="9"/>
  <c r="O211" i="9"/>
  <c r="N211" i="9"/>
  <c r="O210" i="9"/>
  <c r="N210" i="9"/>
  <c r="O209" i="9"/>
  <c r="N209" i="9"/>
  <c r="O208" i="9"/>
  <c r="N208" i="9"/>
  <c r="O207" i="9"/>
  <c r="N207" i="9"/>
  <c r="O206" i="9"/>
  <c r="N206" i="9"/>
  <c r="O205" i="9"/>
  <c r="N205" i="9"/>
  <c r="O204" i="9"/>
  <c r="N204" i="9"/>
  <c r="O203" i="9"/>
  <c r="N203" i="9"/>
  <c r="O202" i="9"/>
  <c r="N202" i="9"/>
  <c r="O201" i="9"/>
  <c r="N201" i="9"/>
  <c r="O200" i="9"/>
  <c r="N200" i="9"/>
  <c r="O199" i="9"/>
  <c r="N199" i="9"/>
  <c r="O198" i="9"/>
  <c r="N198" i="9"/>
  <c r="O197" i="9"/>
  <c r="N197" i="9"/>
  <c r="O196" i="9"/>
  <c r="N196" i="9"/>
  <c r="O195" i="9"/>
  <c r="N195" i="9"/>
  <c r="O194" i="9"/>
  <c r="N194" i="9"/>
  <c r="O193" i="9"/>
  <c r="N193" i="9"/>
  <c r="O192" i="9"/>
  <c r="N192" i="9"/>
  <c r="O191" i="9"/>
  <c r="N191" i="9"/>
  <c r="O190" i="9"/>
  <c r="N190" i="9"/>
  <c r="O189" i="9"/>
  <c r="N189" i="9"/>
  <c r="O188" i="9"/>
  <c r="N188" i="9"/>
  <c r="O187" i="9"/>
  <c r="N187" i="9"/>
  <c r="O186" i="9"/>
  <c r="N186" i="9"/>
  <c r="O185" i="9"/>
  <c r="N185" i="9"/>
  <c r="O184" i="9"/>
  <c r="N184" i="9"/>
  <c r="O183" i="9"/>
  <c r="N183" i="9"/>
  <c r="O182" i="9"/>
  <c r="N182" i="9"/>
  <c r="O181" i="9"/>
  <c r="N181" i="9"/>
  <c r="O180" i="9"/>
  <c r="N180" i="9"/>
  <c r="O179" i="9"/>
  <c r="N179" i="9"/>
  <c r="O178" i="9"/>
  <c r="N178" i="9"/>
  <c r="O177" i="9"/>
  <c r="N177" i="9"/>
  <c r="O176" i="9"/>
  <c r="N176" i="9"/>
  <c r="O175" i="9"/>
  <c r="N175" i="9"/>
  <c r="O174" i="9"/>
  <c r="N174" i="9"/>
  <c r="O173" i="9"/>
  <c r="N173" i="9"/>
  <c r="O172" i="9"/>
  <c r="N172" i="9"/>
  <c r="O171" i="9"/>
  <c r="N171" i="9"/>
  <c r="O170" i="9"/>
  <c r="N170" i="9"/>
  <c r="O169" i="9"/>
  <c r="N169" i="9"/>
  <c r="O168" i="9"/>
  <c r="N168" i="9"/>
  <c r="O167" i="9"/>
  <c r="N167" i="9"/>
  <c r="O166" i="9"/>
  <c r="N166" i="9"/>
  <c r="O165" i="9"/>
  <c r="N165" i="9"/>
  <c r="O164" i="9"/>
  <c r="N164" i="9"/>
  <c r="O163" i="9"/>
  <c r="N163" i="9"/>
  <c r="O162" i="9"/>
  <c r="N162" i="9"/>
  <c r="O161" i="9"/>
  <c r="N161" i="9"/>
  <c r="O160" i="9"/>
  <c r="N160" i="9"/>
  <c r="O159" i="9"/>
  <c r="N159" i="9"/>
  <c r="O158" i="9"/>
  <c r="N158" i="9"/>
  <c r="O157" i="9"/>
  <c r="N157" i="9"/>
  <c r="O156" i="9"/>
  <c r="N156" i="9"/>
  <c r="O155" i="9"/>
  <c r="N155" i="9"/>
  <c r="O154" i="9"/>
  <c r="N154" i="9"/>
  <c r="O153" i="9"/>
  <c r="N153" i="9"/>
  <c r="O152" i="9"/>
  <c r="N152" i="9"/>
  <c r="O151" i="9"/>
  <c r="N151" i="9"/>
  <c r="O150" i="9"/>
  <c r="N150" i="9"/>
  <c r="O149" i="9"/>
  <c r="N149" i="9"/>
  <c r="O148" i="9"/>
  <c r="N148" i="9"/>
  <c r="O147" i="9"/>
  <c r="N147" i="9"/>
  <c r="Q147" i="9" s="1"/>
  <c r="I147" i="9" s="1"/>
  <c r="O146" i="9"/>
  <c r="N146" i="9"/>
  <c r="O145" i="9"/>
  <c r="N145" i="9"/>
  <c r="O144" i="9"/>
  <c r="N144" i="9"/>
  <c r="O143" i="9"/>
  <c r="N143" i="9"/>
  <c r="O142" i="9"/>
  <c r="N142" i="9"/>
  <c r="O141" i="9"/>
  <c r="N141" i="9"/>
  <c r="O140" i="9"/>
  <c r="N140" i="9"/>
  <c r="O139" i="9"/>
  <c r="N139" i="9"/>
  <c r="O138" i="9"/>
  <c r="N138" i="9"/>
  <c r="O137" i="9"/>
  <c r="N137" i="9"/>
  <c r="O136" i="9"/>
  <c r="N136" i="9"/>
  <c r="O135" i="9"/>
  <c r="N135" i="9"/>
  <c r="O134" i="9"/>
  <c r="N134" i="9"/>
  <c r="O133" i="9"/>
  <c r="N133" i="9"/>
  <c r="O132" i="9"/>
  <c r="N132" i="9"/>
  <c r="O131" i="9"/>
  <c r="N131" i="9"/>
  <c r="O130" i="9"/>
  <c r="N130" i="9"/>
  <c r="O129" i="9"/>
  <c r="N129" i="9"/>
  <c r="O128" i="9"/>
  <c r="N128" i="9"/>
  <c r="O127" i="9"/>
  <c r="N127" i="9"/>
  <c r="O126" i="9"/>
  <c r="N126" i="9"/>
  <c r="O125" i="9"/>
  <c r="N125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7" i="9"/>
  <c r="N117" i="9"/>
  <c r="O116" i="9"/>
  <c r="N116" i="9"/>
  <c r="O115" i="9"/>
  <c r="N115" i="9"/>
  <c r="O114" i="9"/>
  <c r="N114" i="9"/>
  <c r="O113" i="9"/>
  <c r="N113" i="9"/>
  <c r="O112" i="9"/>
  <c r="N112" i="9"/>
  <c r="O111" i="9"/>
  <c r="N111" i="9"/>
  <c r="O110" i="9"/>
  <c r="N110" i="9"/>
  <c r="O109" i="9"/>
  <c r="N109" i="9"/>
  <c r="O108" i="9"/>
  <c r="N108" i="9"/>
  <c r="O107" i="9"/>
  <c r="N107" i="9"/>
  <c r="O106" i="9"/>
  <c r="N106" i="9"/>
  <c r="O105" i="9"/>
  <c r="N105" i="9"/>
  <c r="O104" i="9"/>
  <c r="N104" i="9"/>
  <c r="O103" i="9"/>
  <c r="N103" i="9"/>
  <c r="O102" i="9"/>
  <c r="N102" i="9"/>
  <c r="O101" i="9"/>
  <c r="N101" i="9"/>
  <c r="O100" i="9"/>
  <c r="N100" i="9"/>
  <c r="O99" i="9"/>
  <c r="N99" i="9"/>
  <c r="O98" i="9"/>
  <c r="N98" i="9"/>
  <c r="O97" i="9"/>
  <c r="N97" i="9"/>
  <c r="O96" i="9"/>
  <c r="N96" i="9"/>
  <c r="O95" i="9"/>
  <c r="N95" i="9"/>
  <c r="O94" i="9"/>
  <c r="N94" i="9"/>
  <c r="O93" i="9"/>
  <c r="N93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O85" i="9"/>
  <c r="N85" i="9"/>
  <c r="O84" i="9"/>
  <c r="N84" i="9"/>
  <c r="O83" i="9"/>
  <c r="N83" i="9"/>
  <c r="O82" i="9"/>
  <c r="N82" i="9"/>
  <c r="O81" i="9"/>
  <c r="N81" i="9"/>
  <c r="O80" i="9"/>
  <c r="N80" i="9"/>
  <c r="O79" i="9"/>
  <c r="N79" i="9"/>
  <c r="O78" i="9"/>
  <c r="N78" i="9"/>
  <c r="O77" i="9"/>
  <c r="N77" i="9"/>
  <c r="O76" i="9"/>
  <c r="N76" i="9"/>
  <c r="O75" i="9"/>
  <c r="N75" i="9"/>
  <c r="O74" i="9"/>
  <c r="N74" i="9"/>
  <c r="O73" i="9"/>
  <c r="N73" i="9"/>
  <c r="O72" i="9"/>
  <c r="N72" i="9"/>
  <c r="O71" i="9"/>
  <c r="N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Q15" i="9" s="1"/>
  <c r="I15" i="9" s="1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J7" i="9"/>
  <c r="F6" i="2"/>
  <c r="F7" i="2" s="1"/>
  <c r="F10" i="2"/>
  <c r="F21" i="2"/>
  <c r="E10" i="2"/>
  <c r="E6" i="2"/>
  <c r="E9" i="2" s="1"/>
  <c r="L245" i="12" l="1"/>
  <c r="M245" i="12" s="1"/>
  <c r="AA245" i="12"/>
  <c r="V244" i="12"/>
  <c r="V284" i="12"/>
  <c r="V265" i="12"/>
  <c r="V105" i="12"/>
  <c r="V318" i="12"/>
  <c r="V276" i="12"/>
  <c r="V306" i="12"/>
  <c r="V32" i="12"/>
  <c r="V213" i="12"/>
  <c r="V253" i="12"/>
  <c r="V75" i="12"/>
  <c r="V249" i="12"/>
  <c r="V322" i="12"/>
  <c r="V54" i="12"/>
  <c r="V85" i="12"/>
  <c r="V161" i="12"/>
  <c r="V235" i="12"/>
  <c r="V254" i="12"/>
  <c r="V194" i="12"/>
  <c r="V272" i="12"/>
  <c r="V95" i="12"/>
  <c r="V60" i="12"/>
  <c r="V154" i="12"/>
  <c r="V260" i="12"/>
  <c r="V197" i="12"/>
  <c r="V104" i="12"/>
  <c r="V57" i="12"/>
  <c r="V242" i="12"/>
  <c r="V67" i="12"/>
  <c r="V281" i="12"/>
  <c r="V65" i="12"/>
  <c r="V209" i="12"/>
  <c r="V122" i="12"/>
  <c r="V218" i="12"/>
  <c r="V121" i="12"/>
  <c r="V129" i="12"/>
  <c r="V229" i="12"/>
  <c r="V103" i="12"/>
  <c r="V144" i="12"/>
  <c r="V317" i="12"/>
  <c r="V196" i="12"/>
  <c r="V248" i="12"/>
  <c r="AA198" i="12"/>
  <c r="L198" i="12"/>
  <c r="M198" i="12" s="1"/>
  <c r="V185" i="12"/>
  <c r="V96" i="12"/>
  <c r="V43" i="12"/>
  <c r="V111" i="12"/>
  <c r="V163" i="12"/>
  <c r="V126" i="12"/>
  <c r="V138" i="12"/>
  <c r="V188" i="12"/>
  <c r="V174" i="12"/>
  <c r="V321" i="12"/>
  <c r="V271" i="12"/>
  <c r="V120" i="12"/>
  <c r="V285" i="12"/>
  <c r="V150" i="12"/>
  <c r="V301" i="12"/>
  <c r="V149" i="12"/>
  <c r="V97" i="12"/>
  <c r="V63" i="12"/>
  <c r="V79" i="12"/>
  <c r="V289" i="12"/>
  <c r="V186" i="12"/>
  <c r="V277" i="12"/>
  <c r="V173" i="12"/>
  <c r="V52" i="12"/>
  <c r="V267" i="12"/>
  <c r="V83" i="12"/>
  <c r="V70" i="12"/>
  <c r="V132" i="12"/>
  <c r="V215" i="12"/>
  <c r="V158" i="12"/>
  <c r="V22" i="12"/>
  <c r="V106" i="12"/>
  <c r="V193" i="12"/>
  <c r="V37" i="12"/>
  <c r="V207" i="12"/>
  <c r="V64" i="12"/>
  <c r="V117" i="12"/>
  <c r="V238" i="12"/>
  <c r="V211" i="12"/>
  <c r="V205" i="12"/>
  <c r="V225" i="12"/>
  <c r="V172" i="12"/>
  <c r="V28" i="12"/>
  <c r="V212" i="12"/>
  <c r="V10" i="12"/>
  <c r="V11" i="12"/>
  <c r="V275" i="12"/>
  <c r="V316" i="12"/>
  <c r="L195" i="12"/>
  <c r="M195" i="12" s="1"/>
  <c r="V319" i="12"/>
  <c r="V152" i="12"/>
  <c r="L69" i="12"/>
  <c r="M69" i="12" s="1"/>
  <c r="V61" i="12"/>
  <c r="V12" i="12"/>
  <c r="V239" i="12"/>
  <c r="V49" i="12"/>
  <c r="V20" i="12"/>
  <c r="V141" i="12"/>
  <c r="V290" i="12"/>
  <c r="V160" i="12"/>
  <c r="V147" i="12"/>
  <c r="V268" i="12"/>
  <c r="V137" i="12"/>
  <c r="V170" i="12"/>
  <c r="V283" i="12"/>
  <c r="V86" i="12"/>
  <c r="V180" i="12"/>
  <c r="V199" i="12"/>
  <c r="V128" i="12"/>
  <c r="V220" i="12"/>
  <c r="V62" i="12"/>
  <c r="V296" i="12"/>
  <c r="V74" i="12"/>
  <c r="V31" i="12"/>
  <c r="L263" i="12"/>
  <c r="M263" i="12" s="1"/>
  <c r="V299" i="12"/>
  <c r="V286" i="12"/>
  <c r="V221" i="12"/>
  <c r="V89" i="12"/>
  <c r="V291" i="12"/>
  <c r="V250" i="12"/>
  <c r="V51" i="12"/>
  <c r="V176" i="12"/>
  <c r="V189" i="12"/>
  <c r="V44" i="12"/>
  <c r="V24" i="12"/>
  <c r="V66" i="12"/>
  <c r="V234" i="12"/>
  <c r="H330" i="12"/>
  <c r="H7" i="12" s="1"/>
  <c r="H8" i="12"/>
  <c r="H6" i="12" s="1"/>
  <c r="J9" i="12"/>
  <c r="V116" i="12"/>
  <c r="V312" i="12"/>
  <c r="V210" i="12"/>
  <c r="V243" i="12"/>
  <c r="V58" i="12"/>
  <c r="V84" i="12"/>
  <c r="V68" i="12"/>
  <c r="V36" i="12"/>
  <c r="V328" i="12"/>
  <c r="V269" i="12"/>
  <c r="V307" i="12"/>
  <c r="V231" i="12"/>
  <c r="V107" i="12"/>
  <c r="V14" i="12"/>
  <c r="V261" i="12"/>
  <c r="V313" i="12"/>
  <c r="V166" i="12"/>
  <c r="V264" i="12"/>
  <c r="V182" i="12"/>
  <c r="V118" i="12"/>
  <c r="V203" i="12"/>
  <c r="V55" i="12"/>
  <c r="Q247" i="9"/>
  <c r="I247" i="9" s="1"/>
  <c r="Q221" i="9"/>
  <c r="I221" i="9" s="1"/>
  <c r="Q233" i="9"/>
  <c r="I233" i="9" s="1"/>
  <c r="Q138" i="9"/>
  <c r="I138" i="9" s="1"/>
  <c r="Q142" i="9"/>
  <c r="I142" i="9" s="1"/>
  <c r="Q210" i="9"/>
  <c r="I210" i="9" s="1"/>
  <c r="Q214" i="9"/>
  <c r="I214" i="9" s="1"/>
  <c r="Q282" i="9"/>
  <c r="I282" i="9" s="1"/>
  <c r="Q298" i="9"/>
  <c r="I298" i="9" s="1"/>
  <c r="Q302" i="9"/>
  <c r="I302" i="9" s="1"/>
  <c r="Q111" i="9"/>
  <c r="I111" i="9" s="1"/>
  <c r="Q115" i="9"/>
  <c r="I115" i="9" s="1"/>
  <c r="Q119" i="9"/>
  <c r="I119" i="9" s="1"/>
  <c r="Q209" i="9"/>
  <c r="I209" i="9" s="1"/>
  <c r="Q34" i="9"/>
  <c r="I34" i="9" s="1"/>
  <c r="Q78" i="9"/>
  <c r="I78" i="9" s="1"/>
  <c r="Q98" i="9"/>
  <c r="I98" i="9" s="1"/>
  <c r="Q102" i="9"/>
  <c r="I102" i="9" s="1"/>
  <c r="Q134" i="9"/>
  <c r="I134" i="9" s="1"/>
  <c r="Q146" i="9"/>
  <c r="I146" i="9" s="1"/>
  <c r="Q222" i="9"/>
  <c r="I222" i="9" s="1"/>
  <c r="Q49" i="9"/>
  <c r="I49" i="9" s="1"/>
  <c r="Q53" i="9"/>
  <c r="I53" i="9" s="1"/>
  <c r="Q85" i="9"/>
  <c r="I85" i="9" s="1"/>
  <c r="Q117" i="9"/>
  <c r="I117" i="9" s="1"/>
  <c r="Q236" i="9"/>
  <c r="I236" i="9" s="1"/>
  <c r="Q240" i="9"/>
  <c r="I240" i="9" s="1"/>
  <c r="Q244" i="9"/>
  <c r="I244" i="9" s="1"/>
  <c r="Q292" i="9"/>
  <c r="I292" i="9" s="1"/>
  <c r="Q22" i="9"/>
  <c r="I22" i="9" s="1"/>
  <c r="Q30" i="9"/>
  <c r="I30" i="9" s="1"/>
  <c r="Q145" i="9"/>
  <c r="I145" i="9" s="1"/>
  <c r="Q177" i="9"/>
  <c r="I177" i="9" s="1"/>
  <c r="Q189" i="9"/>
  <c r="I189" i="9" s="1"/>
  <c r="Q237" i="9"/>
  <c r="I237" i="9" s="1"/>
  <c r="Q273" i="9"/>
  <c r="I273" i="9" s="1"/>
  <c r="Q285" i="9"/>
  <c r="I285" i="9" s="1"/>
  <c r="Q321" i="9"/>
  <c r="I321" i="9" s="1"/>
  <c r="Q325" i="9"/>
  <c r="I325" i="9" s="1"/>
  <c r="Q114" i="9"/>
  <c r="I114" i="9" s="1"/>
  <c r="D113" i="10" s="1"/>
  <c r="Q118" i="9"/>
  <c r="I118" i="9" s="1"/>
  <c r="Q122" i="9"/>
  <c r="I122" i="9" s="1"/>
  <c r="Q130" i="9"/>
  <c r="I130" i="9" s="1"/>
  <c r="Q218" i="9"/>
  <c r="I218" i="9" s="1"/>
  <c r="Q310" i="9"/>
  <c r="I310" i="9" s="1"/>
  <c r="Q79" i="9"/>
  <c r="I79" i="9" s="1"/>
  <c r="Q83" i="9"/>
  <c r="I83" i="9" s="1"/>
  <c r="Q87" i="9"/>
  <c r="I87" i="9" s="1"/>
  <c r="Q150" i="9"/>
  <c r="I150" i="9" s="1"/>
  <c r="Q170" i="9"/>
  <c r="I170" i="9" s="1"/>
  <c r="Q174" i="9"/>
  <c r="I174" i="9" s="1"/>
  <c r="Q182" i="9"/>
  <c r="I182" i="9" s="1"/>
  <c r="Q186" i="9"/>
  <c r="I186" i="9" s="1"/>
  <c r="Q234" i="9"/>
  <c r="I234" i="9" s="1"/>
  <c r="Q258" i="9"/>
  <c r="I258" i="9" s="1"/>
  <c r="Q270" i="9"/>
  <c r="I270" i="9" s="1"/>
  <c r="Q294" i="9"/>
  <c r="I294" i="9" s="1"/>
  <c r="Q135" i="9"/>
  <c r="I135" i="9" s="1"/>
  <c r="Q207" i="9"/>
  <c r="I207" i="9" s="1"/>
  <c r="Q231" i="9"/>
  <c r="I231" i="9" s="1"/>
  <c r="Q267" i="9"/>
  <c r="I267" i="9" s="1"/>
  <c r="Q279" i="9"/>
  <c r="I279" i="9" s="1"/>
  <c r="Q295" i="9"/>
  <c r="I295" i="9" s="1"/>
  <c r="Q319" i="9"/>
  <c r="I319" i="9" s="1"/>
  <c r="Q331" i="9"/>
  <c r="I331" i="9" s="1"/>
  <c r="Q68" i="9"/>
  <c r="I68" i="9" s="1"/>
  <c r="Q320" i="9"/>
  <c r="I320" i="9" s="1"/>
  <c r="Q104" i="9"/>
  <c r="I104" i="9" s="1"/>
  <c r="Q108" i="9"/>
  <c r="I108" i="9" s="1"/>
  <c r="Q253" i="9"/>
  <c r="I253" i="9" s="1"/>
  <c r="Q304" i="9"/>
  <c r="I304" i="9" s="1"/>
  <c r="Q21" i="9"/>
  <c r="I21" i="9" s="1"/>
  <c r="Q29" i="9"/>
  <c r="I29" i="9" s="1"/>
  <c r="Q93" i="9"/>
  <c r="I93" i="9" s="1"/>
  <c r="Q124" i="9"/>
  <c r="I124" i="9" s="1"/>
  <c r="Q159" i="9"/>
  <c r="I159" i="9" s="1"/>
  <c r="Q163" i="9"/>
  <c r="I163" i="9" s="1"/>
  <c r="Q167" i="9"/>
  <c r="I167" i="9" s="1"/>
  <c r="Q183" i="9"/>
  <c r="I183" i="9" s="1"/>
  <c r="Q64" i="9"/>
  <c r="I64" i="9" s="1"/>
  <c r="Q72" i="9"/>
  <c r="I72" i="9" s="1"/>
  <c r="Q324" i="9"/>
  <c r="I324" i="9" s="1"/>
  <c r="Q105" i="9"/>
  <c r="I105" i="9" s="1"/>
  <c r="Q211" i="9"/>
  <c r="I211" i="9" s="1"/>
  <c r="Q215" i="9"/>
  <c r="I215" i="9" s="1"/>
  <c r="Q242" i="9"/>
  <c r="I242" i="9" s="1"/>
  <c r="Q250" i="9"/>
  <c r="I250" i="9" s="1"/>
  <c r="Q254" i="9"/>
  <c r="I254" i="9" s="1"/>
  <c r="Q262" i="9"/>
  <c r="I262" i="9" s="1"/>
  <c r="Q266" i="9"/>
  <c r="I266" i="9" s="1"/>
  <c r="Q274" i="9"/>
  <c r="I274" i="9" s="1"/>
  <c r="Q278" i="9"/>
  <c r="I278" i="9" s="1"/>
  <c r="Q18" i="9"/>
  <c r="I18" i="9" s="1"/>
  <c r="Q42" i="9"/>
  <c r="I42" i="9" s="1"/>
  <c r="Q46" i="9"/>
  <c r="I46" i="9" s="1"/>
  <c r="Q54" i="9"/>
  <c r="I54" i="9" s="1"/>
  <c r="Q58" i="9"/>
  <c r="I58" i="9" s="1"/>
  <c r="Q82" i="9"/>
  <c r="I82" i="9" s="1"/>
  <c r="Q90" i="9"/>
  <c r="I90" i="9" s="1"/>
  <c r="Q94" i="9"/>
  <c r="I94" i="9" s="1"/>
  <c r="Q160" i="9"/>
  <c r="I160" i="9" s="1"/>
  <c r="Q200" i="9"/>
  <c r="I200" i="9" s="1"/>
  <c r="Q204" i="9"/>
  <c r="I204" i="9" s="1"/>
  <c r="Q290" i="9"/>
  <c r="I290" i="9" s="1"/>
  <c r="Q243" i="9"/>
  <c r="I243" i="9" s="1"/>
  <c r="D328" i="10" s="1"/>
  <c r="Q259" i="9"/>
  <c r="I259" i="9" s="1"/>
  <c r="Q306" i="9"/>
  <c r="I306" i="9" s="1"/>
  <c r="Q314" i="9"/>
  <c r="I314" i="9" s="1"/>
  <c r="Q330" i="9"/>
  <c r="I330" i="9" s="1"/>
  <c r="Q19" i="9"/>
  <c r="I19" i="9" s="1"/>
  <c r="Q23" i="9"/>
  <c r="I23" i="9" s="1"/>
  <c r="Q39" i="9"/>
  <c r="I39" i="9" s="1"/>
  <c r="Q51" i="9"/>
  <c r="I51" i="9" s="1"/>
  <c r="Q63" i="9"/>
  <c r="I63" i="9" s="1"/>
  <c r="Q126" i="9"/>
  <c r="I126" i="9" s="1"/>
  <c r="Q232" i="9"/>
  <c r="I232" i="9" s="1"/>
  <c r="Q283" i="9"/>
  <c r="I283" i="9" s="1"/>
  <c r="Q303" i="9"/>
  <c r="I303" i="9" s="1"/>
  <c r="Q315" i="9"/>
  <c r="I315" i="9" s="1"/>
  <c r="Q327" i="9"/>
  <c r="I327" i="9" s="1"/>
  <c r="Q32" i="9"/>
  <c r="I32" i="9" s="1"/>
  <c r="Q225" i="9"/>
  <c r="I225" i="9" s="1"/>
  <c r="Q123" i="9"/>
  <c r="I123" i="9" s="1"/>
  <c r="Q154" i="9"/>
  <c r="I154" i="9" s="1"/>
  <c r="Q158" i="9"/>
  <c r="I158" i="9" s="1"/>
  <c r="Q178" i="9"/>
  <c r="I178" i="9" s="1"/>
  <c r="Q190" i="9"/>
  <c r="I190" i="9" s="1"/>
  <c r="Q194" i="9"/>
  <c r="I194" i="9" s="1"/>
  <c r="Q198" i="9"/>
  <c r="I198" i="9" s="1"/>
  <c r="Q268" i="9"/>
  <c r="I268" i="9" s="1"/>
  <c r="Q27" i="9"/>
  <c r="I27" i="9" s="1"/>
  <c r="Q38" i="9"/>
  <c r="I38" i="9" s="1"/>
  <c r="Q66" i="9"/>
  <c r="I66" i="9" s="1"/>
  <c r="Q70" i="9"/>
  <c r="I70" i="9" s="1"/>
  <c r="Q97" i="9"/>
  <c r="I97" i="9" s="1"/>
  <c r="Q162" i="9"/>
  <c r="I162" i="9" s="1"/>
  <c r="Q166" i="9"/>
  <c r="I166" i="9" s="1"/>
  <c r="Q246" i="9"/>
  <c r="I246" i="9" s="1"/>
  <c r="Q261" i="9"/>
  <c r="I261" i="9" s="1"/>
  <c r="Q272" i="9"/>
  <c r="I272" i="9" s="1"/>
  <c r="Q276" i="9"/>
  <c r="I276" i="9" s="1"/>
  <c r="Q287" i="9"/>
  <c r="I287" i="9" s="1"/>
  <c r="Q291" i="9"/>
  <c r="I291" i="9" s="1"/>
  <c r="Q208" i="9"/>
  <c r="I208" i="9" s="1"/>
  <c r="Q220" i="9"/>
  <c r="I220" i="9" s="1"/>
  <c r="Q269" i="9"/>
  <c r="I269" i="9" s="1"/>
  <c r="Q280" i="9"/>
  <c r="I280" i="9" s="1"/>
  <c r="Q12" i="9"/>
  <c r="I12" i="9" s="1"/>
  <c r="Q43" i="9"/>
  <c r="I43" i="9" s="1"/>
  <c r="Q47" i="9"/>
  <c r="I47" i="9" s="1"/>
  <c r="Q55" i="9"/>
  <c r="I55" i="9" s="1"/>
  <c r="Q59" i="9"/>
  <c r="I59" i="9" s="1"/>
  <c r="Q75" i="9"/>
  <c r="I75" i="9" s="1"/>
  <c r="Q113" i="9"/>
  <c r="I113" i="9" s="1"/>
  <c r="Q193" i="9"/>
  <c r="I193" i="9" s="1"/>
  <c r="Q197" i="9"/>
  <c r="I197" i="9" s="1"/>
  <c r="Q201" i="9"/>
  <c r="I201" i="9" s="1"/>
  <c r="Q284" i="9"/>
  <c r="I284" i="9" s="1"/>
  <c r="Q288" i="9"/>
  <c r="I288" i="9" s="1"/>
  <c r="Q318" i="9"/>
  <c r="I318" i="9" s="1"/>
  <c r="Q106" i="9"/>
  <c r="I106" i="9" s="1"/>
  <c r="Q110" i="9"/>
  <c r="I110" i="9" s="1"/>
  <c r="Q129" i="9"/>
  <c r="I129" i="9" s="1"/>
  <c r="Q171" i="9"/>
  <c r="I171" i="9" s="1"/>
  <c r="Q213" i="9"/>
  <c r="I213" i="9" s="1"/>
  <c r="Q255" i="9"/>
  <c r="I255" i="9" s="1"/>
  <c r="Q307" i="9"/>
  <c r="I307" i="9" s="1"/>
  <c r="Q322" i="9"/>
  <c r="I322" i="9" s="1"/>
  <c r="Q326" i="9"/>
  <c r="I326" i="9" s="1"/>
  <c r="Q40" i="9"/>
  <c r="I40" i="9" s="1"/>
  <c r="Q99" i="9"/>
  <c r="I99" i="9" s="1"/>
  <c r="Q141" i="9"/>
  <c r="I141" i="9" s="1"/>
  <c r="Q152" i="9"/>
  <c r="I152" i="9" s="1"/>
  <c r="Q156" i="9"/>
  <c r="I156" i="9" s="1"/>
  <c r="Q202" i="9"/>
  <c r="I202" i="9" s="1"/>
  <c r="Q206" i="9"/>
  <c r="I206" i="9" s="1"/>
  <c r="Q289" i="9"/>
  <c r="I289" i="9" s="1"/>
  <c r="Q10" i="9"/>
  <c r="I10" i="9" s="1"/>
  <c r="Q45" i="9"/>
  <c r="I45" i="9" s="1"/>
  <c r="Q57" i="9"/>
  <c r="I57" i="9" s="1"/>
  <c r="Q149" i="9"/>
  <c r="I149" i="9" s="1"/>
  <c r="Q153" i="9"/>
  <c r="I153" i="9" s="1"/>
  <c r="Q172" i="9"/>
  <c r="I172" i="9" s="1"/>
  <c r="Q195" i="9"/>
  <c r="I195" i="9" s="1"/>
  <c r="Q226" i="9"/>
  <c r="I226" i="9" s="1"/>
  <c r="Q230" i="9"/>
  <c r="I230" i="9" s="1"/>
  <c r="D227" i="10" s="1"/>
  <c r="Q248" i="9"/>
  <c r="I248" i="9" s="1"/>
  <c r="Q252" i="9"/>
  <c r="I252" i="9" s="1"/>
  <c r="Q256" i="9"/>
  <c r="I256" i="9" s="1"/>
  <c r="Q271" i="9"/>
  <c r="I271" i="9" s="1"/>
  <c r="Q286" i="9"/>
  <c r="I286" i="9" s="1"/>
  <c r="Q297" i="9"/>
  <c r="I297" i="9" s="1"/>
  <c r="Q308" i="9"/>
  <c r="I308" i="9" s="1"/>
  <c r="Q312" i="9"/>
  <c r="I312" i="9" s="1"/>
  <c r="Q323" i="9"/>
  <c r="I323" i="9" s="1"/>
  <c r="Q69" i="9"/>
  <c r="I69" i="9" s="1"/>
  <c r="Q165" i="9"/>
  <c r="I165" i="9" s="1"/>
  <c r="Q81" i="9"/>
  <c r="I81" i="9" s="1"/>
  <c r="Q161" i="9"/>
  <c r="I161" i="9" s="1"/>
  <c r="Q219" i="9"/>
  <c r="I219" i="9" s="1"/>
  <c r="Q238" i="9"/>
  <c r="I238" i="9" s="1"/>
  <c r="Q249" i="9"/>
  <c r="I249" i="9" s="1"/>
  <c r="Q305" i="9"/>
  <c r="I305" i="9" s="1"/>
  <c r="Q309" i="9"/>
  <c r="I309" i="9" s="1"/>
  <c r="Q316" i="9"/>
  <c r="I316" i="9" s="1"/>
  <c r="Q328" i="9"/>
  <c r="I328" i="9" s="1"/>
  <c r="Q128" i="9"/>
  <c r="I128" i="9" s="1"/>
  <c r="Q132" i="9"/>
  <c r="I132" i="9" s="1"/>
  <c r="Q169" i="9"/>
  <c r="I169" i="9" s="1"/>
  <c r="Q187" i="9"/>
  <c r="I187" i="9" s="1"/>
  <c r="Q260" i="9"/>
  <c r="I260" i="9" s="1"/>
  <c r="Q20" i="9"/>
  <c r="I20" i="9" s="1"/>
  <c r="Q31" i="9"/>
  <c r="I31" i="9" s="1"/>
  <c r="Q239" i="9"/>
  <c r="I239" i="9" s="1"/>
  <c r="Q257" i="9"/>
  <c r="I257" i="9" s="1"/>
  <c r="Q275" i="9"/>
  <c r="I275" i="9" s="1"/>
  <c r="Q293" i="9"/>
  <c r="I293" i="9" s="1"/>
  <c r="Q311" i="9"/>
  <c r="I311" i="9" s="1"/>
  <c r="Q329" i="9"/>
  <c r="I329" i="9" s="1"/>
  <c r="Q16" i="9"/>
  <c r="I16" i="9" s="1"/>
  <c r="Q76" i="9"/>
  <c r="I76" i="9" s="1"/>
  <c r="Q139" i="9"/>
  <c r="I139" i="9" s="1"/>
  <c r="Q143" i="9"/>
  <c r="I143" i="9" s="1"/>
  <c r="Q176" i="9"/>
  <c r="I176" i="9" s="1"/>
  <c r="Q180" i="9"/>
  <c r="I180" i="9" s="1"/>
  <c r="Q191" i="9"/>
  <c r="I191" i="9" s="1"/>
  <c r="Q50" i="9"/>
  <c r="I50" i="9" s="1"/>
  <c r="Q84" i="9"/>
  <c r="I84" i="9" s="1"/>
  <c r="Q9" i="9"/>
  <c r="I9" i="9" s="1"/>
  <c r="Q13" i="9"/>
  <c r="I13" i="9" s="1"/>
  <c r="Q24" i="9"/>
  <c r="I24" i="9" s="1"/>
  <c r="Q35" i="9"/>
  <c r="I35" i="9" s="1"/>
  <c r="Q73" i="9"/>
  <c r="I73" i="9" s="1"/>
  <c r="Q88" i="9"/>
  <c r="I88" i="9" s="1"/>
  <c r="Q125" i="9"/>
  <c r="I125" i="9" s="1"/>
  <c r="Q136" i="9"/>
  <c r="I136" i="9" s="1"/>
  <c r="Q173" i="9"/>
  <c r="I173" i="9" s="1"/>
  <c r="Q184" i="9"/>
  <c r="I184" i="9" s="1"/>
  <c r="Q95" i="9"/>
  <c r="I95" i="9" s="1"/>
  <c r="Q217" i="9"/>
  <c r="I217" i="9" s="1"/>
  <c r="Q224" i="9"/>
  <c r="I224" i="9" s="1"/>
  <c r="Q228" i="9"/>
  <c r="I228" i="9" s="1"/>
  <c r="Q65" i="9"/>
  <c r="I65" i="9" s="1"/>
  <c r="Q80" i="9"/>
  <c r="I80" i="9" s="1"/>
  <c r="Q17" i="9"/>
  <c r="I17" i="9" s="1"/>
  <c r="Q28" i="9"/>
  <c r="I28" i="9" s="1"/>
  <c r="Q62" i="9"/>
  <c r="I62" i="9" s="1"/>
  <c r="Q77" i="9"/>
  <c r="I77" i="9" s="1"/>
  <c r="Q92" i="9"/>
  <c r="I92" i="9" s="1"/>
  <c r="Q96" i="9"/>
  <c r="I96" i="9" s="1"/>
  <c r="Q103" i="9"/>
  <c r="I103" i="9" s="1"/>
  <c r="Q107" i="9"/>
  <c r="I107" i="9" s="1"/>
  <c r="Q133" i="9"/>
  <c r="I133" i="9" s="1"/>
  <c r="Q140" i="9"/>
  <c r="I140" i="9" s="1"/>
  <c r="Q144" i="9"/>
  <c r="I144" i="9" s="1"/>
  <c r="Q151" i="9"/>
  <c r="I151" i="9" s="1"/>
  <c r="Q155" i="9"/>
  <c r="I155" i="9" s="1"/>
  <c r="Q181" i="9"/>
  <c r="I181" i="9" s="1"/>
  <c r="Q188" i="9"/>
  <c r="I188" i="9" s="1"/>
  <c r="Q192" i="9"/>
  <c r="I192" i="9" s="1"/>
  <c r="Q199" i="9"/>
  <c r="I199" i="9" s="1"/>
  <c r="Q203" i="9"/>
  <c r="I203" i="9" s="1"/>
  <c r="Q229" i="9"/>
  <c r="I229" i="9" s="1"/>
  <c r="Q265" i="9"/>
  <c r="I265" i="9" s="1"/>
  <c r="Q301" i="9"/>
  <c r="I301" i="9" s="1"/>
  <c r="Q8" i="9"/>
  <c r="Q121" i="9"/>
  <c r="I121" i="9" s="1"/>
  <c r="Q264" i="9"/>
  <c r="I264" i="9" s="1"/>
  <c r="Q61" i="9"/>
  <c r="I61" i="9" s="1"/>
  <c r="Q91" i="9"/>
  <c r="I91" i="9" s="1"/>
  <c r="Q296" i="9"/>
  <c r="I296" i="9" s="1"/>
  <c r="Q300" i="9"/>
  <c r="I300" i="9" s="1"/>
  <c r="Q14" i="9"/>
  <c r="I14" i="9" s="1"/>
  <c r="Q25" i="9"/>
  <c r="I25" i="9" s="1"/>
  <c r="Q36" i="9"/>
  <c r="I36" i="9" s="1"/>
  <c r="D36" i="10" s="1"/>
  <c r="Q74" i="9"/>
  <c r="I74" i="9" s="1"/>
  <c r="Q89" i="9"/>
  <c r="I89" i="9" s="1"/>
  <c r="Q100" i="9"/>
  <c r="I100" i="9" s="1"/>
  <c r="Q137" i="9"/>
  <c r="I137" i="9" s="1"/>
  <c r="Q148" i="9"/>
  <c r="I148" i="9" s="1"/>
  <c r="Q185" i="9"/>
  <c r="I185" i="9" s="1"/>
  <c r="Q196" i="9"/>
  <c r="I196" i="9" s="1"/>
  <c r="Q251" i="9"/>
  <c r="I251" i="9" s="1"/>
  <c r="Q33" i="9"/>
  <c r="I33" i="9" s="1"/>
  <c r="Q44" i="9"/>
  <c r="I44" i="9" s="1"/>
  <c r="Q48" i="9"/>
  <c r="I48" i="9" s="1"/>
  <c r="Q86" i="9"/>
  <c r="I86" i="9" s="1"/>
  <c r="Q241" i="9"/>
  <c r="I241" i="9" s="1"/>
  <c r="Q277" i="9"/>
  <c r="I277" i="9" s="1"/>
  <c r="Q313" i="9"/>
  <c r="I313" i="9" s="1"/>
  <c r="Q26" i="9"/>
  <c r="I26" i="9" s="1"/>
  <c r="Q37" i="9"/>
  <c r="I37" i="9" s="1"/>
  <c r="Q52" i="9"/>
  <c r="I52" i="9" s="1"/>
  <c r="Q67" i="9"/>
  <c r="I67" i="9" s="1"/>
  <c r="Q71" i="9"/>
  <c r="I71" i="9" s="1"/>
  <c r="Q101" i="9"/>
  <c r="I101" i="9" s="1"/>
  <c r="Q112" i="9"/>
  <c r="I112" i="9" s="1"/>
  <c r="D327" i="10" s="1"/>
  <c r="Q11" i="9"/>
  <c r="I11" i="9" s="1"/>
  <c r="Q41" i="9"/>
  <c r="I41" i="9" s="1"/>
  <c r="Q56" i="9"/>
  <c r="I56" i="9" s="1"/>
  <c r="Q60" i="9"/>
  <c r="I60" i="9" s="1"/>
  <c r="Q109" i="9"/>
  <c r="I109" i="9" s="1"/>
  <c r="Q116" i="9"/>
  <c r="I116" i="9" s="1"/>
  <c r="Q120" i="9"/>
  <c r="I120" i="9" s="1"/>
  <c r="Q127" i="9"/>
  <c r="I127" i="9" s="1"/>
  <c r="Q131" i="9"/>
  <c r="I131" i="9" s="1"/>
  <c r="Q157" i="9"/>
  <c r="I157" i="9" s="1"/>
  <c r="Q164" i="9"/>
  <c r="I164" i="9" s="1"/>
  <c r="Q168" i="9"/>
  <c r="I168" i="9" s="1"/>
  <c r="Q175" i="9"/>
  <c r="I175" i="9" s="1"/>
  <c r="Q179" i="9"/>
  <c r="I179" i="9" s="1"/>
  <c r="Q205" i="9"/>
  <c r="I205" i="9" s="1"/>
  <c r="Q212" i="9"/>
  <c r="I212" i="9" s="1"/>
  <c r="Q216" i="9"/>
  <c r="I216" i="9" s="1"/>
  <c r="Q223" i="9"/>
  <c r="I223" i="9" s="1"/>
  <c r="Q227" i="9"/>
  <c r="I227" i="9" s="1"/>
  <c r="Q245" i="9"/>
  <c r="I245" i="9" s="1"/>
  <c r="Q263" i="9"/>
  <c r="I263" i="9" s="1"/>
  <c r="Q281" i="9"/>
  <c r="I281" i="9" s="1"/>
  <c r="Q299" i="9"/>
  <c r="I299" i="9" s="1"/>
  <c r="Q317" i="9"/>
  <c r="I317" i="9" s="1"/>
  <c r="F9" i="2"/>
  <c r="F8" i="2"/>
  <c r="E14" i="2"/>
  <c r="E18" i="2" s="1"/>
  <c r="E12" i="2"/>
  <c r="E7" i="2"/>
  <c r="E8" i="2"/>
  <c r="H19" i="2"/>
  <c r="V198" i="12" l="1"/>
  <c r="V263" i="12"/>
  <c r="J330" i="12"/>
  <c r="J7" i="12" s="1"/>
  <c r="K9" i="12"/>
  <c r="J8" i="12"/>
  <c r="V195" i="12"/>
  <c r="D330" i="10"/>
  <c r="D7" i="10" s="1"/>
  <c r="I36" i="10" s="1"/>
  <c r="D8" i="10"/>
  <c r="F12" i="2"/>
  <c r="F14" i="2"/>
  <c r="F18" i="2" s="1"/>
  <c r="G10" i="2"/>
  <c r="G6" i="2"/>
  <c r="G9" i="2" s="1"/>
  <c r="AA9" i="12" l="1"/>
  <c r="AA7" i="12" s="1"/>
  <c r="L9" i="12"/>
  <c r="AC8" i="12"/>
  <c r="E36" i="10"/>
  <c r="H36" i="10" s="1"/>
  <c r="J36" i="10" s="1"/>
  <c r="K36" i="10" s="1"/>
  <c r="E79" i="10"/>
  <c r="H79" i="10" s="1"/>
  <c r="I306" i="10"/>
  <c r="I294" i="10"/>
  <c r="E67" i="10"/>
  <c r="H67" i="10" s="1"/>
  <c r="I312" i="10"/>
  <c r="E246" i="10"/>
  <c r="H246" i="10" s="1"/>
  <c r="E309" i="10"/>
  <c r="H309" i="10" s="1"/>
  <c r="I211" i="10"/>
  <c r="E46" i="10"/>
  <c r="H46" i="10" s="1"/>
  <c r="I196" i="10"/>
  <c r="E91" i="10"/>
  <c r="H91" i="10" s="1"/>
  <c r="I142" i="10"/>
  <c r="E290" i="10"/>
  <c r="H290" i="10" s="1"/>
  <c r="E202" i="10"/>
  <c r="H202" i="10" s="1"/>
  <c r="I49" i="10"/>
  <c r="I250" i="10"/>
  <c r="E145" i="10"/>
  <c r="H145" i="10" s="1"/>
  <c r="E320" i="10"/>
  <c r="H320" i="10" s="1"/>
  <c r="I68" i="10"/>
  <c r="I202" i="10"/>
  <c r="I31" i="10"/>
  <c r="E194" i="10"/>
  <c r="H194" i="10" s="1"/>
  <c r="E10" i="10"/>
  <c r="H10" i="10" s="1"/>
  <c r="E55" i="10"/>
  <c r="H55" i="10" s="1"/>
  <c r="I266" i="10"/>
  <c r="I299" i="10"/>
  <c r="E280" i="10"/>
  <c r="H280" i="10" s="1"/>
  <c r="E234" i="10"/>
  <c r="H234" i="10" s="1"/>
  <c r="E12" i="10"/>
  <c r="H12" i="10" s="1"/>
  <c r="E101" i="10"/>
  <c r="H101" i="10" s="1"/>
  <c r="I327" i="10"/>
  <c r="E287" i="10"/>
  <c r="H287" i="10" s="1"/>
  <c r="I261" i="10"/>
  <c r="I259" i="10"/>
  <c r="E189" i="10"/>
  <c r="H189" i="10" s="1"/>
  <c r="E210" i="10"/>
  <c r="H210" i="10" s="1"/>
  <c r="E227" i="10"/>
  <c r="H227" i="10" s="1"/>
  <c r="I221" i="10"/>
  <c r="I161" i="10"/>
  <c r="E304" i="10"/>
  <c r="H304" i="10" s="1"/>
  <c r="E201" i="10"/>
  <c r="H201" i="10" s="1"/>
  <c r="I162" i="10"/>
  <c r="E140" i="10"/>
  <c r="H140" i="10" s="1"/>
  <c r="E158" i="10"/>
  <c r="H158" i="10" s="1"/>
  <c r="E92" i="10"/>
  <c r="H92" i="10" s="1"/>
  <c r="E115" i="10"/>
  <c r="H115" i="10" s="1"/>
  <c r="E164" i="10"/>
  <c r="H164" i="10" s="1"/>
  <c r="E94" i="10"/>
  <c r="H94" i="10" s="1"/>
  <c r="I52" i="10"/>
  <c r="E151" i="10"/>
  <c r="H151" i="10" s="1"/>
  <c r="I88" i="10"/>
  <c r="I133" i="10"/>
  <c r="E16" i="10"/>
  <c r="H16" i="10" s="1"/>
  <c r="I81" i="10"/>
  <c r="E48" i="10"/>
  <c r="H48" i="10" s="1"/>
  <c r="I224" i="10"/>
  <c r="E200" i="10"/>
  <c r="H200" i="10" s="1"/>
  <c r="I116" i="10"/>
  <c r="I157" i="10"/>
  <c r="I103" i="10"/>
  <c r="E153" i="10"/>
  <c r="H153" i="10" s="1"/>
  <c r="E86" i="10"/>
  <c r="H86" i="10" s="1"/>
  <c r="I39" i="10"/>
  <c r="E85" i="10"/>
  <c r="H85" i="10" s="1"/>
  <c r="I25" i="10"/>
  <c r="I118" i="10"/>
  <c r="E71" i="10"/>
  <c r="H71" i="10" s="1"/>
  <c r="E40" i="10"/>
  <c r="H40" i="10" s="1"/>
  <c r="E174" i="10"/>
  <c r="H174" i="10" s="1"/>
  <c r="I320" i="10"/>
  <c r="I255" i="10"/>
  <c r="I131" i="10"/>
  <c r="I246" i="10"/>
  <c r="I269" i="10"/>
  <c r="E327" i="10"/>
  <c r="H327" i="10" s="1"/>
  <c r="I89" i="10"/>
  <c r="I15" i="10"/>
  <c r="E57" i="10"/>
  <c r="H57" i="10" s="1"/>
  <c r="I248" i="10"/>
  <c r="E168" i="10"/>
  <c r="H168" i="10" s="1"/>
  <c r="E26" i="10"/>
  <c r="H26" i="10" s="1"/>
  <c r="I289" i="10"/>
  <c r="I61" i="10"/>
  <c r="E129" i="10"/>
  <c r="H129" i="10" s="1"/>
  <c r="E268" i="10"/>
  <c r="H268" i="10" s="1"/>
  <c r="I155" i="10"/>
  <c r="E241" i="10"/>
  <c r="H241" i="10" s="1"/>
  <c r="E308" i="10"/>
  <c r="H308" i="10" s="1"/>
  <c r="E321" i="10"/>
  <c r="H321" i="10" s="1"/>
  <c r="I230" i="10"/>
  <c r="I265" i="10"/>
  <c r="E257" i="10"/>
  <c r="H257" i="10" s="1"/>
  <c r="I313" i="10"/>
  <c r="I19" i="10"/>
  <c r="E143" i="10"/>
  <c r="H143" i="10" s="1"/>
  <c r="I23" i="10"/>
  <c r="E148" i="10"/>
  <c r="H148" i="10" s="1"/>
  <c r="E242" i="10"/>
  <c r="H242" i="10" s="1"/>
  <c r="E137" i="10"/>
  <c r="H137" i="10" s="1"/>
  <c r="I74" i="10"/>
  <c r="I260" i="10"/>
  <c r="I180" i="10"/>
  <c r="E56" i="10"/>
  <c r="H56" i="10" s="1"/>
  <c r="E130" i="10"/>
  <c r="H130" i="10" s="1"/>
  <c r="E305" i="10"/>
  <c r="H305" i="10" s="1"/>
  <c r="I158" i="10"/>
  <c r="E224" i="10"/>
  <c r="H224" i="10" s="1"/>
  <c r="I60" i="10"/>
  <c r="E170" i="10"/>
  <c r="H170" i="10" s="1"/>
  <c r="E236" i="10"/>
  <c r="H236" i="10" s="1"/>
  <c r="I85" i="10"/>
  <c r="E250" i="10"/>
  <c r="H250" i="10" s="1"/>
  <c r="J250" i="10" s="1"/>
  <c r="K250" i="10" s="1"/>
  <c r="I126" i="10"/>
  <c r="E23" i="10"/>
  <c r="H23" i="10" s="1"/>
  <c r="J23" i="10" s="1"/>
  <c r="K23" i="10" s="1"/>
  <c r="I105" i="10"/>
  <c r="I315" i="10"/>
  <c r="I284" i="10"/>
  <c r="E249" i="10"/>
  <c r="H249" i="10" s="1"/>
  <c r="E252" i="10"/>
  <c r="H252" i="10" s="1"/>
  <c r="E285" i="10"/>
  <c r="H285" i="10" s="1"/>
  <c r="E207" i="10"/>
  <c r="H207" i="10" s="1"/>
  <c r="E209" i="10"/>
  <c r="H209" i="10" s="1"/>
  <c r="I214" i="10"/>
  <c r="E237" i="10"/>
  <c r="H237" i="10" s="1"/>
  <c r="I145" i="10"/>
  <c r="I84" i="10"/>
  <c r="E139" i="10"/>
  <c r="H139" i="10" s="1"/>
  <c r="E254" i="10"/>
  <c r="H254" i="10" s="1"/>
  <c r="I232" i="10"/>
  <c r="I154" i="10"/>
  <c r="E255" i="10"/>
  <c r="H255" i="10" s="1"/>
  <c r="J255" i="10" s="1"/>
  <c r="K255" i="10" s="1"/>
  <c r="E265" i="10"/>
  <c r="H265" i="10" s="1"/>
  <c r="E80" i="10"/>
  <c r="H80" i="10" s="1"/>
  <c r="E239" i="10"/>
  <c r="H239" i="10" s="1"/>
  <c r="I160" i="10"/>
  <c r="E161" i="10"/>
  <c r="H161" i="10" s="1"/>
  <c r="J161" i="10" s="1"/>
  <c r="K161" i="10" s="1"/>
  <c r="I129" i="10"/>
  <c r="I55" i="10"/>
  <c r="E126" i="10"/>
  <c r="H126" i="10" s="1"/>
  <c r="I241" i="10"/>
  <c r="I239" i="10"/>
  <c r="I130" i="10"/>
  <c r="E283" i="10"/>
  <c r="H283" i="10" s="1"/>
  <c r="I226" i="10"/>
  <c r="E27" i="10"/>
  <c r="H27" i="10" s="1"/>
  <c r="I270" i="10"/>
  <c r="E315" i="10"/>
  <c r="H315" i="10" s="1"/>
  <c r="E114" i="10"/>
  <c r="H114" i="10" s="1"/>
  <c r="I323" i="10"/>
  <c r="I282" i="10"/>
  <c r="I125" i="10"/>
  <c r="E215" i="10"/>
  <c r="H215" i="10" s="1"/>
  <c r="E262" i="10"/>
  <c r="H262" i="10" s="1"/>
  <c r="E247" i="10"/>
  <c r="H247" i="10" s="1"/>
  <c r="E142" i="10"/>
  <c r="H142" i="10" s="1"/>
  <c r="J142" i="10" s="1"/>
  <c r="K142" i="10" s="1"/>
  <c r="I101" i="10"/>
  <c r="I77" i="10"/>
  <c r="E310" i="10"/>
  <c r="H310" i="10" s="1"/>
  <c r="I309" i="10"/>
  <c r="I227" i="10"/>
  <c r="I228" i="10"/>
  <c r="E271" i="10"/>
  <c r="H271" i="10" s="1"/>
  <c r="E197" i="10"/>
  <c r="H197" i="10" s="1"/>
  <c r="E272" i="10"/>
  <c r="H272" i="10" s="1"/>
  <c r="E222" i="10"/>
  <c r="H222" i="10" s="1"/>
  <c r="E181" i="10"/>
  <c r="H181" i="10" s="1"/>
  <c r="I209" i="10"/>
  <c r="E180" i="10"/>
  <c r="H180" i="10" s="1"/>
  <c r="I238" i="10"/>
  <c r="E144" i="10"/>
  <c r="H144" i="10" s="1"/>
  <c r="I128" i="10"/>
  <c r="E52" i="10"/>
  <c r="H52" i="10" s="1"/>
  <c r="J52" i="10" s="1"/>
  <c r="K52" i="10" s="1"/>
  <c r="I83" i="10"/>
  <c r="I135" i="10"/>
  <c r="I59" i="10"/>
  <c r="I151" i="10"/>
  <c r="E128" i="10"/>
  <c r="H128" i="10" s="1"/>
  <c r="I64" i="10"/>
  <c r="I37" i="10"/>
  <c r="I30" i="10"/>
  <c r="I48" i="10"/>
  <c r="E81" i="10"/>
  <c r="H81" i="10" s="1"/>
  <c r="I147" i="10"/>
  <c r="I231" i="10"/>
  <c r="I220" i="10"/>
  <c r="I169" i="10"/>
  <c r="E141" i="10"/>
  <c r="H141" i="10" s="1"/>
  <c r="E179" i="10"/>
  <c r="H179" i="10" s="1"/>
  <c r="I80" i="10"/>
  <c r="I56" i="10"/>
  <c r="I137" i="10"/>
  <c r="E58" i="10"/>
  <c r="H58" i="10" s="1"/>
  <c r="I111" i="10"/>
  <c r="I277" i="10"/>
  <c r="E217" i="10"/>
  <c r="H217" i="10" s="1"/>
  <c r="I134" i="10"/>
  <c r="E325" i="10"/>
  <c r="H325" i="10" s="1"/>
  <c r="E318" i="10"/>
  <c r="H318" i="10" s="1"/>
  <c r="E51" i="10"/>
  <c r="H51" i="10" s="1"/>
  <c r="I256" i="10"/>
  <c r="E14" i="10"/>
  <c r="H14" i="10" s="1"/>
  <c r="E185" i="10"/>
  <c r="H185" i="10" s="1"/>
  <c r="E282" i="10"/>
  <c r="H282" i="10" s="1"/>
  <c r="I199" i="10"/>
  <c r="I124" i="10"/>
  <c r="I208" i="10"/>
  <c r="E314" i="10"/>
  <c r="H314" i="10" s="1"/>
  <c r="I198" i="10"/>
  <c r="E133" i="10"/>
  <c r="H133" i="10" s="1"/>
  <c r="I24" i="10"/>
  <c r="E223" i="10"/>
  <c r="H223" i="10" s="1"/>
  <c r="E220" i="10"/>
  <c r="H220" i="10" s="1"/>
  <c r="I171" i="10"/>
  <c r="E59" i="10"/>
  <c r="H59" i="10" s="1"/>
  <c r="E121" i="10"/>
  <c r="H121" i="10" s="1"/>
  <c r="E43" i="10"/>
  <c r="H43" i="10" s="1"/>
  <c r="I325" i="10"/>
  <c r="E11" i="10"/>
  <c r="H11" i="10" s="1"/>
  <c r="E120" i="10"/>
  <c r="H120" i="10" s="1"/>
  <c r="I168" i="10"/>
  <c r="E301" i="10"/>
  <c r="H301" i="10" s="1"/>
  <c r="I244" i="10"/>
  <c r="E134" i="10"/>
  <c r="H134" i="10" s="1"/>
  <c r="I50" i="10"/>
  <c r="E260" i="10"/>
  <c r="H260" i="10" s="1"/>
  <c r="I32" i="10"/>
  <c r="E37" i="10"/>
  <c r="H37" i="10" s="1"/>
  <c r="J37" i="10" s="1"/>
  <c r="K37" i="10" s="1"/>
  <c r="I183" i="10"/>
  <c r="E172" i="10"/>
  <c r="H172" i="10" s="1"/>
  <c r="E212" i="10"/>
  <c r="H212" i="10" s="1"/>
  <c r="I150" i="10"/>
  <c r="E22" i="10"/>
  <c r="H22" i="10" s="1"/>
  <c r="E97" i="10"/>
  <c r="H97" i="10" s="1"/>
  <c r="I205" i="10"/>
  <c r="I324" i="10"/>
  <c r="I7" i="10" s="1"/>
  <c r="E35" i="10"/>
  <c r="H35" i="10" s="1"/>
  <c r="E193" i="10"/>
  <c r="H193" i="10" s="1"/>
  <c r="E307" i="10"/>
  <c r="H307" i="10" s="1"/>
  <c r="I328" i="10"/>
  <c r="E286" i="10"/>
  <c r="H286" i="10" s="1"/>
  <c r="I201" i="10"/>
  <c r="E292" i="10"/>
  <c r="H292" i="10" s="1"/>
  <c r="E229" i="10"/>
  <c r="H229" i="10" s="1"/>
  <c r="I263" i="10"/>
  <c r="E275" i="10"/>
  <c r="H275" i="10" s="1"/>
  <c r="I276" i="10"/>
  <c r="I164" i="10"/>
  <c r="I268" i="10"/>
  <c r="I225" i="10"/>
  <c r="E123" i="10"/>
  <c r="H123" i="10" s="1"/>
  <c r="I185" i="10"/>
  <c r="E64" i="10"/>
  <c r="H64" i="10" s="1"/>
  <c r="I115" i="10"/>
  <c r="I206" i="10"/>
  <c r="E96" i="10"/>
  <c r="H96" i="10" s="1"/>
  <c r="I106" i="10"/>
  <c r="E102" i="10"/>
  <c r="H102" i="10" s="1"/>
  <c r="I29" i="10"/>
  <c r="E65" i="10"/>
  <c r="H65" i="10" s="1"/>
  <c r="E20" i="10"/>
  <c r="H20" i="10" s="1"/>
  <c r="E7" i="10"/>
  <c r="E39" i="10"/>
  <c r="H39" i="10" s="1"/>
  <c r="I153" i="10"/>
  <c r="E69" i="10"/>
  <c r="H69" i="10" s="1"/>
  <c r="E31" i="10"/>
  <c r="H31" i="10" s="1"/>
  <c r="I280" i="10"/>
  <c r="I291" i="10"/>
  <c r="E269" i="10"/>
  <c r="H269" i="10" s="1"/>
  <c r="J269" i="10" s="1"/>
  <c r="K269" i="10" s="1"/>
  <c r="I181" i="10"/>
  <c r="I194" i="10"/>
  <c r="I203" i="10"/>
  <c r="E155" i="10"/>
  <c r="H155" i="10" s="1"/>
  <c r="J155" i="10" s="1"/>
  <c r="K155" i="10" s="1"/>
  <c r="E156" i="10"/>
  <c r="H156" i="10" s="1"/>
  <c r="E83" i="10"/>
  <c r="H83" i="10" s="1"/>
  <c r="I12" i="10"/>
  <c r="I10" i="10"/>
  <c r="E98" i="10"/>
  <c r="H98" i="10" s="1"/>
  <c r="E326" i="10"/>
  <c r="H326" i="10" s="1"/>
  <c r="I253" i="10"/>
  <c r="E162" i="10"/>
  <c r="H162" i="10" s="1"/>
  <c r="I127" i="10"/>
  <c r="E259" i="10"/>
  <c r="H259" i="10" s="1"/>
  <c r="E276" i="10"/>
  <c r="H276" i="10" s="1"/>
  <c r="I318" i="10"/>
  <c r="I319" i="10"/>
  <c r="E184" i="10"/>
  <c r="H184" i="10" s="1"/>
  <c r="E104" i="10"/>
  <c r="H104" i="10" s="1"/>
  <c r="I47" i="10"/>
  <c r="E160" i="10"/>
  <c r="H160" i="10" s="1"/>
  <c r="E297" i="10"/>
  <c r="H297" i="10" s="1"/>
  <c r="E258" i="10"/>
  <c r="H258" i="10" s="1"/>
  <c r="I322" i="10"/>
  <c r="E49" i="10"/>
  <c r="H49" i="10" s="1"/>
  <c r="J49" i="10" s="1"/>
  <c r="K49" i="10" s="1"/>
  <c r="E89" i="10"/>
  <c r="H89" i="10" s="1"/>
  <c r="J89" i="10" s="1"/>
  <c r="K89" i="10" s="1"/>
  <c r="I215" i="10"/>
  <c r="I166" i="10"/>
  <c r="E248" i="10"/>
  <c r="H248" i="10" s="1"/>
  <c r="J248" i="10" s="1"/>
  <c r="K248" i="10" s="1"/>
  <c r="E206" i="10"/>
  <c r="H206" i="10" s="1"/>
  <c r="J206" i="10" s="1"/>
  <c r="L206" i="10" s="1"/>
  <c r="M206" i="10" s="1"/>
  <c r="E88" i="10"/>
  <c r="H88" i="10" s="1"/>
  <c r="I300" i="10"/>
  <c r="E45" i="10"/>
  <c r="H45" i="10" s="1"/>
  <c r="E21" i="10"/>
  <c r="H21" i="10" s="1"/>
  <c r="I141" i="10"/>
  <c r="E182" i="10"/>
  <c r="H182" i="10" s="1"/>
  <c r="E199" i="10"/>
  <c r="H199" i="10" s="1"/>
  <c r="J199" i="10" s="1"/>
  <c r="K199" i="10" s="1"/>
  <c r="I86" i="10"/>
  <c r="E322" i="10"/>
  <c r="H322" i="10" s="1"/>
  <c r="I102" i="10"/>
  <c r="E111" i="10"/>
  <c r="H111" i="10" s="1"/>
  <c r="J111" i="10" s="1"/>
  <c r="K111" i="10" s="1"/>
  <c r="E279" i="10"/>
  <c r="H279" i="10" s="1"/>
  <c r="E13" i="10"/>
  <c r="H13" i="10" s="1"/>
  <c r="E183" i="10"/>
  <c r="H183" i="10" s="1"/>
  <c r="J183" i="10" s="1"/>
  <c r="K183" i="10" s="1"/>
  <c r="I305" i="10"/>
  <c r="I316" i="10"/>
  <c r="I292" i="10"/>
  <c r="I326" i="10"/>
  <c r="E240" i="10"/>
  <c r="H240" i="10" s="1"/>
  <c r="I274" i="10"/>
  <c r="I262" i="10"/>
  <c r="E263" i="10"/>
  <c r="H263" i="10" s="1"/>
  <c r="E190" i="10"/>
  <c r="H190" i="10" s="1"/>
  <c r="I152" i="10"/>
  <c r="I195" i="10"/>
  <c r="E192" i="10"/>
  <c r="H192" i="10" s="1"/>
  <c r="E106" i="10"/>
  <c r="H106" i="10" s="1"/>
  <c r="I173" i="10"/>
  <c r="I146" i="10"/>
  <c r="E84" i="10"/>
  <c r="H84" i="10" s="1"/>
  <c r="E256" i="10"/>
  <c r="H256" i="10" s="1"/>
  <c r="I104" i="10"/>
  <c r="E93" i="10"/>
  <c r="H93" i="10" s="1"/>
  <c r="I53" i="10"/>
  <c r="I108" i="10"/>
  <c r="I63" i="10"/>
  <c r="E9" i="10"/>
  <c r="I210" i="10"/>
  <c r="I258" i="10"/>
  <c r="E231" i="10"/>
  <c r="H231" i="10" s="1"/>
  <c r="I190" i="10"/>
  <c r="I121" i="10"/>
  <c r="E147" i="10"/>
  <c r="H147" i="10" s="1"/>
  <c r="J147" i="10" s="1"/>
  <c r="K147" i="10" s="1"/>
  <c r="I82" i="10"/>
  <c r="I35" i="10"/>
  <c r="I107" i="10"/>
  <c r="E221" i="10"/>
  <c r="H221" i="10" s="1"/>
  <c r="J221" i="10" s="1"/>
  <c r="K221" i="10" s="1"/>
  <c r="E273" i="10"/>
  <c r="H273" i="10" s="1"/>
  <c r="E244" i="10"/>
  <c r="H244" i="10" s="1"/>
  <c r="E38" i="10"/>
  <c r="H38" i="10" s="1"/>
  <c r="E149" i="10"/>
  <c r="H149" i="10" s="1"/>
  <c r="E267" i="10"/>
  <c r="H267" i="10" s="1"/>
  <c r="I143" i="10"/>
  <c r="I69" i="10"/>
  <c r="E312" i="10"/>
  <c r="H312" i="10" s="1"/>
  <c r="J312" i="10" s="1"/>
  <c r="K312" i="10" s="1"/>
  <c r="I119" i="10"/>
  <c r="E306" i="10"/>
  <c r="H306" i="10" s="1"/>
  <c r="J306" i="10" s="1"/>
  <c r="K306" i="10" s="1"/>
  <c r="I273" i="10"/>
  <c r="E230" i="10"/>
  <c r="H230" i="10" s="1"/>
  <c r="E75" i="10"/>
  <c r="H75" i="10" s="1"/>
  <c r="E132" i="10"/>
  <c r="H132" i="10" s="1"/>
  <c r="E208" i="10"/>
  <c r="H208" i="10" s="1"/>
  <c r="J208" i="10" s="1"/>
  <c r="K208" i="10" s="1"/>
  <c r="I110" i="10"/>
  <c r="E278" i="10"/>
  <c r="H278" i="10" s="1"/>
  <c r="E186" i="10"/>
  <c r="H186" i="10" s="1"/>
  <c r="E150" i="10"/>
  <c r="H150" i="10" s="1"/>
  <c r="J150" i="10" s="1"/>
  <c r="K150" i="10" s="1"/>
  <c r="E289" i="10"/>
  <c r="H289" i="10" s="1"/>
  <c r="I20" i="10"/>
  <c r="E78" i="10"/>
  <c r="H78" i="10" s="1"/>
  <c r="I114" i="10"/>
  <c r="E198" i="10"/>
  <c r="H198" i="10" s="1"/>
  <c r="I184" i="10"/>
  <c r="E124" i="10"/>
  <c r="H124" i="10" s="1"/>
  <c r="J124" i="10" s="1"/>
  <c r="K124" i="10" s="1"/>
  <c r="E299" i="10"/>
  <c r="H299" i="10" s="1"/>
  <c r="J299" i="10" s="1"/>
  <c r="K299" i="10" s="1"/>
  <c r="I44" i="10"/>
  <c r="E293" i="10"/>
  <c r="H293" i="10" s="1"/>
  <c r="I45" i="10"/>
  <c r="E295" i="10"/>
  <c r="H295" i="10" s="1"/>
  <c r="I304" i="10"/>
  <c r="E323" i="10"/>
  <c r="H323" i="10" s="1"/>
  <c r="J323" i="10" s="1"/>
  <c r="K323" i="10" s="1"/>
  <c r="E235" i="10"/>
  <c r="H235" i="10" s="1"/>
  <c r="I163" i="10"/>
  <c r="E17" i="10"/>
  <c r="H17" i="10" s="1"/>
  <c r="E284" i="10"/>
  <c r="H284" i="10" s="1"/>
  <c r="J284" i="10" s="1"/>
  <c r="K284" i="10" s="1"/>
  <c r="I285" i="10"/>
  <c r="I186" i="10"/>
  <c r="I112" i="10"/>
  <c r="I192" i="10"/>
  <c r="E74" i="10"/>
  <c r="H74" i="10" s="1"/>
  <c r="I193" i="10"/>
  <c r="I176" i="10"/>
  <c r="I251" i="10"/>
  <c r="I13" i="10"/>
  <c r="I321" i="10"/>
  <c r="I257" i="10"/>
  <c r="E204" i="10"/>
  <c r="H204" i="10" s="1"/>
  <c r="E264" i="10"/>
  <c r="H264" i="10" s="1"/>
  <c r="I218" i="10"/>
  <c r="I140" i="10"/>
  <c r="I156" i="10"/>
  <c r="I90" i="10"/>
  <c r="E95" i="10"/>
  <c r="H95" i="10" s="1"/>
  <c r="I132" i="10"/>
  <c r="I76" i="10"/>
  <c r="E66" i="10"/>
  <c r="H66" i="10" s="1"/>
  <c r="I71" i="10"/>
  <c r="I94" i="10"/>
  <c r="I18" i="10"/>
  <c r="E42" i="10"/>
  <c r="H42" i="10" s="1"/>
  <c r="E159" i="10"/>
  <c r="H159" i="10" s="1"/>
  <c r="E47" i="10"/>
  <c r="H47" i="10" s="1"/>
  <c r="I67" i="10"/>
  <c r="E291" i="10"/>
  <c r="H291" i="10" s="1"/>
  <c r="J291" i="10" s="1"/>
  <c r="K291" i="10" s="1"/>
  <c r="I216" i="10"/>
  <c r="I170" i="10"/>
  <c r="E50" i="10"/>
  <c r="H50" i="10" s="1"/>
  <c r="I57" i="10"/>
  <c r="E319" i="10"/>
  <c r="H319" i="10" s="1"/>
  <c r="I240" i="10"/>
  <c r="E316" i="10"/>
  <c r="H316" i="10" s="1"/>
  <c r="J316" i="10" s="1"/>
  <c r="K316" i="10" s="1"/>
  <c r="E213" i="10"/>
  <c r="H213" i="10" s="1"/>
  <c r="I286" i="10"/>
  <c r="I200" i="10"/>
  <c r="E216" i="10"/>
  <c r="H216" i="10" s="1"/>
  <c r="E109" i="10"/>
  <c r="H109" i="10" s="1"/>
  <c r="I65" i="10"/>
  <c r="E90" i="10"/>
  <c r="H90" i="10" s="1"/>
  <c r="J90" i="10" s="1"/>
  <c r="K90" i="10" s="1"/>
  <c r="E119" i="10"/>
  <c r="H119" i="10" s="1"/>
  <c r="J119" i="10" s="1"/>
  <c r="K119" i="10" s="1"/>
  <c r="E41" i="10"/>
  <c r="H41" i="10" s="1"/>
  <c r="E218" i="10"/>
  <c r="H218" i="10" s="1"/>
  <c r="I148" i="10"/>
  <c r="I311" i="10"/>
  <c r="I91" i="10"/>
  <c r="E60" i="10"/>
  <c r="H60" i="10" s="1"/>
  <c r="J60" i="10" s="1"/>
  <c r="K60" i="10" s="1"/>
  <c r="I317" i="10"/>
  <c r="E311" i="10"/>
  <c r="H311" i="10" s="1"/>
  <c r="E188" i="10"/>
  <c r="H188" i="10" s="1"/>
  <c r="I212" i="10"/>
  <c r="E68" i="10"/>
  <c r="H68" i="10" s="1"/>
  <c r="I281" i="10"/>
  <c r="E19" i="10"/>
  <c r="H19" i="10" s="1"/>
  <c r="I182" i="10"/>
  <c r="E30" i="10"/>
  <c r="H30" i="10" s="1"/>
  <c r="J30" i="10" s="1"/>
  <c r="K30" i="10" s="1"/>
  <c r="I98" i="10"/>
  <c r="E169" i="10"/>
  <c r="H169" i="10" s="1"/>
  <c r="I197" i="10"/>
  <c r="E108" i="10"/>
  <c r="H108" i="10" s="1"/>
  <c r="E54" i="10"/>
  <c r="H54" i="10" s="1"/>
  <c r="E302" i="10"/>
  <c r="H302" i="10" s="1"/>
  <c r="I43" i="10"/>
  <c r="I283" i="10"/>
  <c r="E205" i="10"/>
  <c r="H205" i="10" s="1"/>
  <c r="J205" i="10" s="1"/>
  <c r="K205" i="10" s="1"/>
  <c r="I78" i="10"/>
  <c r="I267" i="10"/>
  <c r="I51" i="10"/>
  <c r="I62" i="10"/>
  <c r="E270" i="10"/>
  <c r="H270" i="10" s="1"/>
  <c r="J270" i="10" s="1"/>
  <c r="K270" i="10" s="1"/>
  <c r="E266" i="10"/>
  <c r="H266" i="10" s="1"/>
  <c r="J266" i="10" s="1"/>
  <c r="K266" i="10" s="1"/>
  <c r="I27" i="10"/>
  <c r="I79" i="10"/>
  <c r="I109" i="10"/>
  <c r="I247" i="10"/>
  <c r="E105" i="10"/>
  <c r="H105" i="10" s="1"/>
  <c r="I252" i="10"/>
  <c r="E328" i="10"/>
  <c r="H328" i="10" s="1"/>
  <c r="E243" i="10"/>
  <c r="H243" i="10" s="1"/>
  <c r="I219" i="10"/>
  <c r="I271" i="10"/>
  <c r="E219" i="10"/>
  <c r="H219" i="10" s="1"/>
  <c r="I113" i="10"/>
  <c r="I54" i="10"/>
  <c r="I290" i="10"/>
  <c r="E29" i="10"/>
  <c r="H29" i="10" s="1"/>
  <c r="E300" i="10"/>
  <c r="H300" i="10" s="1"/>
  <c r="J300" i="10" s="1"/>
  <c r="K300" i="10" s="1"/>
  <c r="I138" i="10"/>
  <c r="I237" i="10"/>
  <c r="I95" i="10"/>
  <c r="E100" i="10"/>
  <c r="H100" i="10" s="1"/>
  <c r="I245" i="10"/>
  <c r="E72" i="10"/>
  <c r="H72" i="10" s="1"/>
  <c r="I11" i="10"/>
  <c r="I298" i="10"/>
  <c r="I144" i="10"/>
  <c r="I21" i="10"/>
  <c r="I303" i="10"/>
  <c r="E195" i="10"/>
  <c r="H195" i="10" s="1"/>
  <c r="E63" i="10"/>
  <c r="H63" i="10" s="1"/>
  <c r="E87" i="10"/>
  <c r="H87" i="10" s="1"/>
  <c r="I22" i="10"/>
  <c r="E127" i="10"/>
  <c r="H127" i="10" s="1"/>
  <c r="I38" i="10"/>
  <c r="I99" i="10"/>
  <c r="E203" i="10"/>
  <c r="H203" i="10" s="1"/>
  <c r="I100" i="10"/>
  <c r="E245" i="10"/>
  <c r="H245" i="10" s="1"/>
  <c r="E138" i="10"/>
  <c r="H138" i="10" s="1"/>
  <c r="I308" i="10"/>
  <c r="I278" i="10"/>
  <c r="E253" i="10"/>
  <c r="H253" i="10" s="1"/>
  <c r="J253" i="10" s="1"/>
  <c r="K253" i="10" s="1"/>
  <c r="I302" i="10"/>
  <c r="E177" i="10"/>
  <c r="H177" i="10" s="1"/>
  <c r="E178" i="10"/>
  <c r="H178" i="10" s="1"/>
  <c r="I139" i="10"/>
  <c r="I187" i="10"/>
  <c r="I123" i="10"/>
  <c r="I93" i="10"/>
  <c r="E28" i="10"/>
  <c r="H28" i="10" s="1"/>
  <c r="E103" i="10"/>
  <c r="H103" i="10" s="1"/>
  <c r="J103" i="10" s="1"/>
  <c r="K103" i="10" s="1"/>
  <c r="E15" i="10"/>
  <c r="H15" i="10" s="1"/>
  <c r="I204" i="10"/>
  <c r="E214" i="10"/>
  <c r="H214" i="10" s="1"/>
  <c r="J214" i="10" s="1"/>
  <c r="K214" i="10" s="1"/>
  <c r="E117" i="10"/>
  <c r="H117" i="10" s="1"/>
  <c r="I41" i="10"/>
  <c r="E238" i="10"/>
  <c r="H238" i="10" s="1"/>
  <c r="J238" i="10" s="1"/>
  <c r="K238" i="10" s="1"/>
  <c r="I279" i="10"/>
  <c r="I172" i="10"/>
  <c r="E122" i="10"/>
  <c r="H122" i="10" s="1"/>
  <c r="J122" i="10" s="1"/>
  <c r="K122" i="10" s="1"/>
  <c r="I42" i="10"/>
  <c r="E317" i="10"/>
  <c r="H317" i="10" s="1"/>
  <c r="J317" i="10" s="1"/>
  <c r="K317" i="10" s="1"/>
  <c r="E146" i="10"/>
  <c r="H146" i="10" s="1"/>
  <c r="E113" i="10"/>
  <c r="H113" i="10" s="1"/>
  <c r="I120" i="10"/>
  <c r="I310" i="10"/>
  <c r="I177" i="10"/>
  <c r="I117" i="10"/>
  <c r="I14" i="10"/>
  <c r="I175" i="10"/>
  <c r="E70" i="10"/>
  <c r="H70" i="10" s="1"/>
  <c r="I9" i="10"/>
  <c r="E232" i="10"/>
  <c r="H232" i="10" s="1"/>
  <c r="I189" i="10"/>
  <c r="I174" i="10"/>
  <c r="E77" i="10"/>
  <c r="H77" i="10" s="1"/>
  <c r="J77" i="10" s="1"/>
  <c r="K77" i="10" s="1"/>
  <c r="E294" i="10"/>
  <c r="H294" i="10" s="1"/>
  <c r="J294" i="10" s="1"/>
  <c r="K294" i="10" s="1"/>
  <c r="E125" i="10"/>
  <c r="H125" i="10" s="1"/>
  <c r="I97" i="10"/>
  <c r="E313" i="10"/>
  <c r="H313" i="10" s="1"/>
  <c r="E288" i="10"/>
  <c r="H288" i="10" s="1"/>
  <c r="I33" i="10"/>
  <c r="I243" i="10"/>
  <c r="I58" i="10"/>
  <c r="E298" i="10"/>
  <c r="H298" i="10" s="1"/>
  <c r="J298" i="10" s="1"/>
  <c r="K298" i="10" s="1"/>
  <c r="I222" i="10"/>
  <c r="I249" i="10"/>
  <c r="I288" i="10"/>
  <c r="I217" i="10"/>
  <c r="E176" i="10"/>
  <c r="H176" i="10" s="1"/>
  <c r="J176" i="10" s="1"/>
  <c r="K176" i="10" s="1"/>
  <c r="E131" i="10"/>
  <c r="H131" i="10" s="1"/>
  <c r="J131" i="10" s="1"/>
  <c r="K131" i="10" s="1"/>
  <c r="E171" i="10"/>
  <c r="H171" i="10" s="1"/>
  <c r="E118" i="10"/>
  <c r="H118" i="10" s="1"/>
  <c r="E82" i="10"/>
  <c r="H82" i="10" s="1"/>
  <c r="I17" i="10"/>
  <c r="E44" i="10"/>
  <c r="H44" i="10" s="1"/>
  <c r="J44" i="10" s="1"/>
  <c r="K44" i="10" s="1"/>
  <c r="I26" i="10"/>
  <c r="E324" i="10"/>
  <c r="H324" i="10" s="1"/>
  <c r="I159" i="10"/>
  <c r="I264" i="10"/>
  <c r="E157" i="10"/>
  <c r="H157" i="10" s="1"/>
  <c r="E32" i="10"/>
  <c r="H32" i="10" s="1"/>
  <c r="E303" i="10"/>
  <c r="H303" i="10" s="1"/>
  <c r="J303" i="10" s="1"/>
  <c r="K303" i="10" s="1"/>
  <c r="E251" i="10"/>
  <c r="H251" i="10" s="1"/>
  <c r="I296" i="10"/>
  <c r="I213" i="10"/>
  <c r="I242" i="10"/>
  <c r="E281" i="10"/>
  <c r="H281" i="10" s="1"/>
  <c r="I165" i="10"/>
  <c r="I122" i="10"/>
  <c r="E167" i="10"/>
  <c r="H167" i="10" s="1"/>
  <c r="I66" i="10"/>
  <c r="I70" i="10"/>
  <c r="E154" i="10"/>
  <c r="H154" i="10" s="1"/>
  <c r="E191" i="10"/>
  <c r="H191" i="10" s="1"/>
  <c r="E274" i="10"/>
  <c r="H274" i="10" s="1"/>
  <c r="I92" i="10"/>
  <c r="I40" i="10"/>
  <c r="I75" i="10"/>
  <c r="E163" i="10"/>
  <c r="H163" i="10" s="1"/>
  <c r="I287" i="10"/>
  <c r="E175" i="10"/>
  <c r="H175" i="10" s="1"/>
  <c r="E53" i="10"/>
  <c r="H53" i="10" s="1"/>
  <c r="I34" i="10"/>
  <c r="E34" i="10"/>
  <c r="H34" i="10" s="1"/>
  <c r="I275" i="10"/>
  <c r="E211" i="10"/>
  <c r="H211" i="10" s="1"/>
  <c r="I28" i="10"/>
  <c r="I178" i="10"/>
  <c r="E226" i="10"/>
  <c r="H226" i="10" s="1"/>
  <c r="J226" i="10" s="1"/>
  <c r="K226" i="10" s="1"/>
  <c r="I229" i="10"/>
  <c r="I72" i="10"/>
  <c r="I87" i="10"/>
  <c r="I234" i="10"/>
  <c r="E233" i="10"/>
  <c r="H233" i="10" s="1"/>
  <c r="I136" i="10"/>
  <c r="E166" i="10"/>
  <c r="H166" i="10" s="1"/>
  <c r="I235" i="10"/>
  <c r="I307" i="10"/>
  <c r="E99" i="10"/>
  <c r="H99" i="10" s="1"/>
  <c r="I297" i="10"/>
  <c r="I314" i="10"/>
  <c r="E261" i="10"/>
  <c r="H261" i="10" s="1"/>
  <c r="J261" i="10" s="1"/>
  <c r="K261" i="10" s="1"/>
  <c r="E225" i="10"/>
  <c r="H225" i="10" s="1"/>
  <c r="I188" i="10"/>
  <c r="E187" i="10"/>
  <c r="H187" i="10" s="1"/>
  <c r="E116" i="10"/>
  <c r="H116" i="10" s="1"/>
  <c r="E152" i="10"/>
  <c r="H152" i="10" s="1"/>
  <c r="E136" i="10"/>
  <c r="H136" i="10" s="1"/>
  <c r="J136" i="10" s="1"/>
  <c r="K136" i="10" s="1"/>
  <c r="E73" i="10"/>
  <c r="H73" i="10" s="1"/>
  <c r="J73" i="10" s="1"/>
  <c r="K73" i="10" s="1"/>
  <c r="I46" i="10"/>
  <c r="I96" i="10"/>
  <c r="I167" i="10"/>
  <c r="E135" i="10"/>
  <c r="H135" i="10" s="1"/>
  <c r="E296" i="10"/>
  <c r="H296" i="10" s="1"/>
  <c r="E196" i="10"/>
  <c r="H196" i="10" s="1"/>
  <c r="E173" i="10"/>
  <c r="H173" i="10" s="1"/>
  <c r="J173" i="10" s="1"/>
  <c r="K173" i="10" s="1"/>
  <c r="I301" i="10"/>
  <c r="E24" i="10"/>
  <c r="H24" i="10" s="1"/>
  <c r="I293" i="10"/>
  <c r="E228" i="10"/>
  <c r="H228" i="10" s="1"/>
  <c r="J228" i="10" s="1"/>
  <c r="K228" i="10" s="1"/>
  <c r="I223" i="10"/>
  <c r="E165" i="10"/>
  <c r="H165" i="10" s="1"/>
  <c r="J165" i="10" s="1"/>
  <c r="K165" i="10" s="1"/>
  <c r="E107" i="10"/>
  <c r="H107" i="10" s="1"/>
  <c r="E25" i="10"/>
  <c r="H25" i="10" s="1"/>
  <c r="E18" i="10"/>
  <c r="H18" i="10" s="1"/>
  <c r="E76" i="10"/>
  <c r="H76" i="10" s="1"/>
  <c r="I272" i="10"/>
  <c r="I149" i="10"/>
  <c r="E33" i="10"/>
  <c r="H33" i="10" s="1"/>
  <c r="I295" i="10"/>
  <c r="I207" i="10"/>
  <c r="E110" i="10"/>
  <c r="H110" i="10" s="1"/>
  <c r="J110" i="10" s="1"/>
  <c r="K110" i="10" s="1"/>
  <c r="E62" i="10"/>
  <c r="H62" i="10" s="1"/>
  <c r="E112" i="10"/>
  <c r="H112" i="10" s="1"/>
  <c r="J112" i="10" s="1"/>
  <c r="K112" i="10" s="1"/>
  <c r="I254" i="10"/>
  <c r="I233" i="10"/>
  <c r="I191" i="10"/>
  <c r="I16" i="10"/>
  <c r="I236" i="10"/>
  <c r="I73" i="10"/>
  <c r="E277" i="10"/>
  <c r="H277" i="10" s="1"/>
  <c r="J277" i="10" s="1"/>
  <c r="K277" i="10" s="1"/>
  <c r="I179" i="10"/>
  <c r="E61" i="10"/>
  <c r="H61" i="10" s="1"/>
  <c r="G14" i="2"/>
  <c r="G18" i="2" s="1"/>
  <c r="G12" i="2"/>
  <c r="G7" i="2"/>
  <c r="G8" i="2"/>
  <c r="D320" i="6"/>
  <c r="D321" i="6"/>
  <c r="M9" i="12" l="1"/>
  <c r="L8" i="12"/>
  <c r="L330" i="12"/>
  <c r="L7" i="12" s="1"/>
  <c r="L3" i="12" s="1"/>
  <c r="J79" i="10"/>
  <c r="K79" i="10" s="1"/>
  <c r="AA79" i="10" s="1"/>
  <c r="J42" i="10"/>
  <c r="K42" i="10" s="1"/>
  <c r="J184" i="10"/>
  <c r="K184" i="10" s="1"/>
  <c r="J264" i="10"/>
  <c r="K264" i="10" s="1"/>
  <c r="J88" i="10"/>
  <c r="K88" i="10" s="1"/>
  <c r="L88" i="10" s="1"/>
  <c r="M88" i="10" s="1"/>
  <c r="J296" i="10"/>
  <c r="K296" i="10" s="1"/>
  <c r="J273" i="10"/>
  <c r="K273" i="10" s="1"/>
  <c r="L273" i="10" s="1"/>
  <c r="M273" i="10" s="1"/>
  <c r="J39" i="10"/>
  <c r="K39" i="10" s="1"/>
  <c r="L39" i="10" s="1"/>
  <c r="M39" i="10" s="1"/>
  <c r="J281" i="10"/>
  <c r="K281" i="10" s="1"/>
  <c r="AA281" i="10" s="1"/>
  <c r="J196" i="10"/>
  <c r="K196" i="10" s="1"/>
  <c r="AA196" i="10" s="1"/>
  <c r="J225" i="10"/>
  <c r="K225" i="10" s="1"/>
  <c r="AA225" i="10" s="1"/>
  <c r="J163" i="10"/>
  <c r="K163" i="10" s="1"/>
  <c r="AA163" i="10" s="1"/>
  <c r="J203" i="10"/>
  <c r="K203" i="10" s="1"/>
  <c r="L203" i="10" s="1"/>
  <c r="M203" i="10" s="1"/>
  <c r="J219" i="10"/>
  <c r="K219" i="10" s="1"/>
  <c r="J169" i="10"/>
  <c r="K169" i="10" s="1"/>
  <c r="J213" i="10"/>
  <c r="K213" i="10" s="1"/>
  <c r="AA213" i="10" s="1"/>
  <c r="J244" i="10"/>
  <c r="K244" i="10" s="1"/>
  <c r="L244" i="10" s="1"/>
  <c r="M244" i="10" s="1"/>
  <c r="J13" i="10"/>
  <c r="K13" i="10" s="1"/>
  <c r="L13" i="10" s="1"/>
  <c r="M13" i="10" s="1"/>
  <c r="J282" i="10"/>
  <c r="K282" i="10" s="1"/>
  <c r="L282" i="10" s="1"/>
  <c r="M282" i="10" s="1"/>
  <c r="J224" i="10"/>
  <c r="K224" i="10" s="1"/>
  <c r="AA224" i="10" s="1"/>
  <c r="J143" i="10"/>
  <c r="K143" i="10" s="1"/>
  <c r="AA143" i="10" s="1"/>
  <c r="J164" i="10"/>
  <c r="K164" i="10" s="1"/>
  <c r="L164" i="10" s="1"/>
  <c r="M164" i="10" s="1"/>
  <c r="J189" i="10"/>
  <c r="K189" i="10" s="1"/>
  <c r="AA189" i="10" s="1"/>
  <c r="J10" i="10"/>
  <c r="K10" i="10" s="1"/>
  <c r="L10" i="10" s="1"/>
  <c r="M10" i="10" s="1"/>
  <c r="J62" i="10"/>
  <c r="K62" i="10" s="1"/>
  <c r="AA62" i="10" s="1"/>
  <c r="J125" i="10"/>
  <c r="K125" i="10" s="1"/>
  <c r="AA125" i="10" s="1"/>
  <c r="J68" i="10"/>
  <c r="K68" i="10" s="1"/>
  <c r="J319" i="10"/>
  <c r="K319" i="10" s="1"/>
  <c r="AA319" i="10" s="1"/>
  <c r="J259" i="10"/>
  <c r="K259" i="10" s="1"/>
  <c r="AA259" i="10" s="1"/>
  <c r="J289" i="10"/>
  <c r="K289" i="10" s="1"/>
  <c r="L289" i="10" s="1"/>
  <c r="M289" i="10" s="1"/>
  <c r="J256" i="10"/>
  <c r="K256" i="10" s="1"/>
  <c r="L256" i="10" s="1"/>
  <c r="M256" i="10" s="1"/>
  <c r="J166" i="10"/>
  <c r="K166" i="10" s="1"/>
  <c r="L166" i="10" s="1"/>
  <c r="M166" i="10" s="1"/>
  <c r="J34" i="10"/>
  <c r="K34" i="10" s="1"/>
  <c r="L34" i="10" s="1"/>
  <c r="M34" i="10" s="1"/>
  <c r="J84" i="10"/>
  <c r="K84" i="10" s="1"/>
  <c r="AA84" i="10" s="1"/>
  <c r="J162" i="10"/>
  <c r="K162" i="10" s="1"/>
  <c r="L162" i="10" s="1"/>
  <c r="M162" i="10" s="1"/>
  <c r="J113" i="10"/>
  <c r="K113" i="10" s="1"/>
  <c r="L113" i="10" s="1"/>
  <c r="M113" i="10" s="1"/>
  <c r="J315" i="10"/>
  <c r="K315" i="10" s="1"/>
  <c r="L315" i="10" s="1"/>
  <c r="M315" i="10" s="1"/>
  <c r="J327" i="10"/>
  <c r="K327" i="10" s="1"/>
  <c r="L327" i="10" s="1"/>
  <c r="M327" i="10" s="1"/>
  <c r="J107" i="10"/>
  <c r="K107" i="10" s="1"/>
  <c r="J313" i="10"/>
  <c r="K313" i="10" s="1"/>
  <c r="L313" i="10" s="1"/>
  <c r="M313" i="10" s="1"/>
  <c r="J50" i="10"/>
  <c r="K50" i="10" s="1"/>
  <c r="AA50" i="10" s="1"/>
  <c r="J154" i="10"/>
  <c r="K154" i="10" s="1"/>
  <c r="L154" i="10" s="1"/>
  <c r="M154" i="10" s="1"/>
  <c r="J32" i="10"/>
  <c r="K32" i="10" s="1"/>
  <c r="AA32" i="10" s="1"/>
  <c r="J63" i="10"/>
  <c r="K63" i="10" s="1"/>
  <c r="AA63" i="10" s="1"/>
  <c r="J116" i="10"/>
  <c r="K116" i="10" s="1"/>
  <c r="AA116" i="10" s="1"/>
  <c r="J53" i="10"/>
  <c r="K53" i="10" s="1"/>
  <c r="AA53" i="10" s="1"/>
  <c r="J239" i="10"/>
  <c r="K239" i="10" s="1"/>
  <c r="AA239" i="10" s="1"/>
  <c r="J211" i="10"/>
  <c r="K211" i="10" s="1"/>
  <c r="L211" i="10" s="1"/>
  <c r="M211" i="10" s="1"/>
  <c r="J105" i="10"/>
  <c r="K105" i="10" s="1"/>
  <c r="AA105" i="10" s="1"/>
  <c r="J152" i="10"/>
  <c r="K152" i="10" s="1"/>
  <c r="AA152" i="10" s="1"/>
  <c r="J33" i="10"/>
  <c r="K33" i="10" s="1"/>
  <c r="J175" i="10"/>
  <c r="K175" i="10" s="1"/>
  <c r="J324" i="10"/>
  <c r="K324" i="10" s="1"/>
  <c r="AA324" i="10" s="1"/>
  <c r="J245" i="10"/>
  <c r="J108" i="10"/>
  <c r="K108" i="10" s="1"/>
  <c r="AA108" i="10" s="1"/>
  <c r="J47" i="10"/>
  <c r="L47" i="10" s="1"/>
  <c r="M47" i="10" s="1"/>
  <c r="J31" i="10"/>
  <c r="K31" i="10" s="1"/>
  <c r="L31" i="10" s="1"/>
  <c r="M31" i="10" s="1"/>
  <c r="J171" i="10"/>
  <c r="K171" i="10" s="1"/>
  <c r="AA171" i="10" s="1"/>
  <c r="J232" i="10"/>
  <c r="K232" i="10" s="1"/>
  <c r="AA232" i="10" s="1"/>
  <c r="J265" i="10"/>
  <c r="K265" i="10" s="1"/>
  <c r="L265" i="10" s="1"/>
  <c r="M265" i="10" s="1"/>
  <c r="J135" i="10"/>
  <c r="K135" i="10" s="1"/>
  <c r="L135" i="10" s="1"/>
  <c r="M135" i="10" s="1"/>
  <c r="J82" i="10"/>
  <c r="K82" i="10" s="1"/>
  <c r="AA82" i="10" s="1"/>
  <c r="J198" i="10"/>
  <c r="L198" i="10" s="1"/>
  <c r="M198" i="10" s="1"/>
  <c r="J230" i="10"/>
  <c r="K230" i="10" s="1"/>
  <c r="J260" i="10"/>
  <c r="K260" i="10" s="1"/>
  <c r="L260" i="10" s="1"/>
  <c r="M260" i="10" s="1"/>
  <c r="J132" i="10"/>
  <c r="K132" i="10" s="1"/>
  <c r="L132" i="10" s="1"/>
  <c r="M132" i="10" s="1"/>
  <c r="J283" i="10"/>
  <c r="K283" i="10" s="1"/>
  <c r="L283" i="10" s="1"/>
  <c r="M283" i="10" s="1"/>
  <c r="J76" i="10"/>
  <c r="K76" i="10" s="1"/>
  <c r="L76" i="10" s="1"/>
  <c r="M76" i="10" s="1"/>
  <c r="J70" i="10"/>
  <c r="K70" i="10" s="1"/>
  <c r="L70" i="10" s="1"/>
  <c r="M70" i="10" s="1"/>
  <c r="J83" i="10"/>
  <c r="K83" i="10" s="1"/>
  <c r="L83" i="10" s="1"/>
  <c r="M83" i="10" s="1"/>
  <c r="J18" i="10"/>
  <c r="K18" i="10" s="1"/>
  <c r="AA18" i="10" s="1"/>
  <c r="J25" i="10"/>
  <c r="K25" i="10" s="1"/>
  <c r="L25" i="10" s="1"/>
  <c r="M25" i="10" s="1"/>
  <c r="J118" i="10"/>
  <c r="K118" i="10" s="1"/>
  <c r="AA118" i="10" s="1"/>
  <c r="J288" i="10"/>
  <c r="K288" i="10" s="1"/>
  <c r="L288" i="10" s="1"/>
  <c r="M288" i="10" s="1"/>
  <c r="J127" i="10"/>
  <c r="K127" i="10" s="1"/>
  <c r="J100" i="10"/>
  <c r="K100" i="10" s="1"/>
  <c r="AA100" i="10" s="1"/>
  <c r="J218" i="10"/>
  <c r="K218" i="10" s="1"/>
  <c r="L218" i="10" s="1"/>
  <c r="M218" i="10" s="1"/>
  <c r="J263" i="10"/>
  <c r="K263" i="10" s="1"/>
  <c r="AA263" i="10" s="1"/>
  <c r="J220" i="10"/>
  <c r="K220" i="10" s="1"/>
  <c r="AA220" i="10" s="1"/>
  <c r="J104" i="10"/>
  <c r="K104" i="10" s="1"/>
  <c r="AA104" i="10" s="1"/>
  <c r="J121" i="10"/>
  <c r="K121" i="10" s="1"/>
  <c r="AA121" i="10" s="1"/>
  <c r="J252" i="10"/>
  <c r="K252" i="10" s="1"/>
  <c r="AA252" i="10" s="1"/>
  <c r="J204" i="10"/>
  <c r="K204" i="10" s="1"/>
  <c r="AA204" i="10" s="1"/>
  <c r="J274" i="10"/>
  <c r="K274" i="10" s="1"/>
  <c r="AA274" i="10" s="1"/>
  <c r="J251" i="10"/>
  <c r="K251" i="10" s="1"/>
  <c r="L251" i="10" s="1"/>
  <c r="M251" i="10" s="1"/>
  <c r="J19" i="10"/>
  <c r="K19" i="10" s="1"/>
  <c r="AA19" i="10" s="1"/>
  <c r="J57" i="10"/>
  <c r="K57" i="10" s="1"/>
  <c r="J276" i="10"/>
  <c r="K276" i="10" s="1"/>
  <c r="AA276" i="10" s="1"/>
  <c r="J126" i="10"/>
  <c r="K126" i="10" s="1"/>
  <c r="L126" i="10" s="1"/>
  <c r="M126" i="10" s="1"/>
  <c r="J133" i="10"/>
  <c r="K133" i="10" s="1"/>
  <c r="AA133" i="10" s="1"/>
  <c r="J74" i="10"/>
  <c r="K74" i="10" s="1"/>
  <c r="L74" i="10" s="1"/>
  <c r="M74" i="10" s="1"/>
  <c r="J15" i="10"/>
  <c r="K15" i="10" s="1"/>
  <c r="AA15" i="10" s="1"/>
  <c r="J24" i="10"/>
  <c r="K24" i="10" s="1"/>
  <c r="L24" i="10" s="1"/>
  <c r="M24" i="10" s="1"/>
  <c r="J146" i="10"/>
  <c r="K146" i="10" s="1"/>
  <c r="AA146" i="10" s="1"/>
  <c r="J231" i="10"/>
  <c r="K231" i="10" s="1"/>
  <c r="L231" i="10" s="1"/>
  <c r="M231" i="10" s="1"/>
  <c r="J81" i="10"/>
  <c r="K81" i="10" s="1"/>
  <c r="AA81" i="10" s="1"/>
  <c r="J29" i="10"/>
  <c r="K29" i="10" s="1"/>
  <c r="AA29" i="10" s="1"/>
  <c r="J301" i="10"/>
  <c r="K301" i="10" s="1"/>
  <c r="AA301" i="10" s="1"/>
  <c r="J106" i="10"/>
  <c r="K106" i="10" s="1"/>
  <c r="J64" i="10"/>
  <c r="K64" i="10" s="1"/>
  <c r="J180" i="10"/>
  <c r="K180" i="10" s="1"/>
  <c r="AA180" i="10" s="1"/>
  <c r="AA88" i="10"/>
  <c r="AA261" i="10"/>
  <c r="L261" i="10"/>
  <c r="M261" i="10" s="1"/>
  <c r="J72" i="10"/>
  <c r="K72" i="10" s="1"/>
  <c r="AA316" i="10"/>
  <c r="L316" i="10"/>
  <c r="M316" i="10" s="1"/>
  <c r="L284" i="10"/>
  <c r="M284" i="10" s="1"/>
  <c r="AA284" i="10"/>
  <c r="L184" i="10"/>
  <c r="M184" i="10" s="1"/>
  <c r="AA184" i="10"/>
  <c r="J75" i="10"/>
  <c r="K75" i="10" s="1"/>
  <c r="J279" i="10"/>
  <c r="K279" i="10" s="1"/>
  <c r="J123" i="10"/>
  <c r="K123" i="10" s="1"/>
  <c r="J307" i="10"/>
  <c r="K307" i="10" s="1"/>
  <c r="J59" i="10"/>
  <c r="L59" i="10" s="1"/>
  <c r="M59" i="10" s="1"/>
  <c r="J185" i="10"/>
  <c r="K185" i="10" s="1"/>
  <c r="J181" i="10"/>
  <c r="K181" i="10" s="1"/>
  <c r="J247" i="10"/>
  <c r="K247" i="10" s="1"/>
  <c r="J249" i="10"/>
  <c r="K249" i="10" s="1"/>
  <c r="J115" i="10"/>
  <c r="K115" i="10" s="1"/>
  <c r="J194" i="10"/>
  <c r="K194" i="10" s="1"/>
  <c r="AA169" i="10"/>
  <c r="L169" i="10"/>
  <c r="M169" i="10" s="1"/>
  <c r="AA142" i="10"/>
  <c r="L142" i="10"/>
  <c r="M142" i="10" s="1"/>
  <c r="J91" i="10"/>
  <c r="K91" i="10" s="1"/>
  <c r="L226" i="10"/>
  <c r="M226" i="10" s="1"/>
  <c r="AA226" i="10"/>
  <c r="L82" i="10"/>
  <c r="M82" i="10" s="1"/>
  <c r="AA30" i="10"/>
  <c r="L30" i="10"/>
  <c r="M30" i="10" s="1"/>
  <c r="J17" i="10"/>
  <c r="K17" i="10" s="1"/>
  <c r="AA230" i="10"/>
  <c r="L230" i="10"/>
  <c r="M230" i="10" s="1"/>
  <c r="L221" i="10"/>
  <c r="M221" i="10" s="1"/>
  <c r="AA221" i="10"/>
  <c r="J190" i="10"/>
  <c r="K190" i="10" s="1"/>
  <c r="AA111" i="10"/>
  <c r="L111" i="10"/>
  <c r="M111" i="10" s="1"/>
  <c r="L248" i="10"/>
  <c r="M248" i="10" s="1"/>
  <c r="AA248" i="10"/>
  <c r="J156" i="10"/>
  <c r="K156" i="10" s="1"/>
  <c r="J193" i="10"/>
  <c r="K193" i="10" s="1"/>
  <c r="J14" i="10"/>
  <c r="K14" i="10" s="1"/>
  <c r="J128" i="10"/>
  <c r="K128" i="10" s="1"/>
  <c r="J222" i="10"/>
  <c r="K222" i="10" s="1"/>
  <c r="J262" i="10"/>
  <c r="K262" i="10" s="1"/>
  <c r="J305" i="10"/>
  <c r="K305" i="10" s="1"/>
  <c r="J26" i="10"/>
  <c r="K26" i="10" s="1"/>
  <c r="J174" i="10"/>
  <c r="L174" i="10" s="1"/>
  <c r="M174" i="10" s="1"/>
  <c r="J200" i="10"/>
  <c r="K200" i="10" s="1"/>
  <c r="J92" i="10"/>
  <c r="K92" i="10" s="1"/>
  <c r="J46" i="10"/>
  <c r="L46" i="10" s="1"/>
  <c r="M46" i="10" s="1"/>
  <c r="H9" i="10"/>
  <c r="E8" i="10"/>
  <c r="E330" i="10"/>
  <c r="L296" i="10"/>
  <c r="M296" i="10" s="1"/>
  <c r="AA296" i="10"/>
  <c r="L238" i="10"/>
  <c r="M238" i="10" s="1"/>
  <c r="AA238" i="10"/>
  <c r="J178" i="10"/>
  <c r="K178" i="10" s="1"/>
  <c r="L127" i="10"/>
  <c r="M127" i="10" s="1"/>
  <c r="AA127" i="10"/>
  <c r="J243" i="10"/>
  <c r="K243" i="10" s="1"/>
  <c r="L319" i="10"/>
  <c r="M319" i="10" s="1"/>
  <c r="AA155" i="10"/>
  <c r="L155" i="10"/>
  <c r="M155" i="10" s="1"/>
  <c r="J20" i="10"/>
  <c r="K20" i="10" s="1"/>
  <c r="J35" i="10"/>
  <c r="K35" i="10" s="1"/>
  <c r="J179" i="10"/>
  <c r="K179" i="10" s="1"/>
  <c r="J272" i="10"/>
  <c r="K272" i="10" s="1"/>
  <c r="J215" i="10"/>
  <c r="K215" i="10" s="1"/>
  <c r="J254" i="10"/>
  <c r="K254" i="10" s="1"/>
  <c r="J130" i="10"/>
  <c r="K130" i="10" s="1"/>
  <c r="J257" i="10"/>
  <c r="K257" i="10" s="1"/>
  <c r="J168" i="10"/>
  <c r="K168" i="10" s="1"/>
  <c r="J40" i="10"/>
  <c r="K40" i="10" s="1"/>
  <c r="J158" i="10"/>
  <c r="K158" i="10" s="1"/>
  <c r="J287" i="10"/>
  <c r="K287" i="10" s="1"/>
  <c r="L42" i="10"/>
  <c r="M42" i="10" s="1"/>
  <c r="AA42" i="10"/>
  <c r="AA107" i="10"/>
  <c r="L107" i="10"/>
  <c r="M107" i="10" s="1"/>
  <c r="J99" i="10"/>
  <c r="K99" i="10" s="1"/>
  <c r="L171" i="10"/>
  <c r="M171" i="10" s="1"/>
  <c r="J177" i="10"/>
  <c r="K177" i="10" s="1"/>
  <c r="J328" i="10"/>
  <c r="K328" i="10" s="1"/>
  <c r="J41" i="10"/>
  <c r="K41" i="10" s="1"/>
  <c r="AA57" i="10"/>
  <c r="L57" i="10"/>
  <c r="M57" i="10" s="1"/>
  <c r="J66" i="10"/>
  <c r="K66" i="10" s="1"/>
  <c r="J235" i="10"/>
  <c r="K235" i="10" s="1"/>
  <c r="J78" i="10"/>
  <c r="K78" i="10" s="1"/>
  <c r="AA306" i="10"/>
  <c r="L306" i="10"/>
  <c r="M306" i="10" s="1"/>
  <c r="J93" i="10"/>
  <c r="K93" i="10" s="1"/>
  <c r="J322" i="10"/>
  <c r="K322" i="10" s="1"/>
  <c r="J65" i="10"/>
  <c r="K65" i="10" s="1"/>
  <c r="J134" i="10"/>
  <c r="K134" i="10" s="1"/>
  <c r="J223" i="10"/>
  <c r="K223" i="10" s="1"/>
  <c r="J51" i="10"/>
  <c r="K51" i="10" s="1"/>
  <c r="J141" i="10"/>
  <c r="K141" i="10" s="1"/>
  <c r="J197" i="10"/>
  <c r="K197" i="10" s="1"/>
  <c r="J139" i="10"/>
  <c r="K139" i="10" s="1"/>
  <c r="J56" i="10"/>
  <c r="K56" i="10" s="1"/>
  <c r="J71" i="10"/>
  <c r="K71" i="10" s="1"/>
  <c r="J48" i="10"/>
  <c r="K48" i="10" s="1"/>
  <c r="J140" i="10"/>
  <c r="K140" i="10" s="1"/>
  <c r="J309" i="10"/>
  <c r="K309" i="10" s="1"/>
  <c r="AA13" i="10"/>
  <c r="AA112" i="10"/>
  <c r="L112" i="10"/>
  <c r="M112" i="10" s="1"/>
  <c r="AA165" i="10"/>
  <c r="L165" i="10"/>
  <c r="M165" i="10" s="1"/>
  <c r="J191" i="10"/>
  <c r="K191" i="10" s="1"/>
  <c r="AA303" i="10"/>
  <c r="L303" i="10"/>
  <c r="M303" i="10" s="1"/>
  <c r="AA131" i="10"/>
  <c r="L131" i="10"/>
  <c r="M131" i="10" s="1"/>
  <c r="J117" i="10"/>
  <c r="K117" i="10" s="1"/>
  <c r="J87" i="10"/>
  <c r="K87" i="10" s="1"/>
  <c r="AA205" i="10"/>
  <c r="L205" i="10"/>
  <c r="M205" i="10" s="1"/>
  <c r="L119" i="10"/>
  <c r="M119" i="10" s="1"/>
  <c r="AA119" i="10"/>
  <c r="L50" i="10"/>
  <c r="M50" i="10" s="1"/>
  <c r="AA323" i="10"/>
  <c r="L323" i="10"/>
  <c r="M323" i="10" s="1"/>
  <c r="L89" i="10"/>
  <c r="M89" i="10" s="1"/>
  <c r="AA89" i="10"/>
  <c r="J318" i="10"/>
  <c r="K318" i="10" s="1"/>
  <c r="J271" i="10"/>
  <c r="K271" i="10" s="1"/>
  <c r="AA23" i="10"/>
  <c r="L23" i="10"/>
  <c r="M23" i="10" s="1"/>
  <c r="J101" i="10"/>
  <c r="K101" i="10" s="1"/>
  <c r="J320" i="10"/>
  <c r="K320" i="10" s="1"/>
  <c r="J246" i="10"/>
  <c r="K246" i="10" s="1"/>
  <c r="L196" i="10"/>
  <c r="M196" i="10" s="1"/>
  <c r="L219" i="10"/>
  <c r="M219" i="10" s="1"/>
  <c r="AA219" i="10"/>
  <c r="L176" i="10"/>
  <c r="M176" i="10" s="1"/>
  <c r="AA176" i="10"/>
  <c r="L125" i="10"/>
  <c r="M125" i="10" s="1"/>
  <c r="L214" i="10"/>
  <c r="M214" i="10" s="1"/>
  <c r="AA214" i="10"/>
  <c r="L253" i="10"/>
  <c r="M253" i="10" s="1"/>
  <c r="AA253" i="10"/>
  <c r="L68" i="10"/>
  <c r="M68" i="10" s="1"/>
  <c r="AA68" i="10"/>
  <c r="L90" i="10"/>
  <c r="M90" i="10" s="1"/>
  <c r="AA90" i="10"/>
  <c r="AA312" i="10"/>
  <c r="L312" i="10"/>
  <c r="M312" i="10" s="1"/>
  <c r="L147" i="10"/>
  <c r="M147" i="10" s="1"/>
  <c r="AA147" i="10"/>
  <c r="J240" i="10"/>
  <c r="K240" i="10" s="1"/>
  <c r="L199" i="10"/>
  <c r="M199" i="10" s="1"/>
  <c r="AA199" i="10"/>
  <c r="AA49" i="10"/>
  <c r="L49" i="10"/>
  <c r="M49" i="10" s="1"/>
  <c r="J102" i="10"/>
  <c r="K102" i="10" s="1"/>
  <c r="J275" i="10"/>
  <c r="K275" i="10" s="1"/>
  <c r="J97" i="10"/>
  <c r="K97" i="10" s="1"/>
  <c r="J325" i="10"/>
  <c r="K325" i="10" s="1"/>
  <c r="J321" i="10"/>
  <c r="K321" i="10" s="1"/>
  <c r="J16" i="10"/>
  <c r="K16" i="10" s="1"/>
  <c r="J201" i="10"/>
  <c r="K201" i="10" s="1"/>
  <c r="J12" i="10"/>
  <c r="K12" i="10" s="1"/>
  <c r="J145" i="10"/>
  <c r="K145" i="10" s="1"/>
  <c r="AA270" i="10"/>
  <c r="L270" i="10"/>
  <c r="M270" i="10" s="1"/>
  <c r="L37" i="10"/>
  <c r="M37" i="10" s="1"/>
  <c r="AA37" i="10"/>
  <c r="AA110" i="10"/>
  <c r="L110" i="10"/>
  <c r="M110" i="10" s="1"/>
  <c r="AA228" i="10"/>
  <c r="L228" i="10"/>
  <c r="M228" i="10" s="1"/>
  <c r="AA136" i="10"/>
  <c r="L136" i="10"/>
  <c r="M136" i="10" s="1"/>
  <c r="J157" i="10"/>
  <c r="K157" i="10" s="1"/>
  <c r="AA294" i="10"/>
  <c r="L294" i="10"/>
  <c r="M294" i="10" s="1"/>
  <c r="J195" i="10"/>
  <c r="K195" i="10" s="1"/>
  <c r="L300" i="10"/>
  <c r="M300" i="10" s="1"/>
  <c r="AA300" i="10"/>
  <c r="J95" i="10"/>
  <c r="K95" i="10" s="1"/>
  <c r="J295" i="10"/>
  <c r="K295" i="10" s="1"/>
  <c r="AA150" i="10"/>
  <c r="L150" i="10"/>
  <c r="M150" i="10" s="1"/>
  <c r="J182" i="10"/>
  <c r="K182" i="10" s="1"/>
  <c r="AA269" i="10"/>
  <c r="L269" i="10"/>
  <c r="M269" i="10" s="1"/>
  <c r="J22" i="10"/>
  <c r="K22" i="10" s="1"/>
  <c r="L52" i="10"/>
  <c r="M52" i="10" s="1"/>
  <c r="AA52" i="10"/>
  <c r="J114" i="10"/>
  <c r="K114" i="10" s="1"/>
  <c r="AA161" i="10"/>
  <c r="L161" i="10"/>
  <c r="M161" i="10" s="1"/>
  <c r="J237" i="10"/>
  <c r="K237" i="10" s="1"/>
  <c r="AA250" i="10"/>
  <c r="L250" i="10"/>
  <c r="M250" i="10" s="1"/>
  <c r="J308" i="10"/>
  <c r="K308" i="10" s="1"/>
  <c r="J85" i="10"/>
  <c r="K85" i="10" s="1"/>
  <c r="J304" i="10"/>
  <c r="K304" i="10" s="1"/>
  <c r="J234" i="10"/>
  <c r="K234" i="10" s="1"/>
  <c r="J67" i="10"/>
  <c r="K67" i="10" s="1"/>
  <c r="I8" i="10"/>
  <c r="I330" i="10"/>
  <c r="L124" i="10"/>
  <c r="M124" i="10" s="1"/>
  <c r="AA124" i="10"/>
  <c r="J61" i="10"/>
  <c r="K61" i="10" s="1"/>
  <c r="L152" i="10"/>
  <c r="M152" i="10" s="1"/>
  <c r="AA77" i="10"/>
  <c r="L77" i="10"/>
  <c r="M77" i="10" s="1"/>
  <c r="L15" i="10"/>
  <c r="M15" i="10" s="1"/>
  <c r="L29" i="10"/>
  <c r="M29" i="10" s="1"/>
  <c r="J302" i="10"/>
  <c r="K302" i="10" s="1"/>
  <c r="J188" i="10"/>
  <c r="K188" i="10" s="1"/>
  <c r="J109" i="10"/>
  <c r="K109" i="10" s="1"/>
  <c r="AA291" i="10"/>
  <c r="L291" i="10"/>
  <c r="M291" i="10" s="1"/>
  <c r="J186" i="10"/>
  <c r="K186" i="10" s="1"/>
  <c r="J258" i="10"/>
  <c r="K258" i="10" s="1"/>
  <c r="J96" i="10"/>
  <c r="K96" i="10" s="1"/>
  <c r="J229" i="10"/>
  <c r="K229" i="10" s="1"/>
  <c r="J120" i="10"/>
  <c r="K120" i="10" s="1"/>
  <c r="J314" i="10"/>
  <c r="K314" i="10" s="1"/>
  <c r="J217" i="10"/>
  <c r="K217" i="10" s="1"/>
  <c r="J160" i="10"/>
  <c r="K160" i="10" s="1"/>
  <c r="J137" i="10"/>
  <c r="K137" i="10" s="1"/>
  <c r="J241" i="10"/>
  <c r="K241" i="10" s="1"/>
  <c r="AA327" i="10"/>
  <c r="J280" i="10"/>
  <c r="K280" i="10" s="1"/>
  <c r="L44" i="10"/>
  <c r="M44" i="10" s="1"/>
  <c r="AA44" i="10"/>
  <c r="J233" i="10"/>
  <c r="K233" i="10" s="1"/>
  <c r="J167" i="10"/>
  <c r="K167" i="10" s="1"/>
  <c r="AA103" i="10"/>
  <c r="L103" i="10"/>
  <c r="M103" i="10" s="1"/>
  <c r="J138" i="10"/>
  <c r="K138" i="10" s="1"/>
  <c r="L79" i="10"/>
  <c r="M79" i="10" s="1"/>
  <c r="J54" i="10"/>
  <c r="K54" i="10" s="1"/>
  <c r="J311" i="10"/>
  <c r="K311" i="10" s="1"/>
  <c r="J216" i="10"/>
  <c r="K216" i="10" s="1"/>
  <c r="J293" i="10"/>
  <c r="K293" i="10" s="1"/>
  <c r="J278" i="10"/>
  <c r="K278" i="10" s="1"/>
  <c r="J267" i="10"/>
  <c r="K267" i="10" s="1"/>
  <c r="J21" i="10"/>
  <c r="K21" i="10" s="1"/>
  <c r="J297" i="10"/>
  <c r="K297" i="10" s="1"/>
  <c r="J326" i="10"/>
  <c r="K326" i="10" s="1"/>
  <c r="J292" i="10"/>
  <c r="K292" i="10" s="1"/>
  <c r="J212" i="10"/>
  <c r="K212" i="10" s="1"/>
  <c r="J11" i="10"/>
  <c r="K11" i="10" s="1"/>
  <c r="J144" i="10"/>
  <c r="K144" i="10" s="1"/>
  <c r="J310" i="10"/>
  <c r="K310" i="10" s="1"/>
  <c r="J209" i="10"/>
  <c r="K209" i="10" s="1"/>
  <c r="J236" i="10"/>
  <c r="K236" i="10" s="1"/>
  <c r="J242" i="10"/>
  <c r="K242" i="10" s="1"/>
  <c r="J86" i="10"/>
  <c r="K86" i="10" s="1"/>
  <c r="J151" i="10"/>
  <c r="K151" i="10" s="1"/>
  <c r="J202" i="10"/>
  <c r="K202" i="10" s="1"/>
  <c r="AA264" i="10"/>
  <c r="L264" i="10"/>
  <c r="M264" i="10" s="1"/>
  <c r="AA255" i="10"/>
  <c r="L255" i="10"/>
  <c r="M255" i="10" s="1"/>
  <c r="L73" i="10"/>
  <c r="M73" i="10" s="1"/>
  <c r="AA73" i="10"/>
  <c r="AA33" i="10"/>
  <c r="L33" i="10"/>
  <c r="M33" i="10" s="1"/>
  <c r="J187" i="10"/>
  <c r="K187" i="10" s="1"/>
  <c r="L175" i="10"/>
  <c r="M175" i="10" s="1"/>
  <c r="AA175" i="10"/>
  <c r="AA317" i="10"/>
  <c r="L317" i="10"/>
  <c r="M317" i="10" s="1"/>
  <c r="J28" i="10"/>
  <c r="K28" i="10" s="1"/>
  <c r="J149" i="10"/>
  <c r="K149" i="10" s="1"/>
  <c r="AA106" i="10"/>
  <c r="L106" i="10"/>
  <c r="M106" i="10" s="1"/>
  <c r="J45" i="10"/>
  <c r="K45" i="10" s="1"/>
  <c r="J98" i="10"/>
  <c r="K98" i="10" s="1"/>
  <c r="J172" i="10"/>
  <c r="K172" i="10" s="1"/>
  <c r="J27" i="10"/>
  <c r="K27" i="10" s="1"/>
  <c r="J80" i="10"/>
  <c r="K80" i="10" s="1"/>
  <c r="J207" i="10"/>
  <c r="K207" i="10" s="1"/>
  <c r="J170" i="10"/>
  <c r="K170" i="10" s="1"/>
  <c r="J148" i="10"/>
  <c r="K148" i="10" s="1"/>
  <c r="J268" i="10"/>
  <c r="K268" i="10" s="1"/>
  <c r="J153" i="10"/>
  <c r="K153" i="10" s="1"/>
  <c r="J227" i="10"/>
  <c r="K227" i="10" s="1"/>
  <c r="J290" i="10"/>
  <c r="K290" i="10" s="1"/>
  <c r="AA122" i="10"/>
  <c r="L122" i="10"/>
  <c r="M122" i="10" s="1"/>
  <c r="AA277" i="10"/>
  <c r="L277" i="10"/>
  <c r="M277" i="10" s="1"/>
  <c r="L173" i="10"/>
  <c r="M173" i="10" s="1"/>
  <c r="AA173" i="10"/>
  <c r="AA298" i="10"/>
  <c r="L298" i="10"/>
  <c r="M298" i="10" s="1"/>
  <c r="L232" i="10"/>
  <c r="M232" i="10" s="1"/>
  <c r="L266" i="10"/>
  <c r="M266" i="10" s="1"/>
  <c r="AA266" i="10"/>
  <c r="AA60" i="10"/>
  <c r="L60" i="10"/>
  <c r="M60" i="10" s="1"/>
  <c r="J159" i="10"/>
  <c r="K159" i="10" s="1"/>
  <c r="AA299" i="10"/>
  <c r="L299" i="10"/>
  <c r="M299" i="10" s="1"/>
  <c r="L208" i="10"/>
  <c r="M208" i="10" s="1"/>
  <c r="AA208" i="10"/>
  <c r="J38" i="10"/>
  <c r="K38" i="10" s="1"/>
  <c r="J192" i="10"/>
  <c r="K192" i="10" s="1"/>
  <c r="AA183" i="10"/>
  <c r="L183" i="10"/>
  <c r="M183" i="10" s="1"/>
  <c r="J69" i="10"/>
  <c r="K69" i="10" s="1"/>
  <c r="L64" i="10"/>
  <c r="M64" i="10" s="1"/>
  <c r="AA64" i="10"/>
  <c r="J286" i="10"/>
  <c r="K286" i="10" s="1"/>
  <c r="J43" i="10"/>
  <c r="K43" i="10" s="1"/>
  <c r="J58" i="10"/>
  <c r="K58" i="10" s="1"/>
  <c r="J285" i="10"/>
  <c r="K285" i="10" s="1"/>
  <c r="J129" i="10"/>
  <c r="K129" i="10" s="1"/>
  <c r="J94" i="10"/>
  <c r="K94" i="10" s="1"/>
  <c r="J210" i="10"/>
  <c r="K210" i="10" s="1"/>
  <c r="J55" i="10"/>
  <c r="K55" i="10" s="1"/>
  <c r="AA36" i="10"/>
  <c r="L36" i="10"/>
  <c r="M36" i="10" s="1"/>
  <c r="D36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5" i="5" s="1"/>
  <c r="H10" i="2"/>
  <c r="H6" i="2"/>
  <c r="H9" i="2" s="1"/>
  <c r="Z27" i="2"/>
  <c r="Z28" i="2" s="1"/>
  <c r="AE19" i="2"/>
  <c r="AE21" i="2" s="1"/>
  <c r="AD19" i="2"/>
  <c r="AD21" i="2" s="1"/>
  <c r="AC19" i="2"/>
  <c r="AC21" i="2" s="1"/>
  <c r="AB19" i="2"/>
  <c r="AB21" i="2" s="1"/>
  <c r="AA19" i="2"/>
  <c r="AA21" i="2" s="1"/>
  <c r="Z19" i="2"/>
  <c r="Z21" i="2" s="1"/>
  <c r="Y19" i="2"/>
  <c r="Y21" i="2" s="1"/>
  <c r="X19" i="2"/>
  <c r="X21" i="2" s="1"/>
  <c r="W19" i="2"/>
  <c r="W21" i="2" s="1"/>
  <c r="V19" i="2"/>
  <c r="V21" i="2" s="1"/>
  <c r="U19" i="2"/>
  <c r="U21" i="2" s="1"/>
  <c r="T19" i="2"/>
  <c r="T21" i="2" s="1"/>
  <c r="S19" i="2"/>
  <c r="S21" i="2" s="1"/>
  <c r="R19" i="2"/>
  <c r="R21" i="2" s="1"/>
  <c r="Q19" i="2"/>
  <c r="Q21" i="2" s="1"/>
  <c r="P19" i="2"/>
  <c r="P21" i="2" s="1"/>
  <c r="O19" i="2"/>
  <c r="O21" i="2" s="1"/>
  <c r="N19" i="2"/>
  <c r="N21" i="2" s="1"/>
  <c r="L19" i="2"/>
  <c r="L21" i="2" s="1"/>
  <c r="K19" i="2"/>
  <c r="K21" i="2" s="1"/>
  <c r="J19" i="2"/>
  <c r="J21" i="2" s="1"/>
  <c r="AE13" i="2"/>
  <c r="V13" i="2"/>
  <c r="U13" i="2"/>
  <c r="T13" i="2"/>
  <c r="S13" i="2"/>
  <c r="R13" i="2"/>
  <c r="S10" i="2"/>
  <c r="R10" i="2"/>
  <c r="Q10" i="2"/>
  <c r="P10" i="2"/>
  <c r="O10" i="2"/>
  <c r="N10" i="2"/>
  <c r="L10" i="2"/>
  <c r="K10" i="2"/>
  <c r="J10" i="2"/>
  <c r="I10" i="2"/>
  <c r="AE6" i="2"/>
  <c r="AE9" i="2" s="1"/>
  <c r="AD6" i="2"/>
  <c r="AD9" i="2" s="1"/>
  <c r="AC6" i="2"/>
  <c r="AC9" i="2" s="1"/>
  <c r="AC10" i="2" s="1"/>
  <c r="AB6" i="2"/>
  <c r="AB9" i="2" s="1"/>
  <c r="AA6" i="2"/>
  <c r="AA9" i="2" s="1"/>
  <c r="Z6" i="2"/>
  <c r="Z9" i="2" s="1"/>
  <c r="Y6" i="2"/>
  <c r="Y9" i="2" s="1"/>
  <c r="X6" i="2"/>
  <c r="X7" i="2" s="1"/>
  <c r="W6" i="2"/>
  <c r="W9" i="2" s="1"/>
  <c r="U6" i="2"/>
  <c r="U8" i="2" s="1"/>
  <c r="T6" i="2"/>
  <c r="T9" i="2" s="1"/>
  <c r="S6" i="2"/>
  <c r="S9" i="2" s="1"/>
  <c r="R6" i="2"/>
  <c r="R9" i="2" s="1"/>
  <c r="Q6" i="2"/>
  <c r="Q9" i="2" s="1"/>
  <c r="P6" i="2"/>
  <c r="P7" i="2" s="1"/>
  <c r="O6" i="2"/>
  <c r="O7" i="2" s="1"/>
  <c r="N6" i="2"/>
  <c r="N8" i="2" s="1"/>
  <c r="L6" i="2"/>
  <c r="L8" i="2" s="1"/>
  <c r="K6" i="2"/>
  <c r="K9" i="2" s="1"/>
  <c r="J6" i="2"/>
  <c r="J9" i="2" s="1"/>
  <c r="I6" i="2"/>
  <c r="I9" i="2" s="1"/>
  <c r="V5" i="2"/>
  <c r="V6" i="2" s="1"/>
  <c r="C14" i="5" l="1"/>
  <c r="C13" i="5"/>
  <c r="C11" i="5"/>
  <c r="C9" i="5"/>
  <c r="D15" i="5"/>
  <c r="D14" i="5"/>
  <c r="D13" i="5"/>
  <c r="D11" i="5"/>
  <c r="D9" i="5"/>
  <c r="AA39" i="10"/>
  <c r="L263" i="10"/>
  <c r="M263" i="10" s="1"/>
  <c r="AA76" i="10"/>
  <c r="M8" i="12"/>
  <c r="M330" i="12"/>
  <c r="M7" i="12" s="1"/>
  <c r="N9" i="12" s="1"/>
  <c r="K245" i="10"/>
  <c r="AA245" i="10" s="1"/>
  <c r="AA289" i="10"/>
  <c r="AA34" i="10"/>
  <c r="L252" i="10"/>
  <c r="M252" i="10" s="1"/>
  <c r="L281" i="10"/>
  <c r="M281" i="10" s="1"/>
  <c r="V281" i="10" s="1"/>
  <c r="AA31" i="10"/>
  <c r="AA313" i="10"/>
  <c r="L213" i="10"/>
  <c r="M213" i="10" s="1"/>
  <c r="AA162" i="10"/>
  <c r="AA164" i="10"/>
  <c r="L105" i="10"/>
  <c r="M105" i="10" s="1"/>
  <c r="AA203" i="10"/>
  <c r="L146" i="10"/>
  <c r="M146" i="10" s="1"/>
  <c r="L84" i="10"/>
  <c r="M84" i="10" s="1"/>
  <c r="L189" i="10"/>
  <c r="M189" i="10" s="1"/>
  <c r="V189" i="10" s="1"/>
  <c r="AA251" i="10"/>
  <c r="L53" i="10"/>
  <c r="M53" i="10" s="1"/>
  <c r="AA10" i="10"/>
  <c r="L239" i="10"/>
  <c r="M239" i="10" s="1"/>
  <c r="V239" i="10" s="1"/>
  <c r="L62" i="10"/>
  <c r="M62" i="10" s="1"/>
  <c r="V62" i="10" s="1"/>
  <c r="AA315" i="10"/>
  <c r="L118" i="10"/>
  <c r="M118" i="10" s="1"/>
  <c r="V118" i="10" s="1"/>
  <c r="AA135" i="10"/>
  <c r="L225" i="10"/>
  <c r="M225" i="10" s="1"/>
  <c r="V225" i="10" s="1"/>
  <c r="L276" i="10"/>
  <c r="M276" i="10" s="1"/>
  <c r="AA265" i="10"/>
  <c r="L324" i="10"/>
  <c r="M324" i="10" s="1"/>
  <c r="AA113" i="10"/>
  <c r="AA273" i="10"/>
  <c r="AA166" i="10"/>
  <c r="AA211" i="10"/>
  <c r="L180" i="10"/>
  <c r="M180" i="10" s="1"/>
  <c r="V180" i="10" s="1"/>
  <c r="AA260" i="10"/>
  <c r="L163" i="10"/>
  <c r="M163" i="10" s="1"/>
  <c r="L116" i="10"/>
  <c r="M116" i="10" s="1"/>
  <c r="V116" i="10" s="1"/>
  <c r="L32" i="10"/>
  <c r="M32" i="10" s="1"/>
  <c r="V32" i="10" s="1"/>
  <c r="AA218" i="10"/>
  <c r="L104" i="10"/>
  <c r="M104" i="10" s="1"/>
  <c r="AA74" i="10"/>
  <c r="AA256" i="10"/>
  <c r="L220" i="10"/>
  <c r="M220" i="10" s="1"/>
  <c r="V220" i="10" s="1"/>
  <c r="AA282" i="10"/>
  <c r="AA283" i="10"/>
  <c r="L133" i="10"/>
  <c r="M133" i="10" s="1"/>
  <c r="L63" i="10"/>
  <c r="M63" i="10" s="1"/>
  <c r="V63" i="10" s="1"/>
  <c r="AA154" i="10"/>
  <c r="L100" i="10"/>
  <c r="M100" i="10" s="1"/>
  <c r="L108" i="10"/>
  <c r="M108" i="10" s="1"/>
  <c r="AA132" i="10"/>
  <c r="L224" i="10"/>
  <c r="M224" i="10" s="1"/>
  <c r="AA126" i="10"/>
  <c r="L143" i="10"/>
  <c r="M143" i="10" s="1"/>
  <c r="L259" i="10"/>
  <c r="M259" i="10" s="1"/>
  <c r="AA24" i="10"/>
  <c r="L121" i="10"/>
  <c r="M121" i="10" s="1"/>
  <c r="V121" i="10" s="1"/>
  <c r="AA244" i="10"/>
  <c r="L274" i="10"/>
  <c r="M274" i="10" s="1"/>
  <c r="L19" i="10"/>
  <c r="M19" i="10" s="1"/>
  <c r="L204" i="10"/>
  <c r="M204" i="10" s="1"/>
  <c r="AA231" i="10"/>
  <c r="AA288" i="10"/>
  <c r="L18" i="10"/>
  <c r="M18" i="10" s="1"/>
  <c r="AA83" i="10"/>
  <c r="L301" i="10"/>
  <c r="M301" i="10" s="1"/>
  <c r="V301" i="10" s="1"/>
  <c r="L81" i="10"/>
  <c r="M81" i="10" s="1"/>
  <c r="AA25" i="10"/>
  <c r="AA70" i="10"/>
  <c r="L310" i="10"/>
  <c r="M310" i="10" s="1"/>
  <c r="AA310" i="10"/>
  <c r="AA109" i="10"/>
  <c r="L109" i="10"/>
  <c r="M109" i="10" s="1"/>
  <c r="L177" i="10"/>
  <c r="M177" i="10" s="1"/>
  <c r="AA177" i="10"/>
  <c r="V218" i="10"/>
  <c r="V213" i="10"/>
  <c r="L194" i="10"/>
  <c r="M194" i="10" s="1"/>
  <c r="AA194" i="10"/>
  <c r="L267" i="10"/>
  <c r="M267" i="10" s="1"/>
  <c r="AA267" i="10"/>
  <c r="AA308" i="10"/>
  <c r="L308" i="10"/>
  <c r="M308" i="10" s="1"/>
  <c r="V147" i="10"/>
  <c r="AA272" i="10"/>
  <c r="L272" i="10"/>
  <c r="M272" i="10" s="1"/>
  <c r="L14" i="10"/>
  <c r="M14" i="10" s="1"/>
  <c r="AA14" i="10"/>
  <c r="V83" i="10"/>
  <c r="V299" i="10"/>
  <c r="AA139" i="10"/>
  <c r="L139" i="10"/>
  <c r="M139" i="10" s="1"/>
  <c r="AA93" i="10"/>
  <c r="L93" i="10"/>
  <c r="M93" i="10" s="1"/>
  <c r="V31" i="10"/>
  <c r="V205" i="10"/>
  <c r="V264" i="10"/>
  <c r="L271" i="10"/>
  <c r="M271" i="10" s="1"/>
  <c r="AA271" i="10"/>
  <c r="AA58" i="10"/>
  <c r="L58" i="10"/>
  <c r="M58" i="10" s="1"/>
  <c r="V173" i="10"/>
  <c r="V154" i="10"/>
  <c r="V36" i="10"/>
  <c r="L43" i="10"/>
  <c r="M43" i="10" s="1"/>
  <c r="AA43" i="10"/>
  <c r="L290" i="10"/>
  <c r="M290" i="10" s="1"/>
  <c r="AA290" i="10"/>
  <c r="AA98" i="10"/>
  <c r="L98" i="10"/>
  <c r="M98" i="10" s="1"/>
  <c r="L144" i="10"/>
  <c r="M144" i="10" s="1"/>
  <c r="AA144" i="10"/>
  <c r="AA278" i="10"/>
  <c r="L278" i="10"/>
  <c r="M278" i="10" s="1"/>
  <c r="AA167" i="10"/>
  <c r="L167" i="10"/>
  <c r="M167" i="10" s="1"/>
  <c r="L217" i="10"/>
  <c r="M217" i="10" s="1"/>
  <c r="AA217" i="10"/>
  <c r="AA188" i="10"/>
  <c r="L188" i="10"/>
  <c r="M188" i="10" s="1"/>
  <c r="L61" i="10"/>
  <c r="M61" i="10" s="1"/>
  <c r="AA61" i="10"/>
  <c r="V250" i="10"/>
  <c r="AA97" i="10"/>
  <c r="L97" i="10"/>
  <c r="M97" i="10" s="1"/>
  <c r="V312" i="10"/>
  <c r="L318" i="10"/>
  <c r="M318" i="10" s="1"/>
  <c r="AA318" i="10"/>
  <c r="V306" i="10"/>
  <c r="L179" i="10"/>
  <c r="M179" i="10" s="1"/>
  <c r="AA179" i="10"/>
  <c r="AA115" i="10"/>
  <c r="L115" i="10"/>
  <c r="M115" i="10" s="1"/>
  <c r="L279" i="10"/>
  <c r="M279" i="10" s="1"/>
  <c r="AA279" i="10"/>
  <c r="AA72" i="10"/>
  <c r="L72" i="10"/>
  <c r="M72" i="10" s="1"/>
  <c r="L286" i="10"/>
  <c r="M286" i="10" s="1"/>
  <c r="AA286" i="10"/>
  <c r="L159" i="10"/>
  <c r="M159" i="10" s="1"/>
  <c r="AA159" i="10"/>
  <c r="AA227" i="10"/>
  <c r="L227" i="10"/>
  <c r="M227" i="10" s="1"/>
  <c r="L45" i="10"/>
  <c r="M45" i="10" s="1"/>
  <c r="AA45" i="10"/>
  <c r="AA293" i="10"/>
  <c r="L293" i="10"/>
  <c r="M293" i="10" s="1"/>
  <c r="V132" i="10"/>
  <c r="L314" i="10"/>
  <c r="M314" i="10" s="1"/>
  <c r="AA314" i="10"/>
  <c r="AA302" i="10"/>
  <c r="L302" i="10"/>
  <c r="M302" i="10" s="1"/>
  <c r="L182" i="10"/>
  <c r="M182" i="10" s="1"/>
  <c r="AA182" i="10"/>
  <c r="AA157" i="10"/>
  <c r="L157" i="10"/>
  <c r="M157" i="10" s="1"/>
  <c r="V37" i="10"/>
  <c r="AA275" i="10"/>
  <c r="L275" i="10"/>
  <c r="M275" i="10" s="1"/>
  <c r="V253" i="10"/>
  <c r="AA87" i="10"/>
  <c r="L87" i="10"/>
  <c r="M87" i="10" s="1"/>
  <c r="V126" i="10"/>
  <c r="V313" i="10"/>
  <c r="AA243" i="10"/>
  <c r="L243" i="10"/>
  <c r="M243" i="10" s="1"/>
  <c r="V260" i="10"/>
  <c r="L17" i="10"/>
  <c r="M17" i="10" s="1"/>
  <c r="AA17" i="10"/>
  <c r="AA249" i="10"/>
  <c r="L249" i="10"/>
  <c r="M249" i="10" s="1"/>
  <c r="AA55" i="10"/>
  <c r="L55" i="10"/>
  <c r="M55" i="10" s="1"/>
  <c r="V60" i="10"/>
  <c r="V277" i="10"/>
  <c r="AA153" i="10"/>
  <c r="L153" i="10"/>
  <c r="M153" i="10" s="1"/>
  <c r="V106" i="10"/>
  <c r="AA216" i="10"/>
  <c r="L216" i="10"/>
  <c r="M216" i="10" s="1"/>
  <c r="AA120" i="10"/>
  <c r="L120" i="10"/>
  <c r="M120" i="10" s="1"/>
  <c r="AA237" i="10"/>
  <c r="L237" i="10"/>
  <c r="M237" i="10" s="1"/>
  <c r="V84" i="10"/>
  <c r="AA102" i="10"/>
  <c r="L102" i="10"/>
  <c r="M102" i="10" s="1"/>
  <c r="V289" i="10"/>
  <c r="L117" i="10"/>
  <c r="M117" i="10" s="1"/>
  <c r="AA117" i="10"/>
  <c r="V10" i="10"/>
  <c r="L197" i="10"/>
  <c r="M197" i="10" s="1"/>
  <c r="AA197" i="10"/>
  <c r="AA78" i="10"/>
  <c r="L78" i="10"/>
  <c r="M78" i="10" s="1"/>
  <c r="AA193" i="10"/>
  <c r="L193" i="10"/>
  <c r="M193" i="10" s="1"/>
  <c r="L91" i="10"/>
  <c r="M91" i="10" s="1"/>
  <c r="AA91" i="10"/>
  <c r="L247" i="10"/>
  <c r="M247" i="10" s="1"/>
  <c r="AA247" i="10"/>
  <c r="V70" i="10"/>
  <c r="L210" i="10"/>
  <c r="M210" i="10" s="1"/>
  <c r="AA210" i="10"/>
  <c r="V64" i="10"/>
  <c r="L268" i="10"/>
  <c r="M268" i="10" s="1"/>
  <c r="AA268" i="10"/>
  <c r="AA202" i="10"/>
  <c r="L202" i="10"/>
  <c r="M202" i="10" s="1"/>
  <c r="AA11" i="10"/>
  <c r="L11" i="10"/>
  <c r="M11" i="10" s="1"/>
  <c r="AA311" i="10"/>
  <c r="L311" i="10"/>
  <c r="M311" i="10" s="1"/>
  <c r="L233" i="10"/>
  <c r="M233" i="10" s="1"/>
  <c r="AA233" i="10"/>
  <c r="V44" i="10"/>
  <c r="AA229" i="10"/>
  <c r="L229" i="10"/>
  <c r="M229" i="10" s="1"/>
  <c r="V161" i="10"/>
  <c r="V49" i="10"/>
  <c r="L141" i="10"/>
  <c r="M141" i="10" s="1"/>
  <c r="AA141" i="10"/>
  <c r="AA235" i="10"/>
  <c r="L235" i="10"/>
  <c r="M235" i="10" s="1"/>
  <c r="AA287" i="10"/>
  <c r="L287" i="10"/>
  <c r="M287" i="10" s="1"/>
  <c r="AA35" i="10"/>
  <c r="L35" i="10"/>
  <c r="M35" i="10" s="1"/>
  <c r="AA92" i="10"/>
  <c r="L92" i="10"/>
  <c r="M92" i="10" s="1"/>
  <c r="L156" i="10"/>
  <c r="M156" i="10" s="1"/>
  <c r="AA156" i="10"/>
  <c r="L181" i="10"/>
  <c r="M181" i="10" s="1"/>
  <c r="AA181" i="10"/>
  <c r="L75" i="10"/>
  <c r="M75" i="10" s="1"/>
  <c r="AA75" i="10"/>
  <c r="V261" i="10"/>
  <c r="L94" i="10"/>
  <c r="M94" i="10" s="1"/>
  <c r="AA94" i="10"/>
  <c r="AA69" i="10"/>
  <c r="L69" i="10"/>
  <c r="M69" i="10" s="1"/>
  <c r="AA148" i="10"/>
  <c r="L148" i="10"/>
  <c r="M148" i="10" s="1"/>
  <c r="AA149" i="10"/>
  <c r="L149" i="10"/>
  <c r="M149" i="10" s="1"/>
  <c r="AA187" i="10"/>
  <c r="L187" i="10"/>
  <c r="M187" i="10" s="1"/>
  <c r="L151" i="10"/>
  <c r="M151" i="10" s="1"/>
  <c r="AA151" i="10"/>
  <c r="AA212" i="10"/>
  <c r="L212" i="10"/>
  <c r="M212" i="10" s="1"/>
  <c r="L54" i="10"/>
  <c r="M54" i="10" s="1"/>
  <c r="AA54" i="10"/>
  <c r="AA280" i="10"/>
  <c r="L280" i="10"/>
  <c r="M280" i="10" s="1"/>
  <c r="AA96" i="10"/>
  <c r="L96" i="10"/>
  <c r="M96" i="10" s="1"/>
  <c r="V150" i="10"/>
  <c r="AA145" i="10"/>
  <c r="L145" i="10"/>
  <c r="M145" i="10" s="1"/>
  <c r="V89" i="10"/>
  <c r="AA51" i="10"/>
  <c r="L51" i="10"/>
  <c r="M51" i="10" s="1"/>
  <c r="AA66" i="10"/>
  <c r="L66" i="10"/>
  <c r="M66" i="10" s="1"/>
  <c r="AA158" i="10"/>
  <c r="L158" i="10"/>
  <c r="M158" i="10" s="1"/>
  <c r="L20" i="10"/>
  <c r="M20" i="10" s="1"/>
  <c r="AA20" i="10"/>
  <c r="V296" i="10"/>
  <c r="AA200" i="10"/>
  <c r="L200" i="10"/>
  <c r="M200" i="10" s="1"/>
  <c r="L185" i="10"/>
  <c r="M185" i="10" s="1"/>
  <c r="AA185" i="10"/>
  <c r="L129" i="10"/>
  <c r="M129" i="10" s="1"/>
  <c r="AA129" i="10"/>
  <c r="V283" i="10"/>
  <c r="L170" i="10"/>
  <c r="M170" i="10" s="1"/>
  <c r="AA170" i="10"/>
  <c r="L86" i="10"/>
  <c r="M86" i="10" s="1"/>
  <c r="AA86" i="10"/>
  <c r="L292" i="10"/>
  <c r="M292" i="10" s="1"/>
  <c r="AA292" i="10"/>
  <c r="AA258" i="10"/>
  <c r="L258" i="10"/>
  <c r="M258" i="10" s="1"/>
  <c r="L114" i="10"/>
  <c r="M114" i="10" s="1"/>
  <c r="AA114" i="10"/>
  <c r="V166" i="10"/>
  <c r="AA12" i="10"/>
  <c r="L12" i="10"/>
  <c r="M12" i="10" s="1"/>
  <c r="V196" i="10"/>
  <c r="AA223" i="10"/>
  <c r="L223" i="10"/>
  <c r="M223" i="10" s="1"/>
  <c r="V57" i="10"/>
  <c r="L40" i="10"/>
  <c r="M40" i="10" s="1"/>
  <c r="AA40" i="10"/>
  <c r="V248" i="10"/>
  <c r="AA285" i="10"/>
  <c r="L285" i="10"/>
  <c r="M285" i="10" s="1"/>
  <c r="AA207" i="10"/>
  <c r="L207" i="10"/>
  <c r="M207" i="10" s="1"/>
  <c r="AA242" i="10"/>
  <c r="L242" i="10"/>
  <c r="M242" i="10" s="1"/>
  <c r="L326" i="10"/>
  <c r="M326" i="10" s="1"/>
  <c r="AA326" i="10"/>
  <c r="V79" i="10"/>
  <c r="V24" i="10"/>
  <c r="L186" i="10"/>
  <c r="M186" i="10" s="1"/>
  <c r="AA186" i="10"/>
  <c r="AA295" i="10"/>
  <c r="L295" i="10"/>
  <c r="M295" i="10" s="1"/>
  <c r="AA201" i="10"/>
  <c r="L201" i="10"/>
  <c r="M201" i="10" s="1"/>
  <c r="V199" i="10"/>
  <c r="AA246" i="10"/>
  <c r="L246" i="10"/>
  <c r="M246" i="10" s="1"/>
  <c r="AA309" i="10"/>
  <c r="L309" i="10"/>
  <c r="M309" i="10" s="1"/>
  <c r="AA134" i="10"/>
  <c r="L134" i="10"/>
  <c r="M134" i="10" s="1"/>
  <c r="AA168" i="10"/>
  <c r="L168" i="10"/>
  <c r="M168" i="10" s="1"/>
  <c r="L178" i="10"/>
  <c r="M178" i="10" s="1"/>
  <c r="AA178" i="10"/>
  <c r="L26" i="10"/>
  <c r="M26" i="10" s="1"/>
  <c r="AA26" i="10"/>
  <c r="V111" i="10"/>
  <c r="V104" i="10"/>
  <c r="AA307" i="10"/>
  <c r="L307" i="10"/>
  <c r="M307" i="10" s="1"/>
  <c r="AA192" i="10"/>
  <c r="L192" i="10"/>
  <c r="M192" i="10" s="1"/>
  <c r="L80" i="10"/>
  <c r="M80" i="10" s="1"/>
  <c r="AA80" i="10"/>
  <c r="AA236" i="10"/>
  <c r="L236" i="10"/>
  <c r="M236" i="10" s="1"/>
  <c r="AA297" i="10"/>
  <c r="L297" i="10"/>
  <c r="M297" i="10" s="1"/>
  <c r="AA138" i="10"/>
  <c r="L138" i="10"/>
  <c r="M138" i="10" s="1"/>
  <c r="AA241" i="10"/>
  <c r="L241" i="10"/>
  <c r="M241" i="10" s="1"/>
  <c r="AA67" i="10"/>
  <c r="L67" i="10"/>
  <c r="M67" i="10" s="1"/>
  <c r="V52" i="10"/>
  <c r="L95" i="10"/>
  <c r="M95" i="10" s="1"/>
  <c r="AA95" i="10"/>
  <c r="AA16" i="10"/>
  <c r="L16" i="10"/>
  <c r="M16" i="10" s="1"/>
  <c r="L240" i="10"/>
  <c r="M240" i="10" s="1"/>
  <c r="AA240" i="10"/>
  <c r="V68" i="10"/>
  <c r="V176" i="10"/>
  <c r="AA320" i="10"/>
  <c r="L320" i="10"/>
  <c r="M320" i="10" s="1"/>
  <c r="L191" i="10"/>
  <c r="M191" i="10" s="1"/>
  <c r="AA191" i="10"/>
  <c r="AA140" i="10"/>
  <c r="L140" i="10"/>
  <c r="M140" i="10" s="1"/>
  <c r="AA65" i="10"/>
  <c r="L65" i="10"/>
  <c r="M65" i="10" s="1"/>
  <c r="AA41" i="10"/>
  <c r="L41" i="10"/>
  <c r="M41" i="10" s="1"/>
  <c r="L257" i="10"/>
  <c r="M257" i="10" s="1"/>
  <c r="AA257" i="10"/>
  <c r="L305" i="10"/>
  <c r="M305" i="10" s="1"/>
  <c r="AA305" i="10"/>
  <c r="L123" i="10"/>
  <c r="M123" i="10" s="1"/>
  <c r="AA123" i="10"/>
  <c r="V284" i="10"/>
  <c r="V265" i="10"/>
  <c r="AA38" i="10"/>
  <c r="L38" i="10"/>
  <c r="M38" i="10" s="1"/>
  <c r="L27" i="10"/>
  <c r="M27" i="10" s="1"/>
  <c r="AA27" i="10"/>
  <c r="AA209" i="10"/>
  <c r="L209" i="10"/>
  <c r="M209" i="10" s="1"/>
  <c r="L21" i="10"/>
  <c r="M21" i="10" s="1"/>
  <c r="AA21" i="10"/>
  <c r="V103" i="10"/>
  <c r="L137" i="10"/>
  <c r="M137" i="10" s="1"/>
  <c r="AA137" i="10"/>
  <c r="V74" i="10"/>
  <c r="AA234" i="10"/>
  <c r="L234" i="10"/>
  <c r="M234" i="10" s="1"/>
  <c r="AA22" i="10"/>
  <c r="L22" i="10"/>
  <c r="M22" i="10" s="1"/>
  <c r="AA321" i="10"/>
  <c r="L321" i="10"/>
  <c r="M321" i="10" s="1"/>
  <c r="V105" i="10"/>
  <c r="AA101" i="10"/>
  <c r="L101" i="10"/>
  <c r="M101" i="10" s="1"/>
  <c r="AA48" i="10"/>
  <c r="L48" i="10"/>
  <c r="M48" i="10" s="1"/>
  <c r="V276" i="10"/>
  <c r="AA99" i="10"/>
  <c r="L99" i="10"/>
  <c r="M99" i="10" s="1"/>
  <c r="L130" i="10"/>
  <c r="M130" i="10" s="1"/>
  <c r="AA130" i="10"/>
  <c r="V238" i="10"/>
  <c r="L262" i="10"/>
  <c r="M262" i="10" s="1"/>
  <c r="AA262" i="10"/>
  <c r="AA190" i="10"/>
  <c r="L190" i="10"/>
  <c r="M190" i="10" s="1"/>
  <c r="V244" i="10"/>
  <c r="AA172" i="10"/>
  <c r="L172" i="10"/>
  <c r="M172" i="10" s="1"/>
  <c r="AA28" i="10"/>
  <c r="L28" i="10"/>
  <c r="M28" i="10" s="1"/>
  <c r="AA160" i="10"/>
  <c r="L160" i="10"/>
  <c r="M160" i="10" s="1"/>
  <c r="V291" i="10"/>
  <c r="L304" i="10"/>
  <c r="M304" i="10" s="1"/>
  <c r="AA304" i="10"/>
  <c r="V269" i="10"/>
  <c r="AA325" i="10"/>
  <c r="L325" i="10"/>
  <c r="M325" i="10" s="1"/>
  <c r="V211" i="10"/>
  <c r="L71" i="10"/>
  <c r="M71" i="10" s="1"/>
  <c r="AA71" i="10"/>
  <c r="V107" i="10"/>
  <c r="L254" i="10"/>
  <c r="M254" i="10" s="1"/>
  <c r="AA254" i="10"/>
  <c r="V319" i="10"/>
  <c r="H8" i="10"/>
  <c r="H6" i="10" s="1"/>
  <c r="H330" i="10"/>
  <c r="H7" i="10" s="1"/>
  <c r="J9" i="10"/>
  <c r="AA222" i="10"/>
  <c r="L222" i="10"/>
  <c r="M222" i="10" s="1"/>
  <c r="V122" i="10"/>
  <c r="V317" i="10"/>
  <c r="V231" i="10"/>
  <c r="V152" i="10"/>
  <c r="AA85" i="10"/>
  <c r="L85" i="10"/>
  <c r="M85" i="10" s="1"/>
  <c r="AA195" i="10"/>
  <c r="L195" i="10"/>
  <c r="M195" i="10" s="1"/>
  <c r="L56" i="10"/>
  <c r="M56" i="10" s="1"/>
  <c r="AA56" i="10"/>
  <c r="L322" i="10"/>
  <c r="M322" i="10" s="1"/>
  <c r="AA322" i="10"/>
  <c r="AA328" i="10"/>
  <c r="L328" i="10"/>
  <c r="M328" i="10" s="1"/>
  <c r="AA215" i="10"/>
  <c r="L215" i="10"/>
  <c r="M215" i="10" s="1"/>
  <c r="L128" i="10"/>
  <c r="M128" i="10" s="1"/>
  <c r="AA128" i="10"/>
  <c r="V221" i="10"/>
  <c r="V316" i="10"/>
  <c r="V203" i="10"/>
  <c r="AA7" i="2"/>
  <c r="M17" i="5"/>
  <c r="H8" i="2"/>
  <c r="H7" i="2"/>
  <c r="H12" i="2"/>
  <c r="H14" i="2"/>
  <c r="H18" i="2" s="1"/>
  <c r="L9" i="2"/>
  <c r="L12" i="2" s="1"/>
  <c r="S7" i="2"/>
  <c r="Y7" i="2"/>
  <c r="G9" i="5"/>
  <c r="H9" i="5"/>
  <c r="H13" i="5"/>
  <c r="E15" i="5"/>
  <c r="I9" i="5"/>
  <c r="J13" i="5"/>
  <c r="J15" i="5"/>
  <c r="K13" i="5"/>
  <c r="L15" i="5"/>
  <c r="E11" i="5"/>
  <c r="E14" i="5"/>
  <c r="M15" i="5"/>
  <c r="F11" i="5"/>
  <c r="G14" i="5"/>
  <c r="G17" i="5"/>
  <c r="K11" i="5"/>
  <c r="H14" i="5"/>
  <c r="I17" i="5"/>
  <c r="F9" i="5"/>
  <c r="M11" i="5"/>
  <c r="M14" i="5"/>
  <c r="J17" i="5"/>
  <c r="E9" i="5"/>
  <c r="M9" i="5"/>
  <c r="J11" i="5"/>
  <c r="G13" i="5"/>
  <c r="L14" i="5"/>
  <c r="I15" i="5"/>
  <c r="F17" i="5"/>
  <c r="L11" i="5"/>
  <c r="I13" i="5"/>
  <c r="F14" i="5"/>
  <c r="K15" i="5"/>
  <c r="H17" i="5"/>
  <c r="J9" i="5"/>
  <c r="G11" i="5"/>
  <c r="L13" i="5"/>
  <c r="I14" i="5"/>
  <c r="F15" i="5"/>
  <c r="K17" i="5"/>
  <c r="K9" i="5"/>
  <c r="H11" i="5"/>
  <c r="E13" i="5"/>
  <c r="M13" i="5"/>
  <c r="J14" i="5"/>
  <c r="G15" i="5"/>
  <c r="L17" i="5"/>
  <c r="L9" i="5"/>
  <c r="I11" i="5"/>
  <c r="F13" i="5"/>
  <c r="K14" i="5"/>
  <c r="H15" i="5"/>
  <c r="E17" i="5"/>
  <c r="U9" i="2"/>
  <c r="U10" i="2" s="1"/>
  <c r="J7" i="2"/>
  <c r="Q7" i="2"/>
  <c r="K14" i="2"/>
  <c r="K18" i="2" s="1"/>
  <c r="K12" i="2"/>
  <c r="I14" i="2"/>
  <c r="I18" i="2" s="1"/>
  <c r="I12" i="2"/>
  <c r="R14" i="2"/>
  <c r="R18" i="2" s="1"/>
  <c r="R12" i="2"/>
  <c r="AA14" i="2"/>
  <c r="AA10" i="2"/>
  <c r="AA12" i="2" s="1"/>
  <c r="J14" i="2"/>
  <c r="J18" i="2" s="1"/>
  <c r="J12" i="2"/>
  <c r="S14" i="2"/>
  <c r="S18" i="2" s="1"/>
  <c r="S12" i="2"/>
  <c r="AB14" i="2"/>
  <c r="Y22" i="2" s="1"/>
  <c r="AB10" i="2"/>
  <c r="AB12" i="2"/>
  <c r="W14" i="2"/>
  <c r="W18" i="2" s="1"/>
  <c r="W10" i="2"/>
  <c r="W12" i="2" s="1"/>
  <c r="AE10" i="2"/>
  <c r="AE12" i="2" s="1"/>
  <c r="AE14" i="2"/>
  <c r="AB22" i="2" s="1"/>
  <c r="T14" i="2"/>
  <c r="T18" i="2" s="1"/>
  <c r="T10" i="2"/>
  <c r="T12" i="2" s="1"/>
  <c r="AD10" i="2"/>
  <c r="AD12" i="2" s="1"/>
  <c r="AD14" i="2"/>
  <c r="AA22" i="2" s="1"/>
  <c r="Y14" i="2"/>
  <c r="Y18" i="2" s="1"/>
  <c r="Y10" i="2"/>
  <c r="Y12" i="2" s="1"/>
  <c r="V8" i="2"/>
  <c r="V7" i="2"/>
  <c r="Q12" i="2"/>
  <c r="Q14" i="2"/>
  <c r="Q18" i="2" s="1"/>
  <c r="Z14" i="2"/>
  <c r="Z10" i="2"/>
  <c r="Z12" i="2" s="1"/>
  <c r="Z29" i="2"/>
  <c r="Z30" i="2" s="1"/>
  <c r="Z32" i="2" s="1"/>
  <c r="O8" i="2"/>
  <c r="AC14" i="2"/>
  <c r="Z22" i="2" s="1"/>
  <c r="I7" i="2"/>
  <c r="R7" i="2"/>
  <c r="Z7" i="2"/>
  <c r="P8" i="2"/>
  <c r="X8" i="2"/>
  <c r="N9" i="2"/>
  <c r="V9" i="2"/>
  <c r="Y8" i="2"/>
  <c r="K7" i="2"/>
  <c r="T7" i="2"/>
  <c r="I8" i="2"/>
  <c r="R8" i="2"/>
  <c r="Z8" i="2"/>
  <c r="P9" i="2"/>
  <c r="X9" i="2"/>
  <c r="W8" i="2"/>
  <c r="Q8" i="2"/>
  <c r="O9" i="2"/>
  <c r="L7" i="2"/>
  <c r="U7" i="2"/>
  <c r="J8" i="2"/>
  <c r="S8" i="2"/>
  <c r="AA8" i="2"/>
  <c r="AC12" i="2"/>
  <c r="N7" i="2"/>
  <c r="K8" i="2"/>
  <c r="T8" i="2"/>
  <c r="W7" i="2"/>
  <c r="O9" i="12" l="1"/>
  <c r="N303" i="12"/>
  <c r="O303" i="12" s="1"/>
  <c r="N75" i="12"/>
  <c r="O75" i="12" s="1"/>
  <c r="N235" i="12"/>
  <c r="O235" i="12" s="1"/>
  <c r="N174" i="12"/>
  <c r="O174" i="12" s="1"/>
  <c r="N163" i="12"/>
  <c r="O163" i="12" s="1"/>
  <c r="N122" i="12"/>
  <c r="O122" i="12" s="1"/>
  <c r="N188" i="12"/>
  <c r="O188" i="12" s="1"/>
  <c r="N114" i="12"/>
  <c r="O114" i="12" s="1"/>
  <c r="N50" i="12"/>
  <c r="O50" i="12" s="1"/>
  <c r="N26" i="12"/>
  <c r="O26" i="12" s="1"/>
  <c r="N80" i="12"/>
  <c r="O80" i="12" s="1"/>
  <c r="N295" i="12"/>
  <c r="O295" i="12" s="1"/>
  <c r="N113" i="12"/>
  <c r="O113" i="12" s="1"/>
  <c r="N165" i="12"/>
  <c r="O165" i="12" s="1"/>
  <c r="N274" i="12"/>
  <c r="O274" i="12" s="1"/>
  <c r="N245" i="12"/>
  <c r="O245" i="12" s="1"/>
  <c r="N175" i="12"/>
  <c r="O175" i="12" s="1"/>
  <c r="N49" i="12"/>
  <c r="O49" i="12" s="1"/>
  <c r="N160" i="12"/>
  <c r="O160" i="12" s="1"/>
  <c r="N208" i="12"/>
  <c r="O208" i="12" s="1"/>
  <c r="N86" i="12"/>
  <c r="O86" i="12" s="1"/>
  <c r="N220" i="12"/>
  <c r="O220" i="12" s="1"/>
  <c r="N159" i="12"/>
  <c r="O159" i="12" s="1"/>
  <c r="N46" i="12"/>
  <c r="O46" i="12" s="1"/>
  <c r="N133" i="12"/>
  <c r="O133" i="12" s="1"/>
  <c r="N210" i="12"/>
  <c r="O210" i="12" s="1"/>
  <c r="N23" i="12"/>
  <c r="O23" i="12" s="1"/>
  <c r="N29" i="12"/>
  <c r="O29" i="12" s="1"/>
  <c r="N131" i="12"/>
  <c r="O131" i="12" s="1"/>
  <c r="N203" i="12"/>
  <c r="O203" i="12" s="1"/>
  <c r="N282" i="12"/>
  <c r="O282" i="12" s="1"/>
  <c r="N229" i="12"/>
  <c r="O229" i="12" s="1"/>
  <c r="N252" i="12"/>
  <c r="O252" i="12" s="1"/>
  <c r="N215" i="12"/>
  <c r="O215" i="12" s="1"/>
  <c r="N28" i="12"/>
  <c r="O28" i="12" s="1"/>
  <c r="N61" i="12"/>
  <c r="O61" i="12" s="1"/>
  <c r="N286" i="12"/>
  <c r="O286" i="12" s="1"/>
  <c r="N234" i="12"/>
  <c r="O234" i="12" s="1"/>
  <c r="N81" i="12"/>
  <c r="O81" i="12" s="1"/>
  <c r="N166" i="12"/>
  <c r="O166" i="12" s="1"/>
  <c r="N265" i="12"/>
  <c r="O265" i="12" s="1"/>
  <c r="N19" i="12"/>
  <c r="O19" i="12" s="1"/>
  <c r="N47" i="12"/>
  <c r="O47" i="12" s="1"/>
  <c r="N60" i="12"/>
  <c r="O60" i="12" s="1"/>
  <c r="N192" i="12"/>
  <c r="O192" i="12" s="1"/>
  <c r="N288" i="12"/>
  <c r="O288" i="12" s="1"/>
  <c r="N63" i="12"/>
  <c r="O63" i="12" s="1"/>
  <c r="N292" i="12"/>
  <c r="O292" i="12" s="1"/>
  <c r="N211" i="12"/>
  <c r="O211" i="12" s="1"/>
  <c r="N143" i="12"/>
  <c r="O143" i="12" s="1"/>
  <c r="N145" i="12"/>
  <c r="O145" i="12" s="1"/>
  <c r="N187" i="12"/>
  <c r="O187" i="12" s="1"/>
  <c r="N168" i="12"/>
  <c r="O168" i="12" s="1"/>
  <c r="N72" i="12"/>
  <c r="O72" i="12" s="1"/>
  <c r="N294" i="12"/>
  <c r="O294" i="12" s="1"/>
  <c r="N221" i="12"/>
  <c r="O221" i="12" s="1"/>
  <c r="N44" i="12"/>
  <c r="O44" i="12" s="1"/>
  <c r="N40" i="12"/>
  <c r="O40" i="12" s="1"/>
  <c r="N255" i="12"/>
  <c r="O255" i="12" s="1"/>
  <c r="N14" i="12"/>
  <c r="O14" i="12" s="1"/>
  <c r="N135" i="12"/>
  <c r="O135" i="12" s="1"/>
  <c r="N296" i="12"/>
  <c r="O296" i="12" s="1"/>
  <c r="N260" i="12"/>
  <c r="O260" i="12" s="1"/>
  <c r="N306" i="12"/>
  <c r="O306" i="12" s="1"/>
  <c r="N153" i="12"/>
  <c r="O153" i="12" s="1"/>
  <c r="N92" i="12"/>
  <c r="O92" i="12" s="1"/>
  <c r="N95" i="12"/>
  <c r="O95" i="12" s="1"/>
  <c r="N300" i="12"/>
  <c r="O300" i="12" s="1"/>
  <c r="N197" i="12"/>
  <c r="O197" i="12" s="1"/>
  <c r="N281" i="12"/>
  <c r="O281" i="12" s="1"/>
  <c r="N218" i="12"/>
  <c r="O218" i="12" s="1"/>
  <c r="N103" i="12"/>
  <c r="O103" i="12" s="1"/>
  <c r="N196" i="12"/>
  <c r="O196" i="12" s="1"/>
  <c r="N126" i="12"/>
  <c r="O126" i="12" s="1"/>
  <c r="N156" i="12"/>
  <c r="O156" i="12" s="1"/>
  <c r="N246" i="12"/>
  <c r="O246" i="12" s="1"/>
  <c r="N277" i="12"/>
  <c r="O277" i="12" s="1"/>
  <c r="N158" i="12"/>
  <c r="O158" i="12" s="1"/>
  <c r="N37" i="12"/>
  <c r="O37" i="12" s="1"/>
  <c r="N134" i="12"/>
  <c r="O134" i="12" s="1"/>
  <c r="N316" i="12"/>
  <c r="O316" i="12" s="1"/>
  <c r="N20" i="12"/>
  <c r="O20" i="12" s="1"/>
  <c r="N16" i="12"/>
  <c r="O16" i="12" s="1"/>
  <c r="N180" i="12"/>
  <c r="O180" i="12" s="1"/>
  <c r="N124" i="12"/>
  <c r="O124" i="12" s="1"/>
  <c r="N87" i="12"/>
  <c r="O87" i="12" s="1"/>
  <c r="N157" i="12"/>
  <c r="O157" i="12" s="1"/>
  <c r="N250" i="12"/>
  <c r="O250" i="12" s="1"/>
  <c r="N243" i="12"/>
  <c r="O243" i="12" s="1"/>
  <c r="N36" i="12"/>
  <c r="O36" i="12" s="1"/>
  <c r="N325" i="12"/>
  <c r="O325" i="12" s="1"/>
  <c r="N82" i="12"/>
  <c r="O82" i="12" s="1"/>
  <c r="N264" i="12"/>
  <c r="O264" i="12" s="1"/>
  <c r="N30" i="12"/>
  <c r="O30" i="12" s="1"/>
  <c r="N25" i="12"/>
  <c r="O25" i="12" s="1"/>
  <c r="N146" i="12"/>
  <c r="O146" i="12" s="1"/>
  <c r="N105" i="12"/>
  <c r="O105" i="12" s="1"/>
  <c r="N322" i="12"/>
  <c r="O322" i="12" s="1"/>
  <c r="N302" i="12"/>
  <c r="O302" i="12" s="1"/>
  <c r="N297" i="12"/>
  <c r="O297" i="12" s="1"/>
  <c r="N38" i="12"/>
  <c r="O38" i="12" s="1"/>
  <c r="N217" i="12"/>
  <c r="O217" i="12" s="1"/>
  <c r="N310" i="12"/>
  <c r="O310" i="12" s="1"/>
  <c r="N96" i="12"/>
  <c r="O96" i="12" s="1"/>
  <c r="N184" i="12"/>
  <c r="O184" i="12" s="1"/>
  <c r="N91" i="12"/>
  <c r="O91" i="12" s="1"/>
  <c r="N70" i="12"/>
  <c r="O70" i="12" s="1"/>
  <c r="N212" i="12"/>
  <c r="O212" i="12" s="1"/>
  <c r="N12" i="12"/>
  <c r="O12" i="12" s="1"/>
  <c r="N147" i="12"/>
  <c r="O147" i="12" s="1"/>
  <c r="N139" i="12"/>
  <c r="O139" i="12" s="1"/>
  <c r="N127" i="12"/>
  <c r="O127" i="12" s="1"/>
  <c r="N148" i="12"/>
  <c r="O148" i="12" s="1"/>
  <c r="N24" i="12"/>
  <c r="O24" i="12" s="1"/>
  <c r="N123" i="12"/>
  <c r="O123" i="12" s="1"/>
  <c r="N35" i="12"/>
  <c r="O35" i="12" s="1"/>
  <c r="N276" i="12"/>
  <c r="O276" i="12" s="1"/>
  <c r="N118" i="12"/>
  <c r="O118" i="12" s="1"/>
  <c r="N68" i="12"/>
  <c r="O68" i="12" s="1"/>
  <c r="N318" i="12"/>
  <c r="O318" i="12" s="1"/>
  <c r="N32" i="12"/>
  <c r="O32" i="12" s="1"/>
  <c r="N249" i="12"/>
  <c r="O249" i="12" s="1"/>
  <c r="N100" i="12"/>
  <c r="O100" i="12" s="1"/>
  <c r="N183" i="12"/>
  <c r="O183" i="12" s="1"/>
  <c r="N104" i="12"/>
  <c r="O104" i="12" s="1"/>
  <c r="N256" i="12"/>
  <c r="O256" i="12" s="1"/>
  <c r="N39" i="12"/>
  <c r="O39" i="12" s="1"/>
  <c r="N108" i="12"/>
  <c r="O108" i="12" s="1"/>
  <c r="N138" i="12"/>
  <c r="O138" i="12" s="1"/>
  <c r="N150" i="12"/>
  <c r="O150" i="12" s="1"/>
  <c r="N173" i="12"/>
  <c r="O173" i="12" s="1"/>
  <c r="N227" i="12"/>
  <c r="O227" i="12" s="1"/>
  <c r="N22" i="12"/>
  <c r="O22" i="12" s="1"/>
  <c r="N207" i="12"/>
  <c r="O207" i="12" s="1"/>
  <c r="N205" i="12"/>
  <c r="O205" i="12" s="1"/>
  <c r="N34" i="12"/>
  <c r="O34" i="12" s="1"/>
  <c r="N140" i="12"/>
  <c r="O140" i="12" s="1"/>
  <c r="N141" i="12"/>
  <c r="O141" i="12" s="1"/>
  <c r="N62" i="12"/>
  <c r="O62" i="12" s="1"/>
  <c r="N31" i="12"/>
  <c r="O31" i="12" s="1"/>
  <c r="N89" i="12"/>
  <c r="O89" i="12" s="1"/>
  <c r="N232" i="12"/>
  <c r="O232" i="12" s="1"/>
  <c r="N233" i="12"/>
  <c r="O233" i="12" s="1"/>
  <c r="N58" i="12"/>
  <c r="O58" i="12" s="1"/>
  <c r="N328" i="12"/>
  <c r="O328" i="12" s="1"/>
  <c r="N269" i="12"/>
  <c r="O269" i="12" s="1"/>
  <c r="N55" i="12"/>
  <c r="O55" i="12" s="1"/>
  <c r="N280" i="12"/>
  <c r="O280" i="12" s="1"/>
  <c r="N101" i="12"/>
  <c r="O101" i="12" s="1"/>
  <c r="N313" i="12"/>
  <c r="O313" i="12" s="1"/>
  <c r="N161" i="12"/>
  <c r="O161" i="12" s="1"/>
  <c r="N291" i="12"/>
  <c r="O291" i="12" s="1"/>
  <c r="N320" i="12"/>
  <c r="O320" i="12" s="1"/>
  <c r="N244" i="12"/>
  <c r="O244" i="12" s="1"/>
  <c r="N42" i="12"/>
  <c r="O42" i="12" s="1"/>
  <c r="N54" i="12"/>
  <c r="O54" i="12" s="1"/>
  <c r="N259" i="12"/>
  <c r="O259" i="12" s="1"/>
  <c r="N43" i="12"/>
  <c r="O43" i="12" s="1"/>
  <c r="N201" i="12"/>
  <c r="O201" i="12" s="1"/>
  <c r="N321" i="12"/>
  <c r="O321" i="12" s="1"/>
  <c r="N79" i="12"/>
  <c r="O79" i="12" s="1"/>
  <c r="N102" i="12"/>
  <c r="O102" i="12" s="1"/>
  <c r="N48" i="12"/>
  <c r="O48" i="12" s="1"/>
  <c r="N206" i="12"/>
  <c r="O206" i="12" s="1"/>
  <c r="N53" i="12"/>
  <c r="O53" i="12" s="1"/>
  <c r="N319" i="12"/>
  <c r="O319" i="12" s="1"/>
  <c r="N99" i="12"/>
  <c r="O99" i="12" s="1"/>
  <c r="N219" i="12"/>
  <c r="O219" i="12" s="1"/>
  <c r="N268" i="12"/>
  <c r="O268" i="12" s="1"/>
  <c r="N293" i="12"/>
  <c r="O293" i="12" s="1"/>
  <c r="N199" i="12"/>
  <c r="O199" i="12" s="1"/>
  <c r="N216" i="12"/>
  <c r="O216" i="12" s="1"/>
  <c r="N151" i="12"/>
  <c r="O151" i="12" s="1"/>
  <c r="N311" i="12"/>
  <c r="O311" i="12" s="1"/>
  <c r="N179" i="12"/>
  <c r="O179" i="12" s="1"/>
  <c r="N112" i="12"/>
  <c r="O112" i="12" s="1"/>
  <c r="N261" i="12"/>
  <c r="O261" i="12" s="1"/>
  <c r="N182" i="12"/>
  <c r="O182" i="12" s="1"/>
  <c r="N152" i="12"/>
  <c r="O152" i="12" s="1"/>
  <c r="N15" i="12"/>
  <c r="O15" i="12" s="1"/>
  <c r="N278" i="12"/>
  <c r="O278" i="12" s="1"/>
  <c r="N273" i="12"/>
  <c r="O273" i="12" s="1"/>
  <c r="N272" i="12"/>
  <c r="O272" i="12" s="1"/>
  <c r="N213" i="12"/>
  <c r="O213" i="12" s="1"/>
  <c r="N177" i="12"/>
  <c r="O177" i="12" s="1"/>
  <c r="N254" i="12"/>
  <c r="O254" i="12" s="1"/>
  <c r="N323" i="12"/>
  <c r="O323" i="12" s="1"/>
  <c r="N110" i="12"/>
  <c r="O110" i="12" s="1"/>
  <c r="N57" i="12"/>
  <c r="O57" i="12" s="1"/>
  <c r="N121" i="12"/>
  <c r="O121" i="12" s="1"/>
  <c r="N144" i="12"/>
  <c r="O144" i="12" s="1"/>
  <c r="N27" i="12"/>
  <c r="O27" i="12" s="1"/>
  <c r="N18" i="12"/>
  <c r="O18" i="12" s="1"/>
  <c r="N301" i="12"/>
  <c r="O301" i="12" s="1"/>
  <c r="N52" i="12"/>
  <c r="O52" i="12" s="1"/>
  <c r="N94" i="12"/>
  <c r="O94" i="12" s="1"/>
  <c r="N106" i="12"/>
  <c r="O106" i="12" s="1"/>
  <c r="N237" i="12"/>
  <c r="O237" i="12" s="1"/>
  <c r="N21" i="12"/>
  <c r="O21" i="12" s="1"/>
  <c r="N202" i="12"/>
  <c r="O202" i="12" s="1"/>
  <c r="N56" i="12"/>
  <c r="O56" i="12" s="1"/>
  <c r="N171" i="12"/>
  <c r="O171" i="12" s="1"/>
  <c r="N51" i="12"/>
  <c r="O51" i="12" s="1"/>
  <c r="N66" i="12"/>
  <c r="O66" i="12" s="1"/>
  <c r="N116" i="12"/>
  <c r="O116" i="12" s="1"/>
  <c r="N181" i="12"/>
  <c r="O181" i="12" s="1"/>
  <c r="N307" i="12"/>
  <c r="O307" i="12" s="1"/>
  <c r="N314" i="12"/>
  <c r="O314" i="12" s="1"/>
  <c r="N284" i="12"/>
  <c r="O284" i="12" s="1"/>
  <c r="N258" i="12"/>
  <c r="O258" i="12" s="1"/>
  <c r="N65" i="12"/>
  <c r="O65" i="12" s="1"/>
  <c r="N164" i="12"/>
  <c r="O164" i="12" s="1"/>
  <c r="N109" i="12"/>
  <c r="O109" i="12" s="1"/>
  <c r="N248" i="12"/>
  <c r="O248" i="12" s="1"/>
  <c r="N230" i="12"/>
  <c r="O230" i="12" s="1"/>
  <c r="N271" i="12"/>
  <c r="O271" i="12" s="1"/>
  <c r="N136" i="12"/>
  <c r="O136" i="12" s="1"/>
  <c r="N289" i="12"/>
  <c r="O289" i="12" s="1"/>
  <c r="N262" i="12"/>
  <c r="O262" i="12" s="1"/>
  <c r="N76" i="12"/>
  <c r="O76" i="12" s="1"/>
  <c r="N64" i="12"/>
  <c r="O64" i="12" s="1"/>
  <c r="N225" i="12"/>
  <c r="O225" i="12" s="1"/>
  <c r="N10" i="12"/>
  <c r="O10" i="12" s="1"/>
  <c r="N59" i="12"/>
  <c r="O59" i="12" s="1"/>
  <c r="N142" i="12"/>
  <c r="O142" i="12" s="1"/>
  <c r="N327" i="12"/>
  <c r="O327" i="12" s="1"/>
  <c r="N128" i="12"/>
  <c r="O128" i="12" s="1"/>
  <c r="N241" i="12"/>
  <c r="O241" i="12" s="1"/>
  <c r="N90" i="12"/>
  <c r="O90" i="12" s="1"/>
  <c r="N84" i="12"/>
  <c r="O84" i="12" s="1"/>
  <c r="N304" i="12"/>
  <c r="O304" i="12" s="1"/>
  <c r="N287" i="12"/>
  <c r="O287" i="12" s="1"/>
  <c r="N326" i="12"/>
  <c r="O326" i="12" s="1"/>
  <c r="N209" i="12"/>
  <c r="O209" i="12" s="1"/>
  <c r="N317" i="12"/>
  <c r="O317" i="12" s="1"/>
  <c r="N178" i="12"/>
  <c r="O178" i="12" s="1"/>
  <c r="N279" i="12"/>
  <c r="O279" i="12" s="1"/>
  <c r="N17" i="12"/>
  <c r="O17" i="12" s="1"/>
  <c r="N83" i="12"/>
  <c r="O83" i="12" s="1"/>
  <c r="N228" i="12"/>
  <c r="O228" i="12" s="1"/>
  <c r="N137" i="12"/>
  <c r="O137" i="12" s="1"/>
  <c r="N74" i="12"/>
  <c r="O74" i="12" s="1"/>
  <c r="N240" i="12"/>
  <c r="O240" i="12" s="1"/>
  <c r="N93" i="12"/>
  <c r="O93" i="12" s="1"/>
  <c r="N185" i="12"/>
  <c r="O185" i="12" s="1"/>
  <c r="N97" i="12"/>
  <c r="O97" i="12" s="1"/>
  <c r="N193" i="12"/>
  <c r="O193" i="12" s="1"/>
  <c r="N275" i="12"/>
  <c r="O275" i="12" s="1"/>
  <c r="N247" i="12"/>
  <c r="O247" i="12" s="1"/>
  <c r="N115" i="12"/>
  <c r="O115" i="12" s="1"/>
  <c r="N107" i="12"/>
  <c r="O107" i="12" s="1"/>
  <c r="N298" i="12"/>
  <c r="O298" i="12" s="1"/>
  <c r="N283" i="12"/>
  <c r="O283" i="12" s="1"/>
  <c r="N257" i="12"/>
  <c r="O257" i="12" s="1"/>
  <c r="N251" i="12"/>
  <c r="O251" i="12" s="1"/>
  <c r="N223" i="12"/>
  <c r="O223" i="12" s="1"/>
  <c r="N285" i="12"/>
  <c r="O285" i="12" s="1"/>
  <c r="N266" i="12"/>
  <c r="O266" i="12" s="1"/>
  <c r="N238" i="12"/>
  <c r="O238" i="12" s="1"/>
  <c r="N191" i="12"/>
  <c r="O191" i="12" s="1"/>
  <c r="N189" i="12"/>
  <c r="O189" i="12" s="1"/>
  <c r="N119" i="12"/>
  <c r="O119" i="12" s="1"/>
  <c r="N41" i="12"/>
  <c r="O41" i="12" s="1"/>
  <c r="N130" i="12"/>
  <c r="O130" i="12" s="1"/>
  <c r="N253" i="12"/>
  <c r="O253" i="12" s="1"/>
  <c r="N71" i="12"/>
  <c r="O71" i="12" s="1"/>
  <c r="N85" i="12"/>
  <c r="O85" i="12" s="1"/>
  <c r="N194" i="12"/>
  <c r="O194" i="12" s="1"/>
  <c r="N73" i="12"/>
  <c r="O73" i="12" s="1"/>
  <c r="N242" i="12"/>
  <c r="O242" i="12" s="1"/>
  <c r="N305" i="12"/>
  <c r="O305" i="12" s="1"/>
  <c r="N324" i="12"/>
  <c r="O324" i="12" s="1"/>
  <c r="N315" i="12"/>
  <c r="O315" i="12" s="1"/>
  <c r="N267" i="12"/>
  <c r="O267" i="12" s="1"/>
  <c r="N236" i="12"/>
  <c r="O236" i="12" s="1"/>
  <c r="N200" i="12"/>
  <c r="O200" i="12" s="1"/>
  <c r="N170" i="12"/>
  <c r="O170" i="12" s="1"/>
  <c r="N125" i="12"/>
  <c r="O125" i="12" s="1"/>
  <c r="N270" i="12"/>
  <c r="O270" i="12" s="1"/>
  <c r="N299" i="12"/>
  <c r="O299" i="12" s="1"/>
  <c r="N33" i="12"/>
  <c r="O33" i="12" s="1"/>
  <c r="N167" i="12"/>
  <c r="O167" i="12" s="1"/>
  <c r="N162" i="12"/>
  <c r="O162" i="12" s="1"/>
  <c r="N155" i="12"/>
  <c r="O155" i="12" s="1"/>
  <c r="N231" i="12"/>
  <c r="O231" i="12" s="1"/>
  <c r="N169" i="12"/>
  <c r="O169" i="12" s="1"/>
  <c r="N309" i="12"/>
  <c r="O309" i="12" s="1"/>
  <c r="N77" i="12"/>
  <c r="O77" i="12" s="1"/>
  <c r="N222" i="12"/>
  <c r="O222" i="12" s="1"/>
  <c r="N88" i="12"/>
  <c r="O88" i="12" s="1"/>
  <c r="N154" i="12"/>
  <c r="O154" i="12" s="1"/>
  <c r="N308" i="12"/>
  <c r="O308" i="12" s="1"/>
  <c r="N129" i="12"/>
  <c r="O129" i="12" s="1"/>
  <c r="N111" i="12"/>
  <c r="O111" i="12" s="1"/>
  <c r="N190" i="12"/>
  <c r="O190" i="12" s="1"/>
  <c r="N120" i="12"/>
  <c r="O120" i="12" s="1"/>
  <c r="N149" i="12"/>
  <c r="O149" i="12" s="1"/>
  <c r="N186" i="12"/>
  <c r="O186" i="12" s="1"/>
  <c r="N132" i="12"/>
  <c r="O132" i="12" s="1"/>
  <c r="N45" i="12"/>
  <c r="O45" i="12" s="1"/>
  <c r="N117" i="12"/>
  <c r="O117" i="12" s="1"/>
  <c r="N172" i="12"/>
  <c r="O172" i="12" s="1"/>
  <c r="N11" i="12"/>
  <c r="O11" i="12" s="1"/>
  <c r="N204" i="12"/>
  <c r="O204" i="12" s="1"/>
  <c r="N239" i="12"/>
  <c r="O239" i="12" s="1"/>
  <c r="N290" i="12"/>
  <c r="O290" i="12" s="1"/>
  <c r="N98" i="12"/>
  <c r="O98" i="12" s="1"/>
  <c r="N78" i="12"/>
  <c r="O78" i="12" s="1"/>
  <c r="N176" i="12"/>
  <c r="O176" i="12" s="1"/>
  <c r="N13" i="12"/>
  <c r="N312" i="12"/>
  <c r="O312" i="12" s="1"/>
  <c r="N214" i="12"/>
  <c r="O214" i="12" s="1"/>
  <c r="N224" i="12"/>
  <c r="O224" i="12" s="1"/>
  <c r="N226" i="12"/>
  <c r="O226" i="12" s="1"/>
  <c r="N67" i="12"/>
  <c r="O67" i="12" s="1"/>
  <c r="N198" i="12"/>
  <c r="O198" i="12" s="1"/>
  <c r="N69" i="12"/>
  <c r="O69" i="12" s="1"/>
  <c r="N195" i="12"/>
  <c r="O195" i="12" s="1"/>
  <c r="N263" i="12"/>
  <c r="O263" i="12" s="1"/>
  <c r="L245" i="10"/>
  <c r="V160" i="10"/>
  <c r="V137" i="10"/>
  <c r="V207" i="10"/>
  <c r="V12" i="10"/>
  <c r="V129" i="10"/>
  <c r="V229" i="10"/>
  <c r="V290" i="10"/>
  <c r="V272" i="10"/>
  <c r="J330" i="10"/>
  <c r="J7" i="10" s="1"/>
  <c r="K9" i="10"/>
  <c r="J8" i="10"/>
  <c r="V321" i="10"/>
  <c r="V66" i="10"/>
  <c r="V235" i="10"/>
  <c r="V197" i="10"/>
  <c r="V128" i="10"/>
  <c r="V95" i="10"/>
  <c r="V285" i="10"/>
  <c r="V86" i="10"/>
  <c r="V185" i="10"/>
  <c r="V96" i="10"/>
  <c r="V149" i="10"/>
  <c r="V268" i="10"/>
  <c r="V271" i="10"/>
  <c r="V186" i="10"/>
  <c r="V51" i="10"/>
  <c r="V193" i="10"/>
  <c r="V243" i="10"/>
  <c r="V58" i="10"/>
  <c r="V215" i="10"/>
  <c r="V22" i="10"/>
  <c r="V141" i="10"/>
  <c r="V275" i="10"/>
  <c r="V97" i="10"/>
  <c r="V43" i="10"/>
  <c r="V28" i="10"/>
  <c r="V67" i="10"/>
  <c r="V117" i="10"/>
  <c r="V120" i="10"/>
  <c r="V328" i="10"/>
  <c r="V234" i="10"/>
  <c r="V170" i="10"/>
  <c r="V210" i="10"/>
  <c r="V182" i="10"/>
  <c r="V254" i="10"/>
  <c r="V172" i="10"/>
  <c r="V209" i="10"/>
  <c r="V54" i="10"/>
  <c r="V55" i="10"/>
  <c r="V286" i="10"/>
  <c r="V85" i="10"/>
  <c r="V65" i="10"/>
  <c r="V212" i="10"/>
  <c r="V11" i="10"/>
  <c r="V144" i="10"/>
  <c r="V267" i="10"/>
  <c r="V322" i="10"/>
  <c r="V138" i="10"/>
  <c r="V20" i="10"/>
  <c r="V249" i="10"/>
  <c r="V307" i="10"/>
  <c r="V242" i="10"/>
  <c r="V158" i="10"/>
  <c r="V61" i="10"/>
  <c r="V14" i="10"/>
  <c r="V194" i="10"/>
  <c r="L19" i="5"/>
  <c r="L20" i="5" s="1"/>
  <c r="U14" i="2"/>
  <c r="U18" i="2" s="1"/>
  <c r="L14" i="2"/>
  <c r="L18" i="2" s="1"/>
  <c r="U12" i="2"/>
  <c r="H19" i="5"/>
  <c r="H20" i="5" s="1"/>
  <c r="F19" i="5"/>
  <c r="F20" i="5" s="1"/>
  <c r="K19" i="5"/>
  <c r="K20" i="5" s="1"/>
  <c r="I19" i="5"/>
  <c r="I20" i="5" s="1"/>
  <c r="J19" i="5"/>
  <c r="J20" i="5" s="1"/>
  <c r="O12" i="2"/>
  <c r="O14" i="2"/>
  <c r="O18" i="2" s="1"/>
  <c r="X14" i="2"/>
  <c r="X18" i="2" s="1"/>
  <c r="X10" i="2"/>
  <c r="X12" i="2" s="1"/>
  <c r="V10" i="2"/>
  <c r="V12" i="2" s="1"/>
  <c r="V14" i="2"/>
  <c r="V18" i="2" s="1"/>
  <c r="P12" i="2"/>
  <c r="P14" i="2"/>
  <c r="P18" i="2" s="1"/>
  <c r="N12" i="2"/>
  <c r="N14" i="2"/>
  <c r="N18" i="2" s="1"/>
  <c r="O13" i="12" l="1"/>
  <c r="C15" i="5"/>
  <c r="T315" i="12"/>
  <c r="U315" i="12"/>
  <c r="V315" i="12"/>
  <c r="V109" i="12"/>
  <c r="T109" i="12"/>
  <c r="U109" i="12"/>
  <c r="U44" i="12"/>
  <c r="T44" i="12"/>
  <c r="U178" i="12"/>
  <c r="T178" i="12"/>
  <c r="V178" i="12"/>
  <c r="T206" i="12"/>
  <c r="U206" i="12"/>
  <c r="U300" i="12"/>
  <c r="T300" i="12"/>
  <c r="V300" i="12"/>
  <c r="T263" i="12"/>
  <c r="U263" i="12"/>
  <c r="V98" i="12"/>
  <c r="U98" i="12"/>
  <c r="T98" i="12"/>
  <c r="U190" i="12"/>
  <c r="V190" i="12"/>
  <c r="T190" i="12"/>
  <c r="T162" i="12"/>
  <c r="U162" i="12"/>
  <c r="V162" i="12"/>
  <c r="V305" i="12"/>
  <c r="T305" i="12"/>
  <c r="U305" i="12"/>
  <c r="T238" i="12"/>
  <c r="U238" i="12"/>
  <c r="T193" i="12"/>
  <c r="U193" i="12"/>
  <c r="U317" i="12"/>
  <c r="T317" i="12"/>
  <c r="T10" i="12"/>
  <c r="U10" i="12"/>
  <c r="T65" i="12"/>
  <c r="U65" i="12"/>
  <c r="T21" i="12"/>
  <c r="U21" i="12"/>
  <c r="V21" i="12"/>
  <c r="T323" i="12"/>
  <c r="U323" i="12"/>
  <c r="V323" i="12"/>
  <c r="T179" i="12"/>
  <c r="V179" i="12"/>
  <c r="U179" i="12"/>
  <c r="T48" i="12"/>
  <c r="U48" i="12"/>
  <c r="V48" i="12"/>
  <c r="T161" i="12"/>
  <c r="U161" i="12"/>
  <c r="U62" i="12"/>
  <c r="T62" i="12"/>
  <c r="U39" i="12"/>
  <c r="V39" i="12"/>
  <c r="T39" i="12"/>
  <c r="T123" i="12"/>
  <c r="U123" i="12"/>
  <c r="V123" i="12"/>
  <c r="T310" i="12"/>
  <c r="U310" i="12"/>
  <c r="V310" i="12"/>
  <c r="U325" i="12"/>
  <c r="V325" i="12"/>
  <c r="T325" i="12"/>
  <c r="T37" i="12"/>
  <c r="U37" i="12"/>
  <c r="T95" i="12"/>
  <c r="U95" i="12"/>
  <c r="V294" i="12"/>
  <c r="U294" i="12"/>
  <c r="T294" i="12"/>
  <c r="U47" i="12"/>
  <c r="T47" i="12"/>
  <c r="T282" i="12"/>
  <c r="U282" i="12"/>
  <c r="V282" i="12"/>
  <c r="U160" i="12"/>
  <c r="T160" i="12"/>
  <c r="U188" i="12"/>
  <c r="T188" i="12"/>
  <c r="T231" i="12"/>
  <c r="U231" i="12"/>
  <c r="T189" i="12"/>
  <c r="U189" i="12"/>
  <c r="T279" i="12"/>
  <c r="U279" i="12"/>
  <c r="V279" i="12"/>
  <c r="T56" i="12"/>
  <c r="U56" i="12"/>
  <c r="U261" i="12"/>
  <c r="T261" i="12"/>
  <c r="T320" i="12"/>
  <c r="U320" i="12"/>
  <c r="T89" i="12"/>
  <c r="U89" i="12"/>
  <c r="T86" i="12"/>
  <c r="U86" i="12"/>
  <c r="T191" i="12"/>
  <c r="U191" i="12"/>
  <c r="V191" i="12"/>
  <c r="T164" i="12"/>
  <c r="U164" i="12"/>
  <c r="V164" i="12"/>
  <c r="T112" i="12"/>
  <c r="U112" i="12"/>
  <c r="V112" i="12"/>
  <c r="T291" i="12"/>
  <c r="U291" i="12"/>
  <c r="T31" i="12"/>
  <c r="U31" i="12"/>
  <c r="U108" i="12"/>
  <c r="T108" i="12"/>
  <c r="V108" i="12"/>
  <c r="T114" i="12"/>
  <c r="U114" i="12"/>
  <c r="V114" i="12"/>
  <c r="U195" i="12"/>
  <c r="T195" i="12"/>
  <c r="T290" i="12"/>
  <c r="U290" i="12"/>
  <c r="T111" i="12"/>
  <c r="U111" i="12"/>
  <c r="T167" i="12"/>
  <c r="U167" i="12"/>
  <c r="V167" i="12"/>
  <c r="T242" i="12"/>
  <c r="U242" i="12"/>
  <c r="T266" i="12"/>
  <c r="U266" i="12"/>
  <c r="V266" i="12"/>
  <c r="T97" i="12"/>
  <c r="U97" i="12"/>
  <c r="T209" i="12"/>
  <c r="U209" i="12"/>
  <c r="T225" i="12"/>
  <c r="U225" i="12"/>
  <c r="T258" i="12"/>
  <c r="U258" i="12"/>
  <c r="V258" i="12"/>
  <c r="T237" i="12"/>
  <c r="U237" i="12"/>
  <c r="V237" i="12"/>
  <c r="T254" i="12"/>
  <c r="U254" i="12"/>
  <c r="T311" i="12"/>
  <c r="V311" i="12"/>
  <c r="U311" i="12"/>
  <c r="U102" i="12"/>
  <c r="V102" i="12"/>
  <c r="T102" i="12"/>
  <c r="T313" i="12"/>
  <c r="U313" i="12"/>
  <c r="T141" i="12"/>
  <c r="U141" i="12"/>
  <c r="T256" i="12"/>
  <c r="U256" i="12"/>
  <c r="V256" i="12"/>
  <c r="U24" i="12"/>
  <c r="T24" i="12"/>
  <c r="T217" i="12"/>
  <c r="U217" i="12"/>
  <c r="V217" i="12"/>
  <c r="T36" i="12"/>
  <c r="U36" i="12"/>
  <c r="U158" i="12"/>
  <c r="T158" i="12"/>
  <c r="T92" i="12"/>
  <c r="U92" i="12"/>
  <c r="V92" i="12"/>
  <c r="T72" i="12"/>
  <c r="U72" i="12"/>
  <c r="V72" i="12"/>
  <c r="U19" i="12"/>
  <c r="V19" i="12"/>
  <c r="T19" i="12"/>
  <c r="T203" i="12"/>
  <c r="U203" i="12"/>
  <c r="T49" i="12"/>
  <c r="U49" i="12"/>
  <c r="U122" i="12"/>
  <c r="T122" i="12"/>
  <c r="T149" i="12"/>
  <c r="U149" i="12"/>
  <c r="T247" i="12"/>
  <c r="U247" i="12"/>
  <c r="V247" i="12"/>
  <c r="U142" i="12"/>
  <c r="T142" i="12"/>
  <c r="U57" i="12"/>
  <c r="T57" i="12"/>
  <c r="V53" i="12"/>
  <c r="T53" i="12"/>
  <c r="U53" i="12"/>
  <c r="T138" i="12"/>
  <c r="U138" i="12"/>
  <c r="V252" i="12"/>
  <c r="T252" i="12"/>
  <c r="U252" i="12"/>
  <c r="T120" i="12"/>
  <c r="U120" i="12"/>
  <c r="T221" i="12"/>
  <c r="U221" i="12"/>
  <c r="T69" i="12"/>
  <c r="U69" i="12"/>
  <c r="V69" i="12"/>
  <c r="T239" i="12"/>
  <c r="U239" i="12"/>
  <c r="T129" i="12"/>
  <c r="U129" i="12"/>
  <c r="T33" i="12"/>
  <c r="V33" i="12"/>
  <c r="U33" i="12"/>
  <c r="T73" i="12"/>
  <c r="U73" i="12"/>
  <c r="V73" i="12"/>
  <c r="T285" i="12"/>
  <c r="U285" i="12"/>
  <c r="T185" i="12"/>
  <c r="U185" i="12"/>
  <c r="V326" i="12"/>
  <c r="U326" i="12"/>
  <c r="T326" i="12"/>
  <c r="T64" i="12"/>
  <c r="U64" i="12"/>
  <c r="T284" i="12"/>
  <c r="U284" i="12"/>
  <c r="U106" i="12"/>
  <c r="T106" i="12"/>
  <c r="V177" i="12"/>
  <c r="U177" i="12"/>
  <c r="T177" i="12"/>
  <c r="T151" i="12"/>
  <c r="U151" i="12"/>
  <c r="V151" i="12"/>
  <c r="T79" i="12"/>
  <c r="U79" i="12"/>
  <c r="V101" i="12"/>
  <c r="T101" i="12"/>
  <c r="U101" i="12"/>
  <c r="T140" i="12"/>
  <c r="U140" i="12"/>
  <c r="V140" i="12"/>
  <c r="T104" i="12"/>
  <c r="U104" i="12"/>
  <c r="T148" i="12"/>
  <c r="U148" i="12"/>
  <c r="V148" i="12"/>
  <c r="T38" i="12"/>
  <c r="U38" i="12"/>
  <c r="V38" i="12"/>
  <c r="T243" i="12"/>
  <c r="U243" i="12"/>
  <c r="T277" i="12"/>
  <c r="U277" i="12"/>
  <c r="T153" i="12"/>
  <c r="U153" i="12"/>
  <c r="V153" i="12"/>
  <c r="T168" i="12"/>
  <c r="U168" i="12"/>
  <c r="V168" i="12"/>
  <c r="T265" i="12"/>
  <c r="U265" i="12"/>
  <c r="T131" i="12"/>
  <c r="U131" i="12"/>
  <c r="U175" i="12"/>
  <c r="V175" i="12"/>
  <c r="T175" i="12"/>
  <c r="T163" i="12"/>
  <c r="U163" i="12"/>
  <c r="T264" i="12"/>
  <c r="U264" i="12"/>
  <c r="U110" i="12"/>
  <c r="T110" i="12"/>
  <c r="V110" i="12"/>
  <c r="T96" i="12"/>
  <c r="U96" i="12"/>
  <c r="T198" i="12"/>
  <c r="U198" i="12"/>
  <c r="T204" i="12"/>
  <c r="U204" i="12"/>
  <c r="V204" i="12"/>
  <c r="U308" i="12"/>
  <c r="T308" i="12"/>
  <c r="T299" i="12"/>
  <c r="U299" i="12"/>
  <c r="T194" i="12"/>
  <c r="U194" i="12"/>
  <c r="T223" i="12"/>
  <c r="U223" i="12"/>
  <c r="T93" i="12"/>
  <c r="U93" i="12"/>
  <c r="V93" i="12"/>
  <c r="T287" i="12"/>
  <c r="U287" i="12"/>
  <c r="V287" i="12"/>
  <c r="V76" i="12"/>
  <c r="T76" i="12"/>
  <c r="U76" i="12"/>
  <c r="T314" i="12"/>
  <c r="U314" i="12"/>
  <c r="V314" i="12"/>
  <c r="U94" i="12"/>
  <c r="V94" i="12"/>
  <c r="T94" i="12"/>
  <c r="T213" i="12"/>
  <c r="U213" i="12"/>
  <c r="T216" i="12"/>
  <c r="V216" i="12"/>
  <c r="U216" i="12"/>
  <c r="U321" i="12"/>
  <c r="T321" i="12"/>
  <c r="U280" i="12"/>
  <c r="T280" i="12"/>
  <c r="V280" i="12"/>
  <c r="T34" i="12"/>
  <c r="U34" i="12"/>
  <c r="V34" i="12"/>
  <c r="T183" i="12"/>
  <c r="U183" i="12"/>
  <c r="V183" i="12"/>
  <c r="T127" i="12"/>
  <c r="U127" i="12"/>
  <c r="V127" i="12"/>
  <c r="T297" i="12"/>
  <c r="U297" i="12"/>
  <c r="V297" i="12"/>
  <c r="U250" i="12"/>
  <c r="T250" i="12"/>
  <c r="T246" i="12"/>
  <c r="U246" i="12"/>
  <c r="V246" i="12"/>
  <c r="U306" i="12"/>
  <c r="T306" i="12"/>
  <c r="T187" i="12"/>
  <c r="U187" i="12"/>
  <c r="U166" i="12"/>
  <c r="T166" i="12"/>
  <c r="U29" i="12"/>
  <c r="V29" i="12"/>
  <c r="T29" i="12"/>
  <c r="T245" i="12"/>
  <c r="U245" i="12"/>
  <c r="V245" i="12"/>
  <c r="U174" i="12"/>
  <c r="T174" i="12"/>
  <c r="T276" i="12"/>
  <c r="U276" i="12"/>
  <c r="T59" i="12"/>
  <c r="U59" i="12"/>
  <c r="T229" i="12"/>
  <c r="U229" i="12"/>
  <c r="T67" i="12"/>
  <c r="U67" i="12"/>
  <c r="T11" i="12"/>
  <c r="U11" i="12"/>
  <c r="T154" i="12"/>
  <c r="U154" i="12"/>
  <c r="T270" i="12"/>
  <c r="U270" i="12"/>
  <c r="V270" i="12"/>
  <c r="T85" i="12"/>
  <c r="U85" i="12"/>
  <c r="T251" i="12"/>
  <c r="U251" i="12"/>
  <c r="V251" i="12"/>
  <c r="V240" i="12"/>
  <c r="U240" i="12"/>
  <c r="T240" i="12"/>
  <c r="T304" i="12"/>
  <c r="U304" i="12"/>
  <c r="V304" i="12"/>
  <c r="U262" i="12"/>
  <c r="T262" i="12"/>
  <c r="V262" i="12"/>
  <c r="U307" i="12"/>
  <c r="T307" i="12"/>
  <c r="T52" i="12"/>
  <c r="U52" i="12"/>
  <c r="T272" i="12"/>
  <c r="U272" i="12"/>
  <c r="U199" i="12"/>
  <c r="T199" i="12"/>
  <c r="T201" i="12"/>
  <c r="U201" i="12"/>
  <c r="V201" i="12"/>
  <c r="T55" i="12"/>
  <c r="U55" i="12"/>
  <c r="T205" i="12"/>
  <c r="U205" i="12"/>
  <c r="T100" i="12"/>
  <c r="U100" i="12"/>
  <c r="V100" i="12"/>
  <c r="T139" i="12"/>
  <c r="U139" i="12"/>
  <c r="U302" i="12"/>
  <c r="T302" i="12"/>
  <c r="V302" i="12"/>
  <c r="T157" i="12"/>
  <c r="U157" i="12"/>
  <c r="T156" i="12"/>
  <c r="U156" i="12"/>
  <c r="V156" i="12"/>
  <c r="U260" i="12"/>
  <c r="T260" i="12"/>
  <c r="U145" i="12"/>
  <c r="T145" i="12"/>
  <c r="V145" i="12"/>
  <c r="T81" i="12"/>
  <c r="U81" i="12"/>
  <c r="V81" i="12"/>
  <c r="T23" i="12"/>
  <c r="U23" i="12"/>
  <c r="V23" i="12"/>
  <c r="T274" i="12"/>
  <c r="U274" i="12"/>
  <c r="V274" i="12"/>
  <c r="U235" i="12"/>
  <c r="T235" i="12"/>
  <c r="T192" i="12"/>
  <c r="U192" i="12"/>
  <c r="V192" i="12"/>
  <c r="T275" i="12"/>
  <c r="U275" i="12"/>
  <c r="U60" i="12"/>
  <c r="T60" i="12"/>
  <c r="T226" i="12"/>
  <c r="V226" i="12"/>
  <c r="U226" i="12"/>
  <c r="T172" i="12"/>
  <c r="U172" i="12"/>
  <c r="T88" i="12"/>
  <c r="U88" i="12"/>
  <c r="V88" i="12"/>
  <c r="T125" i="12"/>
  <c r="U125" i="12"/>
  <c r="V125" i="12"/>
  <c r="T71" i="12"/>
  <c r="U71" i="12"/>
  <c r="V71" i="12"/>
  <c r="T257" i="12"/>
  <c r="U257" i="12"/>
  <c r="V257" i="12"/>
  <c r="T74" i="12"/>
  <c r="U74" i="12"/>
  <c r="T84" i="12"/>
  <c r="U84" i="12"/>
  <c r="T289" i="12"/>
  <c r="U289" i="12"/>
  <c r="T181" i="12"/>
  <c r="U181" i="12"/>
  <c r="V181" i="12"/>
  <c r="T301" i="12"/>
  <c r="U301" i="12"/>
  <c r="T273" i="12"/>
  <c r="U273" i="12"/>
  <c r="V273" i="12"/>
  <c r="T293" i="12"/>
  <c r="V293" i="12"/>
  <c r="U293" i="12"/>
  <c r="T43" i="12"/>
  <c r="U43" i="12"/>
  <c r="T269" i="12"/>
  <c r="U269" i="12"/>
  <c r="T207" i="12"/>
  <c r="U207" i="12"/>
  <c r="T249" i="12"/>
  <c r="U249" i="12"/>
  <c r="T147" i="12"/>
  <c r="U147" i="12"/>
  <c r="U322" i="12"/>
  <c r="T322" i="12"/>
  <c r="T87" i="12"/>
  <c r="V87" i="12"/>
  <c r="U87" i="12"/>
  <c r="T126" i="12"/>
  <c r="U126" i="12"/>
  <c r="T296" i="12"/>
  <c r="U296" i="12"/>
  <c r="T143" i="12"/>
  <c r="U143" i="12"/>
  <c r="T234" i="12"/>
  <c r="U234" i="12"/>
  <c r="T210" i="12"/>
  <c r="U210" i="12"/>
  <c r="T165" i="12"/>
  <c r="U165" i="12"/>
  <c r="V165" i="12"/>
  <c r="T75" i="12"/>
  <c r="U75" i="12"/>
  <c r="T184" i="12"/>
  <c r="U184" i="12"/>
  <c r="V184" i="12"/>
  <c r="T82" i="12"/>
  <c r="U82" i="12"/>
  <c r="V82" i="12"/>
  <c r="V224" i="12"/>
  <c r="T224" i="12"/>
  <c r="U224" i="12"/>
  <c r="T117" i="12"/>
  <c r="U117" i="12"/>
  <c r="T222" i="12"/>
  <c r="V222" i="12"/>
  <c r="U222" i="12"/>
  <c r="T170" i="12"/>
  <c r="U170" i="12"/>
  <c r="T253" i="12"/>
  <c r="U253" i="12"/>
  <c r="T283" i="12"/>
  <c r="U283" i="12"/>
  <c r="T137" i="12"/>
  <c r="U137" i="12"/>
  <c r="U90" i="12"/>
  <c r="V90" i="12"/>
  <c r="T90" i="12"/>
  <c r="T136" i="12"/>
  <c r="U136" i="12"/>
  <c r="V136" i="12"/>
  <c r="T116" i="12"/>
  <c r="U116" i="12"/>
  <c r="U18" i="12"/>
  <c r="T18" i="12"/>
  <c r="V18" i="12"/>
  <c r="T278" i="12"/>
  <c r="U278" i="12"/>
  <c r="V278" i="12"/>
  <c r="T268" i="12"/>
  <c r="U268" i="12"/>
  <c r="U259" i="12"/>
  <c r="T259" i="12"/>
  <c r="V259" i="12"/>
  <c r="T328" i="12"/>
  <c r="U328" i="12"/>
  <c r="T22" i="12"/>
  <c r="U22" i="12"/>
  <c r="U32" i="12"/>
  <c r="T32" i="12"/>
  <c r="T12" i="12"/>
  <c r="U12" i="12"/>
  <c r="U105" i="12"/>
  <c r="T105" i="12"/>
  <c r="T124" i="12"/>
  <c r="U124" i="12"/>
  <c r="V124" i="12"/>
  <c r="U196" i="12"/>
  <c r="T196" i="12"/>
  <c r="T135" i="12"/>
  <c r="U135" i="12"/>
  <c r="V135" i="12"/>
  <c r="T211" i="12"/>
  <c r="U211" i="12"/>
  <c r="T286" i="12"/>
  <c r="U286" i="12"/>
  <c r="T133" i="12"/>
  <c r="U133" i="12"/>
  <c r="V133" i="12"/>
  <c r="T113" i="12"/>
  <c r="U113" i="12"/>
  <c r="U303" i="12"/>
  <c r="T303" i="12"/>
  <c r="V303" i="12"/>
  <c r="T316" i="12"/>
  <c r="U316" i="12"/>
  <c r="T324" i="12"/>
  <c r="U324" i="12"/>
  <c r="V324" i="12"/>
  <c r="T35" i="12"/>
  <c r="U35" i="12"/>
  <c r="T214" i="12"/>
  <c r="U214" i="12"/>
  <c r="V214" i="12"/>
  <c r="T45" i="12"/>
  <c r="U45" i="12"/>
  <c r="T77" i="12"/>
  <c r="U77" i="12"/>
  <c r="V77" i="12"/>
  <c r="T200" i="12"/>
  <c r="V200" i="12"/>
  <c r="U200" i="12"/>
  <c r="T130" i="12"/>
  <c r="U130" i="12"/>
  <c r="V130" i="12"/>
  <c r="T298" i="12"/>
  <c r="U298" i="12"/>
  <c r="V298" i="12"/>
  <c r="T228" i="12"/>
  <c r="U228" i="12"/>
  <c r="U241" i="12"/>
  <c r="T241" i="12"/>
  <c r="T271" i="12"/>
  <c r="U271" i="12"/>
  <c r="T66" i="12"/>
  <c r="U66" i="12"/>
  <c r="U27" i="12"/>
  <c r="T27" i="12"/>
  <c r="V27" i="12"/>
  <c r="T15" i="12"/>
  <c r="U15" i="12"/>
  <c r="V15" i="12"/>
  <c r="U219" i="12"/>
  <c r="V219" i="12"/>
  <c r="T219" i="12"/>
  <c r="U54" i="12"/>
  <c r="T54" i="12"/>
  <c r="U58" i="12"/>
  <c r="T58" i="12"/>
  <c r="U227" i="12"/>
  <c r="T227" i="12"/>
  <c r="U318" i="12"/>
  <c r="T318" i="12"/>
  <c r="T212" i="12"/>
  <c r="U212" i="12"/>
  <c r="U146" i="12"/>
  <c r="V146" i="12"/>
  <c r="T146" i="12"/>
  <c r="T180" i="12"/>
  <c r="U180" i="12"/>
  <c r="U103" i="12"/>
  <c r="T103" i="12"/>
  <c r="T14" i="12"/>
  <c r="U14" i="12"/>
  <c r="V292" i="12"/>
  <c r="T292" i="12"/>
  <c r="U292" i="12"/>
  <c r="T61" i="12"/>
  <c r="U61" i="12"/>
  <c r="T46" i="12"/>
  <c r="U46" i="12"/>
  <c r="U295" i="12"/>
  <c r="V295" i="12"/>
  <c r="T295" i="12"/>
  <c r="O330" i="12"/>
  <c r="O7" i="12" s="1"/>
  <c r="O8" i="12"/>
  <c r="C19" i="2" s="1"/>
  <c r="T9" i="12"/>
  <c r="U9" i="12"/>
  <c r="V9" i="12"/>
  <c r="U197" i="12"/>
  <c r="T197" i="12"/>
  <c r="T155" i="12"/>
  <c r="U155" i="12"/>
  <c r="V155" i="12"/>
  <c r="T202" i="12"/>
  <c r="U202" i="12"/>
  <c r="T134" i="12"/>
  <c r="U134" i="12"/>
  <c r="V134" i="12"/>
  <c r="U312" i="12"/>
  <c r="T312" i="12"/>
  <c r="T132" i="12"/>
  <c r="U132" i="12"/>
  <c r="T309" i="12"/>
  <c r="U309" i="12"/>
  <c r="V309" i="12"/>
  <c r="V236" i="12"/>
  <c r="T236" i="12"/>
  <c r="U236" i="12"/>
  <c r="U41" i="12"/>
  <c r="T41" i="12"/>
  <c r="V41" i="12"/>
  <c r="U107" i="12"/>
  <c r="T107" i="12"/>
  <c r="U83" i="12"/>
  <c r="T83" i="12"/>
  <c r="T128" i="12"/>
  <c r="U128" i="12"/>
  <c r="U230" i="12"/>
  <c r="T230" i="12"/>
  <c r="V230" i="12"/>
  <c r="U51" i="12"/>
  <c r="T51" i="12"/>
  <c r="T144" i="12"/>
  <c r="U144" i="12"/>
  <c r="T152" i="12"/>
  <c r="U152" i="12"/>
  <c r="T99" i="12"/>
  <c r="U99" i="12"/>
  <c r="V99" i="12"/>
  <c r="T42" i="12"/>
  <c r="U42" i="12"/>
  <c r="V42" i="12"/>
  <c r="T233" i="12"/>
  <c r="U233" i="12"/>
  <c r="V233" i="12"/>
  <c r="T173" i="12"/>
  <c r="U173" i="12"/>
  <c r="U68" i="12"/>
  <c r="T68" i="12"/>
  <c r="T70" i="12"/>
  <c r="U70" i="12"/>
  <c r="T25" i="12"/>
  <c r="U25" i="12"/>
  <c r="V25" i="12"/>
  <c r="U16" i="12"/>
  <c r="T16" i="12"/>
  <c r="T218" i="12"/>
  <c r="U218" i="12"/>
  <c r="T255" i="12"/>
  <c r="U255" i="12"/>
  <c r="V255" i="12"/>
  <c r="T63" i="12"/>
  <c r="U63" i="12"/>
  <c r="T28" i="12"/>
  <c r="U28" i="12"/>
  <c r="T159" i="12"/>
  <c r="U159" i="12"/>
  <c r="V159" i="12"/>
  <c r="T80" i="12"/>
  <c r="U80" i="12"/>
  <c r="V80" i="12"/>
  <c r="N8" i="12"/>
  <c r="T176" i="12"/>
  <c r="U176" i="12"/>
  <c r="T50" i="12"/>
  <c r="U50" i="12"/>
  <c r="V50" i="12"/>
  <c r="T78" i="12"/>
  <c r="U78" i="12"/>
  <c r="V78" i="12"/>
  <c r="V208" i="12"/>
  <c r="T208" i="12"/>
  <c r="U208" i="12"/>
  <c r="T13" i="12"/>
  <c r="U13" i="12"/>
  <c r="C17" i="5" s="1"/>
  <c r="V13" i="12"/>
  <c r="T186" i="12"/>
  <c r="U186" i="12"/>
  <c r="T169" i="12"/>
  <c r="U169" i="12"/>
  <c r="U267" i="12"/>
  <c r="T267" i="12"/>
  <c r="T119" i="12"/>
  <c r="U119" i="12"/>
  <c r="V119" i="12"/>
  <c r="T115" i="12"/>
  <c r="V115" i="12"/>
  <c r="U115" i="12"/>
  <c r="V17" i="12"/>
  <c r="T17" i="12"/>
  <c r="U17" i="12"/>
  <c r="T327" i="12"/>
  <c r="U327" i="12"/>
  <c r="V327" i="12"/>
  <c r="T248" i="12"/>
  <c r="U248" i="12"/>
  <c r="T171" i="12"/>
  <c r="U171" i="12"/>
  <c r="T121" i="12"/>
  <c r="U121" i="12"/>
  <c r="U182" i="12"/>
  <c r="T182" i="12"/>
  <c r="U319" i="12"/>
  <c r="T319" i="12"/>
  <c r="T244" i="12"/>
  <c r="U244" i="12"/>
  <c r="T232" i="12"/>
  <c r="U232" i="12"/>
  <c r="V232" i="12"/>
  <c r="U150" i="12"/>
  <c r="T150" i="12"/>
  <c r="T118" i="12"/>
  <c r="U118" i="12"/>
  <c r="T91" i="12"/>
  <c r="U91" i="12"/>
  <c r="V91" i="12"/>
  <c r="T30" i="12"/>
  <c r="U30" i="12"/>
  <c r="V30" i="12"/>
  <c r="T20" i="12"/>
  <c r="U20" i="12"/>
  <c r="U281" i="12"/>
  <c r="T281" i="12"/>
  <c r="T40" i="12"/>
  <c r="V40" i="12"/>
  <c r="U40" i="12"/>
  <c r="T288" i="12"/>
  <c r="U288" i="12"/>
  <c r="V288" i="12"/>
  <c r="T215" i="12"/>
  <c r="U215" i="12"/>
  <c r="T220" i="12"/>
  <c r="U220" i="12"/>
  <c r="T26" i="12"/>
  <c r="U26" i="12"/>
  <c r="V26" i="12"/>
  <c r="N330" i="12"/>
  <c r="N7" i="12" s="1"/>
  <c r="M245" i="10"/>
  <c r="L9" i="10"/>
  <c r="AA9" i="10"/>
  <c r="AA7" i="10" s="1"/>
  <c r="U330" i="12" l="1"/>
  <c r="Z330" i="12" s="1"/>
  <c r="U8" i="12"/>
  <c r="U6" i="12" s="1"/>
  <c r="T7" i="12"/>
  <c r="O6" i="12"/>
  <c r="U7" i="12"/>
  <c r="L330" i="10"/>
  <c r="L7" i="10" s="1"/>
  <c r="L3" i="10" s="1"/>
  <c r="L8" i="10"/>
  <c r="M9" i="10"/>
  <c r="M330" i="10" l="1"/>
  <c r="M7" i="10" s="1"/>
  <c r="M8" i="10"/>
  <c r="N9" i="10" l="1"/>
  <c r="N47" i="10"/>
  <c r="O47" i="10" s="1"/>
  <c r="X47" i="12" s="1"/>
  <c r="Y47" i="12" s="1"/>
  <c r="Z47" i="12" s="1"/>
  <c r="N198" i="10"/>
  <c r="O198" i="10" s="1"/>
  <c r="X198" i="12" s="1"/>
  <c r="Y198" i="12" s="1"/>
  <c r="Z198" i="12" s="1"/>
  <c r="N206" i="10"/>
  <c r="O206" i="10" s="1"/>
  <c r="X206" i="12" s="1"/>
  <c r="Y206" i="12" s="1"/>
  <c r="Z206" i="12" s="1"/>
  <c r="N112" i="10"/>
  <c r="O112" i="10" s="1"/>
  <c r="X112" i="12" s="1"/>
  <c r="Y112" i="12" s="1"/>
  <c r="Z112" i="12" s="1"/>
  <c r="N81" i="10"/>
  <c r="O81" i="10" s="1"/>
  <c r="X81" i="12" s="1"/>
  <c r="Y81" i="12" s="1"/>
  <c r="Z81" i="12" s="1"/>
  <c r="N270" i="10"/>
  <c r="O270" i="10" s="1"/>
  <c r="X270" i="12" s="1"/>
  <c r="Y270" i="12" s="1"/>
  <c r="Z270" i="12" s="1"/>
  <c r="N161" i="10"/>
  <c r="O161" i="10" s="1"/>
  <c r="X161" i="12" s="1"/>
  <c r="N261" i="10"/>
  <c r="O261" i="10" s="1"/>
  <c r="X261" i="12" s="1"/>
  <c r="N150" i="10"/>
  <c r="O150" i="10" s="1"/>
  <c r="X150" i="12" s="1"/>
  <c r="N183" i="10"/>
  <c r="O183" i="10" s="1"/>
  <c r="X183" i="12" s="1"/>
  <c r="Y183" i="12" s="1"/>
  <c r="Z183" i="12" s="1"/>
  <c r="N127" i="10"/>
  <c r="O127" i="10" s="1"/>
  <c r="X127" i="12" s="1"/>
  <c r="Y127" i="12" s="1"/>
  <c r="Z127" i="12" s="1"/>
  <c r="N136" i="10"/>
  <c r="O136" i="10" s="1"/>
  <c r="X136" i="12" s="1"/>
  <c r="Y136" i="12" s="1"/>
  <c r="Z136" i="12" s="1"/>
  <c r="N245" i="10"/>
  <c r="O245" i="10" s="1"/>
  <c r="X245" i="12" s="1"/>
  <c r="Y245" i="12" s="1"/>
  <c r="Z245" i="12" s="1"/>
  <c r="N105" i="10"/>
  <c r="O105" i="10" s="1"/>
  <c r="X105" i="12" s="1"/>
  <c r="N291" i="10"/>
  <c r="O291" i="10" s="1"/>
  <c r="X291" i="12" s="1"/>
  <c r="N135" i="10"/>
  <c r="O135" i="10" s="1"/>
  <c r="X135" i="12" s="1"/>
  <c r="Y135" i="12" s="1"/>
  <c r="Z135" i="12" s="1"/>
  <c r="N152" i="10"/>
  <c r="O152" i="10" s="1"/>
  <c r="X152" i="12" s="1"/>
  <c r="N18" i="10"/>
  <c r="O18" i="10" s="1"/>
  <c r="X18" i="12" s="1"/>
  <c r="Y18" i="12" s="1"/>
  <c r="Z18" i="12" s="1"/>
  <c r="N274" i="10"/>
  <c r="O274" i="10" s="1"/>
  <c r="X274" i="12" s="1"/>
  <c r="Y274" i="12" s="1"/>
  <c r="Z274" i="12" s="1"/>
  <c r="N169" i="10"/>
  <c r="O169" i="10" s="1"/>
  <c r="X169" i="12" s="1"/>
  <c r="Y169" i="12" s="1"/>
  <c r="Z169" i="12" s="1"/>
  <c r="N173" i="10"/>
  <c r="O173" i="10" s="1"/>
  <c r="X173" i="12" s="1"/>
  <c r="N126" i="10"/>
  <c r="O126" i="10" s="1"/>
  <c r="X126" i="12" s="1"/>
  <c r="N225" i="10"/>
  <c r="O225" i="10" s="1"/>
  <c r="X225" i="12" s="1"/>
  <c r="N171" i="10"/>
  <c r="O171" i="10" s="1"/>
  <c r="X171" i="12" s="1"/>
  <c r="Y171" i="12" s="1"/>
  <c r="Z171" i="12" s="1"/>
  <c r="N273" i="10"/>
  <c r="O273" i="10" s="1"/>
  <c r="X273" i="12" s="1"/>
  <c r="Y273" i="12" s="1"/>
  <c r="Z273" i="12" s="1"/>
  <c r="N266" i="10"/>
  <c r="O266" i="10" s="1"/>
  <c r="X266" i="12" s="1"/>
  <c r="Y266" i="12" s="1"/>
  <c r="Z266" i="12" s="1"/>
  <c r="N116" i="10"/>
  <c r="O116" i="10" s="1"/>
  <c r="X116" i="12" s="1"/>
  <c r="N196" i="10"/>
  <c r="O196" i="10" s="1"/>
  <c r="X196" i="12" s="1"/>
  <c r="N174" i="10"/>
  <c r="O174" i="10" s="1"/>
  <c r="X174" i="12" s="1"/>
  <c r="Y174" i="12" s="1"/>
  <c r="Z174" i="12" s="1"/>
  <c r="N73" i="10"/>
  <c r="O73" i="10" s="1"/>
  <c r="X73" i="12" s="1"/>
  <c r="Y73" i="12" s="1"/>
  <c r="Z73" i="12" s="1"/>
  <c r="N74" i="10"/>
  <c r="O74" i="10" s="1"/>
  <c r="X74" i="12" s="1"/>
  <c r="N244" i="10"/>
  <c r="O244" i="10" s="1"/>
  <c r="X244" i="12" s="1"/>
  <c r="N324" i="10"/>
  <c r="O324" i="10" s="1"/>
  <c r="X324" i="12" s="1"/>
  <c r="Y324" i="12" s="1"/>
  <c r="Z324" i="12" s="1"/>
  <c r="N230" i="10"/>
  <c r="O230" i="10" s="1"/>
  <c r="X230" i="12" s="1"/>
  <c r="Y230" i="12" s="1"/>
  <c r="Z230" i="12" s="1"/>
  <c r="N306" i="10"/>
  <c r="O306" i="10" s="1"/>
  <c r="X306" i="12" s="1"/>
  <c r="N42" i="10"/>
  <c r="O42" i="10" s="1"/>
  <c r="X42" i="12" s="1"/>
  <c r="Y42" i="12" s="1"/>
  <c r="Z42" i="12" s="1"/>
  <c r="N49" i="10"/>
  <c r="O49" i="10" s="1"/>
  <c r="X49" i="12" s="1"/>
  <c r="N327" i="10"/>
  <c r="O327" i="10" s="1"/>
  <c r="X327" i="12" s="1"/>
  <c r="Y327" i="12" s="1"/>
  <c r="Z327" i="12" s="1"/>
  <c r="N323" i="10"/>
  <c r="O323" i="10" s="1"/>
  <c r="X323" i="12" s="1"/>
  <c r="Y323" i="12" s="1"/>
  <c r="Z323" i="12" s="1"/>
  <c r="N77" i="10"/>
  <c r="O77" i="10" s="1"/>
  <c r="X77" i="12" s="1"/>
  <c r="Y77" i="12" s="1"/>
  <c r="Z77" i="12" s="1"/>
  <c r="N32" i="10"/>
  <c r="O32" i="10" s="1"/>
  <c r="X32" i="12" s="1"/>
  <c r="N107" i="10"/>
  <c r="O107" i="10" s="1"/>
  <c r="X107" i="12" s="1"/>
  <c r="N208" i="10"/>
  <c r="O208" i="10" s="1"/>
  <c r="X208" i="12" s="1"/>
  <c r="Y208" i="12" s="1"/>
  <c r="Z208" i="12" s="1"/>
  <c r="N281" i="10"/>
  <c r="O281" i="10" s="1"/>
  <c r="X281" i="12" s="1"/>
  <c r="N106" i="10"/>
  <c r="O106" i="10" s="1"/>
  <c r="X106" i="12" s="1"/>
  <c r="N31" i="10"/>
  <c r="O31" i="10" s="1"/>
  <c r="X31" i="12" s="1"/>
  <c r="N154" i="10"/>
  <c r="O154" i="10" s="1"/>
  <c r="X154" i="12" s="1"/>
  <c r="N250" i="10"/>
  <c r="O250" i="10" s="1"/>
  <c r="X250" i="12" s="1"/>
  <c r="N53" i="10"/>
  <c r="O53" i="10" s="1"/>
  <c r="X53" i="12" s="1"/>
  <c r="Y53" i="12" s="1"/>
  <c r="Z53" i="12" s="1"/>
  <c r="N313" i="10"/>
  <c r="O313" i="10" s="1"/>
  <c r="X313" i="12" s="1"/>
  <c r="N100" i="10"/>
  <c r="O100" i="10" s="1"/>
  <c r="X100" i="12" s="1"/>
  <c r="Y100" i="12" s="1"/>
  <c r="Z100" i="12" s="1"/>
  <c r="N70" i="10"/>
  <c r="O70" i="10" s="1"/>
  <c r="X70" i="12" s="1"/>
  <c r="N214" i="10"/>
  <c r="O214" i="10" s="1"/>
  <c r="X214" i="12" s="1"/>
  <c r="Y214" i="12" s="1"/>
  <c r="Z214" i="12" s="1"/>
  <c r="N125" i="10"/>
  <c r="O125" i="10" s="1"/>
  <c r="X125" i="12" s="1"/>
  <c r="Y125" i="12" s="1"/>
  <c r="Z125" i="12" s="1"/>
  <c r="N283" i="10"/>
  <c r="O283" i="10" s="1"/>
  <c r="X283" i="12" s="1"/>
  <c r="N303" i="10"/>
  <c r="O303" i="10" s="1"/>
  <c r="X303" i="12" s="1"/>
  <c r="Y303" i="12" s="1"/>
  <c r="Z303" i="12" s="1"/>
  <c r="N248" i="10"/>
  <c r="O248" i="10" s="1"/>
  <c r="X248" i="12" s="1"/>
  <c r="N232" i="10"/>
  <c r="O232" i="10" s="1"/>
  <c r="X232" i="12" s="1"/>
  <c r="Y232" i="12" s="1"/>
  <c r="Z232" i="12" s="1"/>
  <c r="N68" i="10"/>
  <c r="O68" i="10" s="1"/>
  <c r="X68" i="12" s="1"/>
  <c r="N284" i="10"/>
  <c r="O284" i="10" s="1"/>
  <c r="X284" i="12" s="1"/>
  <c r="N238" i="10"/>
  <c r="O238" i="10" s="1"/>
  <c r="X238" i="12" s="1"/>
  <c r="N294" i="10"/>
  <c r="O294" i="10" s="1"/>
  <c r="X294" i="12" s="1"/>
  <c r="Y294" i="12" s="1"/>
  <c r="Z294" i="12" s="1"/>
  <c r="N315" i="10"/>
  <c r="O315" i="10" s="1"/>
  <c r="X315" i="12" s="1"/>
  <c r="Y315" i="12" s="1"/>
  <c r="Z315" i="12" s="1"/>
  <c r="N162" i="10"/>
  <c r="O162" i="10" s="1"/>
  <c r="X162" i="12" s="1"/>
  <c r="Y162" i="12" s="1"/>
  <c r="Z162" i="12" s="1"/>
  <c r="N189" i="10"/>
  <c r="O189" i="10" s="1"/>
  <c r="X189" i="12" s="1"/>
  <c r="N37" i="10"/>
  <c r="O37" i="10" s="1"/>
  <c r="X37" i="12" s="1"/>
  <c r="N289" i="10"/>
  <c r="O289" i="10" s="1"/>
  <c r="X289" i="12" s="1"/>
  <c r="N25" i="10"/>
  <c r="O25" i="10" s="1"/>
  <c r="X25" i="12" s="1"/>
  <c r="Y25" i="12" s="1"/>
  <c r="Z25" i="12" s="1"/>
  <c r="N219" i="10"/>
  <c r="O219" i="10" s="1"/>
  <c r="X219" i="12" s="1"/>
  <c r="Y219" i="12" s="1"/>
  <c r="Z219" i="12" s="1"/>
  <c r="N296" i="10"/>
  <c r="O296" i="10" s="1"/>
  <c r="X296" i="12" s="1"/>
  <c r="N13" i="10"/>
  <c r="O13" i="10" s="1"/>
  <c r="X13" i="12" s="1"/>
  <c r="Y13" i="12" s="1"/>
  <c r="Z13" i="12" s="1"/>
  <c r="N59" i="10"/>
  <c r="O59" i="10" s="1"/>
  <c r="X59" i="12" s="1"/>
  <c r="Y59" i="12" s="1"/>
  <c r="Z59" i="12" s="1"/>
  <c r="N79" i="10"/>
  <c r="O79" i="10" s="1"/>
  <c r="X79" i="12" s="1"/>
  <c r="N199" i="10"/>
  <c r="O199" i="10" s="1"/>
  <c r="X199" i="12" s="1"/>
  <c r="N282" i="10"/>
  <c r="O282" i="10" s="1"/>
  <c r="X282" i="12" s="1"/>
  <c r="Y282" i="12" s="1"/>
  <c r="Z282" i="12" s="1"/>
  <c r="N88" i="10"/>
  <c r="O88" i="10" s="1"/>
  <c r="X88" i="12" s="1"/>
  <c r="Y88" i="12" s="1"/>
  <c r="Z88" i="12" s="1"/>
  <c r="N269" i="10"/>
  <c r="O269" i="10" s="1"/>
  <c r="X269" i="12" s="1"/>
  <c r="N122" i="10"/>
  <c r="O122" i="10" s="1"/>
  <c r="X122" i="12" s="1"/>
  <c r="N316" i="10"/>
  <c r="O316" i="10" s="1"/>
  <c r="X316" i="12" s="1"/>
  <c r="N83" i="10"/>
  <c r="O83" i="10" s="1"/>
  <c r="X83" i="12" s="1"/>
  <c r="N205" i="10"/>
  <c r="O205" i="10" s="1"/>
  <c r="X205" i="12" s="1"/>
  <c r="N36" i="10"/>
  <c r="O36" i="10" s="1"/>
  <c r="X36" i="12" s="1"/>
  <c r="N132" i="10"/>
  <c r="O132" i="10" s="1"/>
  <c r="X132" i="12" s="1"/>
  <c r="N220" i="10"/>
  <c r="O220" i="10" s="1"/>
  <c r="X220" i="12" s="1"/>
  <c r="N60" i="10"/>
  <c r="O60" i="10" s="1"/>
  <c r="X60" i="12" s="1"/>
  <c r="N46" i="10"/>
  <c r="O46" i="10" s="1"/>
  <c r="X46" i="12" s="1"/>
  <c r="Y46" i="12" s="1"/>
  <c r="Z46" i="12" s="1"/>
  <c r="N131" i="10"/>
  <c r="O131" i="10" s="1"/>
  <c r="X131" i="12" s="1"/>
  <c r="Y131" i="12" s="1"/>
  <c r="Z131" i="12" s="1"/>
  <c r="N89" i="10"/>
  <c r="O89" i="10" s="1"/>
  <c r="X89" i="12" s="1"/>
  <c r="N184" i="10"/>
  <c r="O184" i="10" s="1"/>
  <c r="X184" i="12" s="1"/>
  <c r="Y184" i="12" s="1"/>
  <c r="Z184" i="12" s="1"/>
  <c r="N121" i="10"/>
  <c r="O121" i="10" s="1"/>
  <c r="X121" i="12" s="1"/>
  <c r="N176" i="10"/>
  <c r="O176" i="10" s="1"/>
  <c r="X176" i="12" s="1"/>
  <c r="N300" i="10"/>
  <c r="O300" i="10" s="1"/>
  <c r="X300" i="12" s="1"/>
  <c r="Y300" i="12" s="1"/>
  <c r="Z300" i="12" s="1"/>
  <c r="N110" i="10"/>
  <c r="O110" i="10" s="1"/>
  <c r="X110" i="12" s="1"/>
  <c r="Y110" i="12" s="1"/>
  <c r="Z110" i="12" s="1"/>
  <c r="N90" i="10"/>
  <c r="O90" i="10" s="1"/>
  <c r="X90" i="12" s="1"/>
  <c r="Y90" i="12" s="1"/>
  <c r="Z90" i="12" s="1"/>
  <c r="N29" i="10"/>
  <c r="O29" i="10" s="1"/>
  <c r="X29" i="12" s="1"/>
  <c r="Y29" i="12" s="1"/>
  <c r="Z29" i="12" s="1"/>
  <c r="N142" i="10"/>
  <c r="O142" i="10" s="1"/>
  <c r="X142" i="12" s="1"/>
  <c r="Y142" i="12" s="1"/>
  <c r="Z142" i="12" s="1"/>
  <c r="N108" i="10"/>
  <c r="O108" i="10" s="1"/>
  <c r="X108" i="12" s="1"/>
  <c r="Y108" i="12" s="1"/>
  <c r="Z108" i="12" s="1"/>
  <c r="N164" i="10"/>
  <c r="O164" i="10" s="1"/>
  <c r="X164" i="12" s="1"/>
  <c r="Y164" i="12" s="1"/>
  <c r="Z164" i="12" s="1"/>
  <c r="N24" i="10"/>
  <c r="O24" i="10" s="1"/>
  <c r="X24" i="12" s="1"/>
  <c r="N265" i="10"/>
  <c r="O265" i="10" s="1"/>
  <c r="X265" i="12" s="1"/>
  <c r="N255" i="10"/>
  <c r="O255" i="10" s="1"/>
  <c r="X255" i="12" s="1"/>
  <c r="Y255" i="12" s="1"/>
  <c r="Z255" i="12" s="1"/>
  <c r="N319" i="10"/>
  <c r="O319" i="10" s="1"/>
  <c r="X319" i="12" s="1"/>
  <c r="N317" i="10"/>
  <c r="O317" i="10" s="1"/>
  <c r="X317" i="12" s="1"/>
  <c r="N133" i="10"/>
  <c r="O133" i="10" s="1"/>
  <c r="X133" i="12" s="1"/>
  <c r="Y133" i="12" s="1"/>
  <c r="Z133" i="12" s="1"/>
  <c r="N203" i="10"/>
  <c r="O203" i="10" s="1"/>
  <c r="X203" i="12" s="1"/>
  <c r="N299" i="10"/>
  <c r="O299" i="10" s="1"/>
  <c r="X299" i="12" s="1"/>
  <c r="N264" i="10"/>
  <c r="O264" i="10" s="1"/>
  <c r="X264" i="12" s="1"/>
  <c r="N163" i="10"/>
  <c r="O163" i="10" s="1"/>
  <c r="X163" i="12" s="1"/>
  <c r="Y163" i="12" s="1"/>
  <c r="Z163" i="12" s="1"/>
  <c r="N277" i="10"/>
  <c r="O277" i="10" s="1"/>
  <c r="X277" i="12" s="1"/>
  <c r="N64" i="10"/>
  <c r="O64" i="10" s="1"/>
  <c r="X64" i="12" s="1"/>
  <c r="N82" i="10"/>
  <c r="O82" i="10" s="1"/>
  <c r="X82" i="12" s="1"/>
  <c r="Y82" i="12" s="1"/>
  <c r="Z82" i="12" s="1"/>
  <c r="N33" i="10"/>
  <c r="O33" i="10" s="1"/>
  <c r="X33" i="12" s="1"/>
  <c r="Y33" i="12" s="1"/>
  <c r="Z33" i="12" s="1"/>
  <c r="N52" i="10"/>
  <c r="O52" i="10" s="1"/>
  <c r="X52" i="12" s="1"/>
  <c r="N263" i="10"/>
  <c r="O263" i="10" s="1"/>
  <c r="X263" i="12" s="1"/>
  <c r="Y263" i="12" s="1"/>
  <c r="Z263" i="12" s="1"/>
  <c r="N103" i="10"/>
  <c r="O103" i="10" s="1"/>
  <c r="X103" i="12" s="1"/>
  <c r="N228" i="10"/>
  <c r="O228" i="10" s="1"/>
  <c r="X228" i="12" s="1"/>
  <c r="Y228" i="12" s="1"/>
  <c r="Z228" i="12" s="1"/>
  <c r="N288" i="10"/>
  <c r="O288" i="10" s="1"/>
  <c r="X288" i="12" s="1"/>
  <c r="Y288" i="12" s="1"/>
  <c r="Z288" i="12" s="1"/>
  <c r="N221" i="10"/>
  <c r="O221" i="10" s="1"/>
  <c r="X221" i="12" s="1"/>
  <c r="N312" i="10"/>
  <c r="O312" i="10" s="1"/>
  <c r="X312" i="12" s="1"/>
  <c r="N76" i="10"/>
  <c r="O76" i="10" s="1"/>
  <c r="X76" i="12" s="1"/>
  <c r="Y76" i="12" s="1"/>
  <c r="Z76" i="12" s="1"/>
  <c r="N253" i="10"/>
  <c r="O253" i="10" s="1"/>
  <c r="X253" i="12" s="1"/>
  <c r="N10" i="10"/>
  <c r="O10" i="10" s="1"/>
  <c r="X10" i="12" s="1"/>
  <c r="N30" i="10"/>
  <c r="O30" i="10" s="1"/>
  <c r="X30" i="12" s="1"/>
  <c r="Y30" i="12" s="1"/>
  <c r="Z30" i="12" s="1"/>
  <c r="N44" i="10"/>
  <c r="O44" i="10" s="1"/>
  <c r="X44" i="12" s="1"/>
  <c r="N166" i="10"/>
  <c r="O166" i="10" s="1"/>
  <c r="X166" i="12" s="1"/>
  <c r="N57" i="10"/>
  <c r="O57" i="10" s="1"/>
  <c r="X57" i="12" s="1"/>
  <c r="N111" i="10"/>
  <c r="O111" i="10" s="1"/>
  <c r="X111" i="12" s="1"/>
  <c r="N50" i="10"/>
  <c r="O50" i="10" s="1"/>
  <c r="X50" i="12" s="1"/>
  <c r="Y50" i="12" s="1"/>
  <c r="Z50" i="12" s="1"/>
  <c r="N276" i="10"/>
  <c r="O276" i="10" s="1"/>
  <c r="X276" i="12" s="1"/>
  <c r="N39" i="10"/>
  <c r="O39" i="10" s="1"/>
  <c r="X39" i="12" s="1"/>
  <c r="Y39" i="12" s="1"/>
  <c r="Z39" i="12" s="1"/>
  <c r="N239" i="10"/>
  <c r="O239" i="10" s="1"/>
  <c r="X239" i="12" s="1"/>
  <c r="N23" i="10"/>
  <c r="O23" i="10" s="1"/>
  <c r="X23" i="12" s="1"/>
  <c r="Y23" i="12" s="1"/>
  <c r="Z23" i="12" s="1"/>
  <c r="N231" i="10"/>
  <c r="O231" i="10" s="1"/>
  <c r="X231" i="12" s="1"/>
  <c r="N63" i="10"/>
  <c r="O63" i="10" s="1"/>
  <c r="X63" i="12" s="1"/>
  <c r="N213" i="10"/>
  <c r="O213" i="10" s="1"/>
  <c r="X213" i="12" s="1"/>
  <c r="N34" i="10"/>
  <c r="O34" i="10" s="1"/>
  <c r="X34" i="12" s="1"/>
  <c r="Y34" i="12" s="1"/>
  <c r="Z34" i="12" s="1"/>
  <c r="N155" i="10"/>
  <c r="O155" i="10" s="1"/>
  <c r="X155" i="12" s="1"/>
  <c r="Y155" i="12" s="1"/>
  <c r="Z155" i="12" s="1"/>
  <c r="N218" i="10"/>
  <c r="O218" i="10" s="1"/>
  <c r="X218" i="12" s="1"/>
  <c r="N147" i="10"/>
  <c r="O147" i="10" s="1"/>
  <c r="X147" i="12" s="1"/>
  <c r="N118" i="10"/>
  <c r="O118" i="10" s="1"/>
  <c r="X118" i="12" s="1"/>
  <c r="N301" i="10"/>
  <c r="O301" i="10" s="1"/>
  <c r="X301" i="12" s="1"/>
  <c r="N224" i="10"/>
  <c r="O224" i="10" s="1"/>
  <c r="X224" i="12" s="1"/>
  <c r="Y224" i="12" s="1"/>
  <c r="Z224" i="12" s="1"/>
  <c r="N259" i="10"/>
  <c r="O259" i="10" s="1"/>
  <c r="X259" i="12" s="1"/>
  <c r="Y259" i="12" s="1"/>
  <c r="Z259" i="12" s="1"/>
  <c r="N260" i="10"/>
  <c r="O260" i="10" s="1"/>
  <c r="X260" i="12" s="1"/>
  <c r="N15" i="10"/>
  <c r="O15" i="10" s="1"/>
  <c r="X15" i="12" s="1"/>
  <c r="Y15" i="12" s="1"/>
  <c r="Z15" i="12" s="1"/>
  <c r="N113" i="10"/>
  <c r="O113" i="10" s="1"/>
  <c r="X113" i="12" s="1"/>
  <c r="Y113" i="12" s="1"/>
  <c r="Z113" i="12" s="1"/>
  <c r="N298" i="10"/>
  <c r="O298" i="10" s="1"/>
  <c r="X298" i="12" s="1"/>
  <c r="Y298" i="12" s="1"/>
  <c r="Z298" i="12" s="1"/>
  <c r="N62" i="10"/>
  <c r="O62" i="10" s="1"/>
  <c r="X62" i="12" s="1"/>
  <c r="N19" i="10"/>
  <c r="O19" i="10" s="1"/>
  <c r="X19" i="12" s="1"/>
  <c r="Y19" i="12" s="1"/>
  <c r="Z19" i="12" s="1"/>
  <c r="N204" i="10"/>
  <c r="O204" i="10" s="1"/>
  <c r="X204" i="12" s="1"/>
  <c r="Y204" i="12" s="1"/>
  <c r="Z204" i="12" s="1"/>
  <c r="N146" i="10"/>
  <c r="O146" i="10" s="1"/>
  <c r="X146" i="12" s="1"/>
  <c r="Y146" i="12" s="1"/>
  <c r="Z146" i="12" s="1"/>
  <c r="N119" i="10"/>
  <c r="O119" i="10" s="1"/>
  <c r="X119" i="12" s="1"/>
  <c r="Y119" i="12" s="1"/>
  <c r="Z119" i="12" s="1"/>
  <c r="N180" i="10"/>
  <c r="O180" i="10" s="1"/>
  <c r="X180" i="12" s="1"/>
  <c r="N143" i="10"/>
  <c r="O143" i="10" s="1"/>
  <c r="X143" i="12" s="1"/>
  <c r="Y143" i="12" s="1"/>
  <c r="Z143" i="12" s="1"/>
  <c r="N84" i="10"/>
  <c r="O84" i="10" s="1"/>
  <c r="X84" i="12" s="1"/>
  <c r="N175" i="10"/>
  <c r="O175" i="10" s="1"/>
  <c r="X175" i="12" s="1"/>
  <c r="Y175" i="12" s="1"/>
  <c r="Z175" i="12" s="1"/>
  <c r="N124" i="10"/>
  <c r="O124" i="10" s="1"/>
  <c r="X124" i="12" s="1"/>
  <c r="Y124" i="12" s="1"/>
  <c r="Z124" i="12" s="1"/>
  <c r="N251" i="10"/>
  <c r="O251" i="10" s="1"/>
  <c r="X251" i="12" s="1"/>
  <c r="Y251" i="12" s="1"/>
  <c r="Z251" i="12" s="1"/>
  <c r="N104" i="10"/>
  <c r="O104" i="10" s="1"/>
  <c r="X104" i="12" s="1"/>
  <c r="N226" i="10"/>
  <c r="O226" i="10" s="1"/>
  <c r="X226" i="12" s="1"/>
  <c r="Y226" i="12" s="1"/>
  <c r="Z226" i="12" s="1"/>
  <c r="N256" i="10"/>
  <c r="O256" i="10" s="1"/>
  <c r="X256" i="12" s="1"/>
  <c r="Y256" i="12" s="1"/>
  <c r="Z256" i="12" s="1"/>
  <c r="N211" i="10"/>
  <c r="O211" i="10" s="1"/>
  <c r="X211" i="12" s="1"/>
  <c r="N252" i="10"/>
  <c r="O252" i="10" s="1"/>
  <c r="X252" i="12" s="1"/>
  <c r="Y252" i="12" s="1"/>
  <c r="Z252" i="12" s="1"/>
  <c r="N165" i="10"/>
  <c r="O165" i="10" s="1"/>
  <c r="X165" i="12" s="1"/>
  <c r="Y165" i="12" s="1"/>
  <c r="Z165" i="12" s="1"/>
  <c r="N188" i="10"/>
  <c r="O188" i="10" s="1"/>
  <c r="X188" i="12" s="1"/>
  <c r="Y188" i="12" s="1"/>
  <c r="Z188" i="12" s="1"/>
  <c r="N115" i="10"/>
  <c r="O115" i="10" s="1"/>
  <c r="X115" i="12" s="1"/>
  <c r="Y115" i="12" s="1"/>
  <c r="Z115" i="12" s="1"/>
  <c r="N302" i="10"/>
  <c r="O302" i="10" s="1"/>
  <c r="X302" i="12" s="1"/>
  <c r="Y302" i="12" s="1"/>
  <c r="Z302" i="12" s="1"/>
  <c r="N227" i="10"/>
  <c r="O227" i="10" s="1"/>
  <c r="X227" i="12" s="1"/>
  <c r="Y227" i="12" s="1"/>
  <c r="Z227" i="12" s="1"/>
  <c r="N320" i="10"/>
  <c r="O320" i="10" s="1"/>
  <c r="X320" i="12" s="1"/>
  <c r="Y320" i="12" s="1"/>
  <c r="Z320" i="12" s="1"/>
  <c r="N167" i="10"/>
  <c r="O167" i="10" s="1"/>
  <c r="X167" i="12" s="1"/>
  <c r="Y167" i="12" s="1"/>
  <c r="Z167" i="12" s="1"/>
  <c r="N48" i="10"/>
  <c r="O48" i="10" s="1"/>
  <c r="X48" i="12" s="1"/>
  <c r="Y48" i="12" s="1"/>
  <c r="Z48" i="12" s="1"/>
  <c r="N280" i="10"/>
  <c r="O280" i="10" s="1"/>
  <c r="X280" i="12" s="1"/>
  <c r="Y280" i="12" s="1"/>
  <c r="Z280" i="12" s="1"/>
  <c r="N159" i="10"/>
  <c r="O159" i="10" s="1"/>
  <c r="X159" i="12" s="1"/>
  <c r="Y159" i="12" s="1"/>
  <c r="Z159" i="12" s="1"/>
  <c r="N101" i="10"/>
  <c r="O101" i="10" s="1"/>
  <c r="X101" i="12" s="1"/>
  <c r="Y101" i="12" s="1"/>
  <c r="Z101" i="12" s="1"/>
  <c r="N69" i="10"/>
  <c r="O69" i="10" s="1"/>
  <c r="X69" i="12" s="1"/>
  <c r="Y69" i="12" s="1"/>
  <c r="Z69" i="12" s="1"/>
  <c r="N172" i="10"/>
  <c r="O172" i="10" s="1"/>
  <c r="X172" i="12" s="1"/>
  <c r="Y172" i="12" s="1"/>
  <c r="Z172" i="12" s="1"/>
  <c r="N178" i="10"/>
  <c r="O178" i="10" s="1"/>
  <c r="X178" i="12" s="1"/>
  <c r="Y178" i="12" s="1"/>
  <c r="Z178" i="12" s="1"/>
  <c r="N157" i="10"/>
  <c r="O157" i="10" s="1"/>
  <c r="X157" i="12" s="1"/>
  <c r="Y157" i="12" s="1"/>
  <c r="Z157" i="12" s="1"/>
  <c r="N304" i="10"/>
  <c r="O304" i="10" s="1"/>
  <c r="X304" i="12" s="1"/>
  <c r="Y304" i="12" s="1"/>
  <c r="Z304" i="12" s="1"/>
  <c r="N35" i="10"/>
  <c r="O35" i="10" s="1"/>
  <c r="X35" i="12" s="1"/>
  <c r="Y35" i="12" s="1"/>
  <c r="Z35" i="12" s="1"/>
  <c r="N130" i="10"/>
  <c r="O130" i="10" s="1"/>
  <c r="X130" i="12" s="1"/>
  <c r="Y130" i="12" s="1"/>
  <c r="Z130" i="12" s="1"/>
  <c r="N310" i="10"/>
  <c r="O310" i="10" s="1"/>
  <c r="X310" i="12" s="1"/>
  <c r="Y310" i="12" s="1"/>
  <c r="Z310" i="12" s="1"/>
  <c r="N158" i="10"/>
  <c r="O158" i="10" s="1"/>
  <c r="X158" i="12" s="1"/>
  <c r="N97" i="10"/>
  <c r="O97" i="10" s="1"/>
  <c r="X97" i="12" s="1"/>
  <c r="N120" i="10"/>
  <c r="O120" i="10" s="1"/>
  <c r="X120" i="12" s="1"/>
  <c r="N254" i="10"/>
  <c r="O254" i="10" s="1"/>
  <c r="X254" i="12" s="1"/>
  <c r="N322" i="10"/>
  <c r="O322" i="10" s="1"/>
  <c r="X322" i="12" s="1"/>
  <c r="N12" i="10"/>
  <c r="O12" i="10" s="1"/>
  <c r="X12" i="12" s="1"/>
  <c r="N66" i="10"/>
  <c r="O66" i="10" s="1"/>
  <c r="X66" i="12" s="1"/>
  <c r="N128" i="10"/>
  <c r="O128" i="10" s="1"/>
  <c r="X128" i="12" s="1"/>
  <c r="N86" i="10"/>
  <c r="O86" i="10" s="1"/>
  <c r="X86" i="12" s="1"/>
  <c r="N43" i="10"/>
  <c r="O43" i="10" s="1"/>
  <c r="X43" i="12" s="1"/>
  <c r="N67" i="10"/>
  <c r="O67" i="10" s="1"/>
  <c r="X67" i="12" s="1"/>
  <c r="N55" i="10"/>
  <c r="O55" i="10" s="1"/>
  <c r="X55" i="12" s="1"/>
  <c r="N242" i="10"/>
  <c r="O242" i="10" s="1"/>
  <c r="X242" i="12" s="1"/>
  <c r="N292" i="10"/>
  <c r="O292" i="10" s="1"/>
  <c r="X292" i="12" s="1"/>
  <c r="Y292" i="12" s="1"/>
  <c r="Z292" i="12" s="1"/>
  <c r="N318" i="10"/>
  <c r="O318" i="10" s="1"/>
  <c r="X318" i="12" s="1"/>
  <c r="Y318" i="12" s="1"/>
  <c r="Z318" i="12" s="1"/>
  <c r="N75" i="10"/>
  <c r="O75" i="10" s="1"/>
  <c r="X75" i="12" s="1"/>
  <c r="Y75" i="12" s="1"/>
  <c r="Z75" i="12" s="1"/>
  <c r="N45" i="10"/>
  <c r="O45" i="10" s="1"/>
  <c r="X45" i="12" s="1"/>
  <c r="Y45" i="12" s="1"/>
  <c r="Z45" i="12" s="1"/>
  <c r="N38" i="10"/>
  <c r="O38" i="10" s="1"/>
  <c r="X38" i="12" s="1"/>
  <c r="Y38" i="12" s="1"/>
  <c r="Z38" i="12" s="1"/>
  <c r="N217" i="10"/>
  <c r="O217" i="10" s="1"/>
  <c r="X217" i="12" s="1"/>
  <c r="Y217" i="12" s="1"/>
  <c r="Z217" i="12" s="1"/>
  <c r="N308" i="10"/>
  <c r="O308" i="10" s="1"/>
  <c r="X308" i="12" s="1"/>
  <c r="Y308" i="12" s="1"/>
  <c r="Z308" i="12" s="1"/>
  <c r="N148" i="10"/>
  <c r="O148" i="10" s="1"/>
  <c r="X148" i="12" s="1"/>
  <c r="Y148" i="12" s="1"/>
  <c r="Z148" i="12" s="1"/>
  <c r="N177" i="10"/>
  <c r="O177" i="10" s="1"/>
  <c r="X177" i="12" s="1"/>
  <c r="Y177" i="12" s="1"/>
  <c r="Z177" i="12" s="1"/>
  <c r="N26" i="10"/>
  <c r="O26" i="10" s="1"/>
  <c r="X26" i="12" s="1"/>
  <c r="Y26" i="12" s="1"/>
  <c r="Z26" i="12" s="1"/>
  <c r="N179" i="10"/>
  <c r="O179" i="10" s="1"/>
  <c r="X179" i="12" s="1"/>
  <c r="Y179" i="12" s="1"/>
  <c r="Z179" i="12" s="1"/>
  <c r="N156" i="10"/>
  <c r="O156" i="10" s="1"/>
  <c r="X156" i="12" s="1"/>
  <c r="Y156" i="12" s="1"/>
  <c r="Z156" i="12" s="1"/>
  <c r="N201" i="10"/>
  <c r="O201" i="10" s="1"/>
  <c r="X201" i="12" s="1"/>
  <c r="Y201" i="12" s="1"/>
  <c r="Z201" i="12" s="1"/>
  <c r="N293" i="10"/>
  <c r="O293" i="10" s="1"/>
  <c r="X293" i="12" s="1"/>
  <c r="Y293" i="12" s="1"/>
  <c r="Z293" i="12" s="1"/>
  <c r="N123" i="10"/>
  <c r="O123" i="10" s="1"/>
  <c r="X123" i="12" s="1"/>
  <c r="Y123" i="12" s="1"/>
  <c r="Z123" i="12" s="1"/>
  <c r="N202" i="10"/>
  <c r="O202" i="10" s="1"/>
  <c r="X202" i="12" s="1"/>
  <c r="Y202" i="12" s="1"/>
  <c r="Z202" i="12" s="1"/>
  <c r="N215" i="10"/>
  <c r="O215" i="10" s="1"/>
  <c r="X215" i="12" s="1"/>
  <c r="N160" i="10"/>
  <c r="O160" i="10" s="1"/>
  <c r="X160" i="12" s="1"/>
  <c r="N185" i="10"/>
  <c r="O185" i="10" s="1"/>
  <c r="X185" i="12" s="1"/>
  <c r="N186" i="10"/>
  <c r="O186" i="10" s="1"/>
  <c r="X186" i="12" s="1"/>
  <c r="N22" i="10"/>
  <c r="O22" i="10" s="1"/>
  <c r="X22" i="12" s="1"/>
  <c r="N234" i="10"/>
  <c r="O234" i="10" s="1"/>
  <c r="X234" i="12" s="1"/>
  <c r="N209" i="10"/>
  <c r="O209" i="10" s="1"/>
  <c r="X209" i="12" s="1"/>
  <c r="N286" i="10"/>
  <c r="O286" i="10" s="1"/>
  <c r="X286" i="12" s="1"/>
  <c r="N138" i="10"/>
  <c r="O138" i="10" s="1"/>
  <c r="X138" i="12" s="1"/>
  <c r="N249" i="10"/>
  <c r="O249" i="10" s="1"/>
  <c r="X249" i="12" s="1"/>
  <c r="N285" i="10"/>
  <c r="O285" i="10" s="1"/>
  <c r="X285" i="12" s="1"/>
  <c r="N297" i="10"/>
  <c r="O297" i="10" s="1"/>
  <c r="X297" i="12" s="1"/>
  <c r="Y297" i="12" s="1"/>
  <c r="Z297" i="12" s="1"/>
  <c r="N305" i="10"/>
  <c r="O305" i="10" s="1"/>
  <c r="X305" i="12" s="1"/>
  <c r="Y305" i="12" s="1"/>
  <c r="Z305" i="12" s="1"/>
  <c r="N56" i="10"/>
  <c r="O56" i="10" s="1"/>
  <c r="X56" i="12" s="1"/>
  <c r="Y56" i="12" s="1"/>
  <c r="Z56" i="12" s="1"/>
  <c r="N80" i="10"/>
  <c r="O80" i="10" s="1"/>
  <c r="X80" i="12" s="1"/>
  <c r="Y80" i="12" s="1"/>
  <c r="Z80" i="12" s="1"/>
  <c r="N222" i="10"/>
  <c r="O222" i="10" s="1"/>
  <c r="X222" i="12" s="1"/>
  <c r="Y222" i="12" s="1"/>
  <c r="Z222" i="12" s="1"/>
  <c r="N114" i="10"/>
  <c r="O114" i="10" s="1"/>
  <c r="X114" i="12" s="1"/>
  <c r="Y114" i="12" s="1"/>
  <c r="Z114" i="12" s="1"/>
  <c r="N278" i="10"/>
  <c r="O278" i="10" s="1"/>
  <c r="X278" i="12" s="1"/>
  <c r="Y278" i="12" s="1"/>
  <c r="Z278" i="12" s="1"/>
  <c r="N21" i="10"/>
  <c r="O21" i="10" s="1"/>
  <c r="X21" i="12" s="1"/>
  <c r="Y21" i="12" s="1"/>
  <c r="Z21" i="12" s="1"/>
  <c r="N311" i="10"/>
  <c r="O311" i="10" s="1"/>
  <c r="X311" i="12" s="1"/>
  <c r="Y311" i="12" s="1"/>
  <c r="Z311" i="12" s="1"/>
  <c r="N241" i="10"/>
  <c r="O241" i="10" s="1"/>
  <c r="X241" i="12" s="1"/>
  <c r="Y241" i="12" s="1"/>
  <c r="Z241" i="12" s="1"/>
  <c r="N109" i="10"/>
  <c r="O109" i="10" s="1"/>
  <c r="X109" i="12" s="1"/>
  <c r="Y109" i="12" s="1"/>
  <c r="Z109" i="12" s="1"/>
  <c r="N145" i="10"/>
  <c r="O145" i="10" s="1"/>
  <c r="X145" i="12" s="1"/>
  <c r="Y145" i="12" s="1"/>
  <c r="Z145" i="12" s="1"/>
  <c r="N72" i="10"/>
  <c r="O72" i="10" s="1"/>
  <c r="X72" i="12" s="1"/>
  <c r="Y72" i="12" s="1"/>
  <c r="Z72" i="12" s="1"/>
  <c r="N168" i="10"/>
  <c r="O168" i="10" s="1"/>
  <c r="X168" i="12" s="1"/>
  <c r="Y168" i="12" s="1"/>
  <c r="Z168" i="12" s="1"/>
  <c r="N98" i="10"/>
  <c r="O98" i="10" s="1"/>
  <c r="X98" i="12" s="1"/>
  <c r="Y98" i="12" s="1"/>
  <c r="Z98" i="12" s="1"/>
  <c r="N140" i="10"/>
  <c r="O140" i="10" s="1"/>
  <c r="X140" i="12" s="1"/>
  <c r="Y140" i="12" s="1"/>
  <c r="Z140" i="12" s="1"/>
  <c r="N78" i="10"/>
  <c r="O78" i="10" s="1"/>
  <c r="X78" i="12" s="1"/>
  <c r="Y78" i="12" s="1"/>
  <c r="Z78" i="12" s="1"/>
  <c r="N243" i="10"/>
  <c r="O243" i="10" s="1"/>
  <c r="X243" i="12" s="1"/>
  <c r="N170" i="10"/>
  <c r="O170" i="10" s="1"/>
  <c r="X170" i="12" s="1"/>
  <c r="N194" i="10"/>
  <c r="O194" i="10" s="1"/>
  <c r="X194" i="12" s="1"/>
  <c r="N137" i="10"/>
  <c r="O137" i="10" s="1"/>
  <c r="X137" i="12" s="1"/>
  <c r="N129" i="10"/>
  <c r="O129" i="10" s="1"/>
  <c r="X129" i="12" s="1"/>
  <c r="N290" i="10"/>
  <c r="O290" i="10" s="1"/>
  <c r="X290" i="12" s="1"/>
  <c r="N321" i="10"/>
  <c r="O321" i="10" s="1"/>
  <c r="X321" i="12" s="1"/>
  <c r="N235" i="10"/>
  <c r="O235" i="10" s="1"/>
  <c r="X235" i="12" s="1"/>
  <c r="N96" i="10"/>
  <c r="O96" i="10" s="1"/>
  <c r="X96" i="12" s="1"/>
  <c r="N271" i="10"/>
  <c r="O271" i="10" s="1"/>
  <c r="X271" i="12" s="1"/>
  <c r="N51" i="10"/>
  <c r="O51" i="10" s="1"/>
  <c r="X51" i="12" s="1"/>
  <c r="N141" i="10"/>
  <c r="O141" i="10" s="1"/>
  <c r="X141" i="12" s="1"/>
  <c r="N27" i="10"/>
  <c r="O27" i="10" s="1"/>
  <c r="X27" i="12" s="1"/>
  <c r="Y27" i="12" s="1"/>
  <c r="Z27" i="12" s="1"/>
  <c r="N187" i="10"/>
  <c r="O187" i="10" s="1"/>
  <c r="X187" i="12" s="1"/>
  <c r="Y187" i="12" s="1"/>
  <c r="Z187" i="12" s="1"/>
  <c r="N71" i="10"/>
  <c r="O71" i="10" s="1"/>
  <c r="X71" i="12" s="1"/>
  <c r="Y71" i="12" s="1"/>
  <c r="Z71" i="12" s="1"/>
  <c r="N191" i="10"/>
  <c r="O191" i="10" s="1"/>
  <c r="X191" i="12" s="1"/>
  <c r="Y191" i="12" s="1"/>
  <c r="Z191" i="12" s="1"/>
  <c r="N91" i="10"/>
  <c r="O91" i="10" s="1"/>
  <c r="X91" i="12" s="1"/>
  <c r="Y91" i="12" s="1"/>
  <c r="Z91" i="12" s="1"/>
  <c r="N287" i="10"/>
  <c r="O287" i="10" s="1"/>
  <c r="X287" i="12" s="1"/>
  <c r="Y287" i="12" s="1"/>
  <c r="Z287" i="12" s="1"/>
  <c r="N295" i="10"/>
  <c r="O295" i="10" s="1"/>
  <c r="X295" i="12" s="1"/>
  <c r="Y295" i="12" s="1"/>
  <c r="Z295" i="12" s="1"/>
  <c r="N181" i="10"/>
  <c r="O181" i="10" s="1"/>
  <c r="X181" i="12" s="1"/>
  <c r="Y181" i="12" s="1"/>
  <c r="Z181" i="12" s="1"/>
  <c r="N16" i="10"/>
  <c r="O16" i="10" s="1"/>
  <c r="X16" i="12" s="1"/>
  <c r="Y16" i="12" s="1"/>
  <c r="Z16" i="12" s="1"/>
  <c r="N246" i="10"/>
  <c r="O246" i="10" s="1"/>
  <c r="X246" i="12" s="1"/>
  <c r="Y246" i="12" s="1"/>
  <c r="Z246" i="12" s="1"/>
  <c r="N139" i="10"/>
  <c r="O139" i="10" s="1"/>
  <c r="X139" i="12" s="1"/>
  <c r="Y139" i="12" s="1"/>
  <c r="Z139" i="12" s="1"/>
  <c r="N233" i="10"/>
  <c r="O233" i="10" s="1"/>
  <c r="X233" i="12" s="1"/>
  <c r="Y233" i="12" s="1"/>
  <c r="Z233" i="12" s="1"/>
  <c r="N41" i="10"/>
  <c r="O41" i="10" s="1"/>
  <c r="X41" i="12" s="1"/>
  <c r="Y41" i="12" s="1"/>
  <c r="Z41" i="12" s="1"/>
  <c r="N326" i="10"/>
  <c r="O326" i="10" s="1"/>
  <c r="X326" i="12" s="1"/>
  <c r="Y326" i="12" s="1"/>
  <c r="Z326" i="12" s="1"/>
  <c r="N93" i="10"/>
  <c r="O93" i="10" s="1"/>
  <c r="X93" i="12" s="1"/>
  <c r="Y93" i="12" s="1"/>
  <c r="Z93" i="12" s="1"/>
  <c r="N240" i="10"/>
  <c r="O240" i="10" s="1"/>
  <c r="X240" i="12" s="1"/>
  <c r="Y240" i="12" s="1"/>
  <c r="Z240" i="12" s="1"/>
  <c r="N272" i="10"/>
  <c r="O272" i="10" s="1"/>
  <c r="X272" i="12" s="1"/>
  <c r="N95" i="10"/>
  <c r="O95" i="10" s="1"/>
  <c r="X95" i="12" s="1"/>
  <c r="N149" i="10"/>
  <c r="O149" i="10" s="1"/>
  <c r="X149" i="12" s="1"/>
  <c r="N275" i="10"/>
  <c r="O275" i="10" s="1"/>
  <c r="X275" i="12" s="1"/>
  <c r="N328" i="10"/>
  <c r="O328" i="10" s="1"/>
  <c r="X328" i="12" s="1"/>
  <c r="N210" i="10"/>
  <c r="O210" i="10" s="1"/>
  <c r="X210" i="12" s="1"/>
  <c r="N54" i="10"/>
  <c r="O54" i="10" s="1"/>
  <c r="X54" i="12" s="1"/>
  <c r="N85" i="10"/>
  <c r="O85" i="10" s="1"/>
  <c r="X85" i="12" s="1"/>
  <c r="N212" i="10"/>
  <c r="O212" i="10" s="1"/>
  <c r="X212" i="12" s="1"/>
  <c r="N144" i="10"/>
  <c r="O144" i="10" s="1"/>
  <c r="X144" i="12" s="1"/>
  <c r="N61" i="10"/>
  <c r="O61" i="10" s="1"/>
  <c r="X61" i="12" s="1"/>
  <c r="N134" i="10"/>
  <c r="O134" i="10" s="1"/>
  <c r="X134" i="12" s="1"/>
  <c r="Y134" i="12" s="1"/>
  <c r="Z134" i="12" s="1"/>
  <c r="N87" i="10"/>
  <c r="O87" i="10" s="1"/>
  <c r="X87" i="12" s="1"/>
  <c r="Y87" i="12" s="1"/>
  <c r="Z87" i="12" s="1"/>
  <c r="N236" i="10"/>
  <c r="O236" i="10" s="1"/>
  <c r="X236" i="12" s="1"/>
  <c r="Y236" i="12" s="1"/>
  <c r="Z236" i="12" s="1"/>
  <c r="N247" i="10"/>
  <c r="O247" i="10" s="1"/>
  <c r="X247" i="12" s="1"/>
  <c r="Y247" i="12" s="1"/>
  <c r="Z247" i="12" s="1"/>
  <c r="N309" i="10"/>
  <c r="O309" i="10" s="1"/>
  <c r="X309" i="12" s="1"/>
  <c r="Y309" i="12" s="1"/>
  <c r="Z309" i="12" s="1"/>
  <c r="N325" i="10"/>
  <c r="O325" i="10" s="1"/>
  <c r="X325" i="12" s="1"/>
  <c r="Y325" i="12" s="1"/>
  <c r="Z325" i="12" s="1"/>
  <c r="N223" i="10"/>
  <c r="O223" i="10" s="1"/>
  <c r="X223" i="12" s="1"/>
  <c r="Y223" i="12" s="1"/>
  <c r="Z223" i="12" s="1"/>
  <c r="N314" i="10"/>
  <c r="O314" i="10" s="1"/>
  <c r="X314" i="12" s="1"/>
  <c r="Y314" i="12" s="1"/>
  <c r="Z314" i="12" s="1"/>
  <c r="N195" i="10"/>
  <c r="O195" i="10" s="1"/>
  <c r="X195" i="12" s="1"/>
  <c r="Y195" i="12" s="1"/>
  <c r="Z195" i="12" s="1"/>
  <c r="N258" i="10"/>
  <c r="O258" i="10" s="1"/>
  <c r="X258" i="12" s="1"/>
  <c r="Y258" i="12" s="1"/>
  <c r="Z258" i="12" s="1"/>
  <c r="N92" i="10"/>
  <c r="O92" i="10" s="1"/>
  <c r="X92" i="12" s="1"/>
  <c r="Y92" i="12" s="1"/>
  <c r="Z92" i="12" s="1"/>
  <c r="N99" i="10"/>
  <c r="O99" i="10" s="1"/>
  <c r="X99" i="12" s="1"/>
  <c r="Y99" i="12" s="1"/>
  <c r="Z99" i="12" s="1"/>
  <c r="N207" i="10"/>
  <c r="O207" i="10" s="1"/>
  <c r="X207" i="12" s="1"/>
  <c r="N229" i="10"/>
  <c r="O229" i="10" s="1"/>
  <c r="X229" i="12" s="1"/>
  <c r="N197" i="10"/>
  <c r="O197" i="10" s="1"/>
  <c r="X197" i="12" s="1"/>
  <c r="N268" i="10"/>
  <c r="O268" i="10" s="1"/>
  <c r="X268" i="12" s="1"/>
  <c r="N193" i="10"/>
  <c r="O193" i="10" s="1"/>
  <c r="X193" i="12" s="1"/>
  <c r="N58" i="10"/>
  <c r="O58" i="10" s="1"/>
  <c r="X58" i="12" s="1"/>
  <c r="N28" i="10"/>
  <c r="O28" i="10" s="1"/>
  <c r="X28" i="12" s="1"/>
  <c r="N117" i="10"/>
  <c r="O117" i="10" s="1"/>
  <c r="X117" i="12" s="1"/>
  <c r="N182" i="10"/>
  <c r="O182" i="10" s="1"/>
  <c r="X182" i="12" s="1"/>
  <c r="N65" i="10"/>
  <c r="O65" i="10" s="1"/>
  <c r="X65" i="12" s="1"/>
  <c r="N11" i="10"/>
  <c r="O11" i="10" s="1"/>
  <c r="X11" i="12" s="1"/>
  <c r="N267" i="10"/>
  <c r="O267" i="10" s="1"/>
  <c r="X267" i="12" s="1"/>
  <c r="N20" i="10"/>
  <c r="O20" i="10" s="1"/>
  <c r="X20" i="12" s="1"/>
  <c r="N307" i="10"/>
  <c r="O307" i="10" s="1"/>
  <c r="X307" i="12" s="1"/>
  <c r="N14" i="10"/>
  <c r="O14" i="10" s="1"/>
  <c r="X14" i="12" s="1"/>
  <c r="N17" i="10"/>
  <c r="O17" i="10" s="1"/>
  <c r="X17" i="12" s="1"/>
  <c r="Y17" i="12" s="1"/>
  <c r="Z17" i="12" s="1"/>
  <c r="N40" i="10"/>
  <c r="O40" i="10" s="1"/>
  <c r="X40" i="12" s="1"/>
  <c r="Y40" i="12" s="1"/>
  <c r="Z40" i="12" s="1"/>
  <c r="N153" i="10"/>
  <c r="O153" i="10" s="1"/>
  <c r="X153" i="12" s="1"/>
  <c r="Y153" i="12" s="1"/>
  <c r="Z153" i="12" s="1"/>
  <c r="N279" i="10"/>
  <c r="O279" i="10" s="1"/>
  <c r="X279" i="12" s="1"/>
  <c r="Y279" i="12" s="1"/>
  <c r="Z279" i="12" s="1"/>
  <c r="N237" i="10"/>
  <c r="O237" i="10" s="1"/>
  <c r="X237" i="12" s="1"/>
  <c r="Y237" i="12" s="1"/>
  <c r="Z237" i="12" s="1"/>
  <c r="N190" i="10"/>
  <c r="O190" i="10" s="1"/>
  <c r="X190" i="12" s="1"/>
  <c r="Y190" i="12" s="1"/>
  <c r="Z190" i="12" s="1"/>
  <c r="N200" i="10"/>
  <c r="O200" i="10" s="1"/>
  <c r="X200" i="12" s="1"/>
  <c r="Y200" i="12" s="1"/>
  <c r="Z200" i="12" s="1"/>
  <c r="N257" i="10"/>
  <c r="O257" i="10" s="1"/>
  <c r="X257" i="12" s="1"/>
  <c r="Y257" i="12" s="1"/>
  <c r="Z257" i="12" s="1"/>
  <c r="N262" i="10"/>
  <c r="O262" i="10" s="1"/>
  <c r="X262" i="12" s="1"/>
  <c r="Y262" i="12" s="1"/>
  <c r="Z262" i="12" s="1"/>
  <c r="N216" i="10"/>
  <c r="O216" i="10" s="1"/>
  <c r="X216" i="12" s="1"/>
  <c r="Y216" i="12" s="1"/>
  <c r="Z216" i="12" s="1"/>
  <c r="N192" i="10"/>
  <c r="O192" i="10" s="1"/>
  <c r="X192" i="12" s="1"/>
  <c r="Y192" i="12" s="1"/>
  <c r="Z192" i="12" s="1"/>
  <c r="N102" i="10"/>
  <c r="O102" i="10" s="1"/>
  <c r="X102" i="12" s="1"/>
  <c r="Y102" i="12" s="1"/>
  <c r="Z102" i="12" s="1"/>
  <c r="N94" i="10"/>
  <c r="O94" i="10" s="1"/>
  <c r="X94" i="12" s="1"/>
  <c r="Y94" i="12" s="1"/>
  <c r="Z94" i="12" s="1"/>
  <c r="N151" i="10"/>
  <c r="O151" i="10" s="1"/>
  <c r="X151" i="12" s="1"/>
  <c r="Y151" i="12" s="1"/>
  <c r="Z151" i="12" s="1"/>
  <c r="H21" i="2"/>
  <c r="I19" i="2"/>
  <c r="I21" i="2" s="1"/>
  <c r="Z28" i="12" l="1"/>
  <c r="Y28" i="12"/>
  <c r="Z210" i="12"/>
  <c r="Y210" i="12"/>
  <c r="Z271" i="12"/>
  <c r="Y271" i="12"/>
  <c r="Z160" i="12"/>
  <c r="Y160" i="12"/>
  <c r="Z66" i="12"/>
  <c r="Y66" i="12"/>
  <c r="Z180" i="12"/>
  <c r="Y180" i="12"/>
  <c r="Z301" i="12"/>
  <c r="Y301" i="12"/>
  <c r="Z276" i="12"/>
  <c r="Y276" i="12"/>
  <c r="Z203" i="12"/>
  <c r="Y203" i="12"/>
  <c r="Z205" i="12"/>
  <c r="Y205" i="12"/>
  <c r="Z248" i="12"/>
  <c r="Y248" i="12"/>
  <c r="Z106" i="12"/>
  <c r="Y106" i="12"/>
  <c r="Z173" i="12"/>
  <c r="Y173" i="12"/>
  <c r="Z150" i="12"/>
  <c r="Y150" i="12"/>
  <c r="Z86" i="12"/>
  <c r="Y86" i="12"/>
  <c r="Z299" i="12"/>
  <c r="Y299" i="12"/>
  <c r="Z58" i="12"/>
  <c r="Y58" i="12"/>
  <c r="Z328" i="12"/>
  <c r="Y328" i="12"/>
  <c r="Z96" i="12"/>
  <c r="Y96" i="12"/>
  <c r="Z215" i="12"/>
  <c r="Y215" i="12"/>
  <c r="Z12" i="12"/>
  <c r="Y12" i="12"/>
  <c r="Z118" i="12"/>
  <c r="Y118" i="12"/>
  <c r="Z83" i="12"/>
  <c r="Y83" i="12"/>
  <c r="Z281" i="12"/>
  <c r="Y281" i="12"/>
  <c r="Z244" i="12"/>
  <c r="Y244" i="12"/>
  <c r="Z261" i="12"/>
  <c r="Y261" i="12"/>
  <c r="Z141" i="12"/>
  <c r="Y141" i="12"/>
  <c r="Z185" i="12"/>
  <c r="Y185" i="12"/>
  <c r="Z126" i="12"/>
  <c r="Y126" i="12"/>
  <c r="Z193" i="12"/>
  <c r="Y193" i="12"/>
  <c r="Z275" i="12"/>
  <c r="Y275" i="12"/>
  <c r="Z235" i="12"/>
  <c r="Y235" i="12"/>
  <c r="Z322" i="12"/>
  <c r="Y322" i="12"/>
  <c r="Z147" i="12"/>
  <c r="Y147" i="12"/>
  <c r="Z111" i="12"/>
  <c r="Y111" i="12"/>
  <c r="Z103" i="12"/>
  <c r="Y103" i="12"/>
  <c r="Z317" i="12"/>
  <c r="Y317" i="12"/>
  <c r="Z176" i="12"/>
  <c r="Y176" i="12"/>
  <c r="Z316" i="12"/>
  <c r="Y316" i="12"/>
  <c r="Z289" i="12"/>
  <c r="Y289" i="12"/>
  <c r="Z283" i="12"/>
  <c r="Y283" i="12"/>
  <c r="Z74" i="12"/>
  <c r="Y74" i="12"/>
  <c r="Z161" i="12"/>
  <c r="Y161" i="12"/>
  <c r="Z186" i="12"/>
  <c r="Y186" i="12"/>
  <c r="Z264" i="12"/>
  <c r="Y264" i="12"/>
  <c r="Z296" i="12"/>
  <c r="Y296" i="12"/>
  <c r="Z268" i="12"/>
  <c r="Y268" i="12"/>
  <c r="Z149" i="12"/>
  <c r="Y149" i="12"/>
  <c r="Z321" i="12"/>
  <c r="Y321" i="12"/>
  <c r="Z285" i="12"/>
  <c r="Y285" i="12"/>
  <c r="Z254" i="12"/>
  <c r="Y254" i="12"/>
  <c r="Z211" i="12"/>
  <c r="Y211" i="12"/>
  <c r="Z218" i="12"/>
  <c r="Y218" i="12"/>
  <c r="Z57" i="12"/>
  <c r="Y57" i="12"/>
  <c r="Z319" i="12"/>
  <c r="Y319" i="12"/>
  <c r="Z121" i="12"/>
  <c r="Y121" i="12"/>
  <c r="Z122" i="12"/>
  <c r="Y122" i="12"/>
  <c r="Z37" i="12"/>
  <c r="Y37" i="12"/>
  <c r="Z107" i="12"/>
  <c r="Y107" i="12"/>
  <c r="Z85" i="12"/>
  <c r="Y85" i="12"/>
  <c r="Z312" i="12"/>
  <c r="Y312" i="12"/>
  <c r="Z68" i="12"/>
  <c r="Y68" i="12"/>
  <c r="Z117" i="12"/>
  <c r="Y117" i="12"/>
  <c r="Z128" i="12"/>
  <c r="Y128" i="12"/>
  <c r="Z290" i="12"/>
  <c r="Y290" i="12"/>
  <c r="Z249" i="12"/>
  <c r="Y249" i="12"/>
  <c r="Z120" i="12"/>
  <c r="Y120" i="12"/>
  <c r="Z166" i="12"/>
  <c r="Y166" i="12"/>
  <c r="Z52" i="12"/>
  <c r="Y52" i="12"/>
  <c r="Z269" i="12"/>
  <c r="Y269" i="12"/>
  <c r="Z189" i="12"/>
  <c r="Y189" i="12"/>
  <c r="Z32" i="12"/>
  <c r="Y32" i="12"/>
  <c r="Z152" i="12"/>
  <c r="Y152" i="12"/>
  <c r="Z225" i="12"/>
  <c r="Y225" i="12"/>
  <c r="Z51" i="12"/>
  <c r="Y51" i="12"/>
  <c r="Z221" i="12"/>
  <c r="Y221" i="12"/>
  <c r="Z95" i="12"/>
  <c r="Y95" i="12"/>
  <c r="Z307" i="12"/>
  <c r="Y307" i="12"/>
  <c r="Z229" i="12"/>
  <c r="Y229" i="12"/>
  <c r="Z272" i="12"/>
  <c r="Y272" i="12"/>
  <c r="Z129" i="12"/>
  <c r="Y129" i="12"/>
  <c r="Z138" i="12"/>
  <c r="Y138" i="12"/>
  <c r="Z97" i="12"/>
  <c r="Y97" i="12"/>
  <c r="Z62" i="12"/>
  <c r="Y62" i="12"/>
  <c r="Z44" i="12"/>
  <c r="Y44" i="12"/>
  <c r="Z265" i="12"/>
  <c r="Y265" i="12"/>
  <c r="Z89" i="12"/>
  <c r="Y89" i="12"/>
  <c r="Z70" i="12"/>
  <c r="Y70" i="12"/>
  <c r="Z196" i="12"/>
  <c r="Y196" i="12"/>
  <c r="Z182" i="12"/>
  <c r="Y182" i="12"/>
  <c r="Z306" i="12"/>
  <c r="Y306" i="12"/>
  <c r="Z54" i="12"/>
  <c r="Y54" i="12"/>
  <c r="Z20" i="12"/>
  <c r="Y20" i="12"/>
  <c r="Z286" i="12"/>
  <c r="Y286" i="12"/>
  <c r="Z242" i="12"/>
  <c r="Y242" i="12"/>
  <c r="Z158" i="12"/>
  <c r="Y158" i="12"/>
  <c r="Z104" i="12"/>
  <c r="Y104" i="12"/>
  <c r="Z213" i="12"/>
  <c r="Y213" i="12"/>
  <c r="Z24" i="12"/>
  <c r="Y24" i="12"/>
  <c r="Z116" i="12"/>
  <c r="Y116" i="12"/>
  <c r="Z291" i="12"/>
  <c r="Y291" i="12"/>
  <c r="Z239" i="12"/>
  <c r="Y239" i="12"/>
  <c r="Z31" i="12"/>
  <c r="Y31" i="12"/>
  <c r="Z14" i="12"/>
  <c r="Y14" i="12"/>
  <c r="Z137" i="12"/>
  <c r="Y137" i="12"/>
  <c r="Z267" i="12"/>
  <c r="Y267" i="12"/>
  <c r="Z61" i="12"/>
  <c r="Y61" i="12"/>
  <c r="Z194" i="12"/>
  <c r="Y194" i="12"/>
  <c r="Z209" i="12"/>
  <c r="Y209" i="12"/>
  <c r="Z55" i="12"/>
  <c r="Y55" i="12"/>
  <c r="Z63" i="12"/>
  <c r="Y63" i="12"/>
  <c r="Z10" i="12"/>
  <c r="Y10" i="12"/>
  <c r="Z64" i="12"/>
  <c r="Y64" i="12"/>
  <c r="Z199" i="12"/>
  <c r="Y199" i="12"/>
  <c r="Z313" i="12"/>
  <c r="Y313" i="12"/>
  <c r="Z105" i="12"/>
  <c r="Y105" i="12"/>
  <c r="Z132" i="12"/>
  <c r="Y132" i="12"/>
  <c r="Z36" i="12"/>
  <c r="Y36" i="12"/>
  <c r="Z197" i="12"/>
  <c r="Y197" i="12"/>
  <c r="Z11" i="12"/>
  <c r="Y11" i="12"/>
  <c r="Z144" i="12"/>
  <c r="Y144" i="12"/>
  <c r="Z170" i="12"/>
  <c r="Y170" i="12"/>
  <c r="Z234" i="12"/>
  <c r="Y234" i="12"/>
  <c r="Z67" i="12"/>
  <c r="Y67" i="12"/>
  <c r="Z231" i="12"/>
  <c r="Y231" i="12"/>
  <c r="Z253" i="12"/>
  <c r="Y253" i="12"/>
  <c r="Z277" i="12"/>
  <c r="Y277" i="12"/>
  <c r="Z60" i="12"/>
  <c r="Y60" i="12"/>
  <c r="Z79" i="12"/>
  <c r="Y79" i="12"/>
  <c r="Z238" i="12"/>
  <c r="Y238" i="12"/>
  <c r="Z49" i="12"/>
  <c r="Y49" i="12"/>
  <c r="Z84" i="12"/>
  <c r="Y84" i="12"/>
  <c r="Z154" i="12"/>
  <c r="Y154" i="12"/>
  <c r="Z207" i="12"/>
  <c r="Y207" i="12"/>
  <c r="Z65" i="12"/>
  <c r="Y65" i="12"/>
  <c r="Z212" i="12"/>
  <c r="Y212" i="12"/>
  <c r="Z243" i="12"/>
  <c r="Y243" i="12"/>
  <c r="Z22" i="12"/>
  <c r="Y22" i="12"/>
  <c r="Z43" i="12"/>
  <c r="Y43" i="12"/>
  <c r="Z260" i="12"/>
  <c r="Y260" i="12"/>
  <c r="Z220" i="12"/>
  <c r="Y220" i="12"/>
  <c r="Z284" i="12"/>
  <c r="Y284" i="12"/>
  <c r="Z250" i="12"/>
  <c r="Y250" i="12"/>
  <c r="T182" i="10"/>
  <c r="U182" i="10"/>
  <c r="T186" i="10"/>
  <c r="U186" i="10"/>
  <c r="T84" i="10"/>
  <c r="U84" i="10"/>
  <c r="T239" i="10"/>
  <c r="U239" i="10"/>
  <c r="T237" i="10"/>
  <c r="U237" i="10"/>
  <c r="V237" i="10"/>
  <c r="T54" i="10"/>
  <c r="U54" i="10"/>
  <c r="T139" i="10"/>
  <c r="U139" i="10"/>
  <c r="V139" i="10"/>
  <c r="T51" i="10"/>
  <c r="U51" i="10"/>
  <c r="T140" i="10"/>
  <c r="U140" i="10"/>
  <c r="V140" i="10"/>
  <c r="T80" i="10"/>
  <c r="U80" i="10"/>
  <c r="V80" i="10"/>
  <c r="T185" i="10"/>
  <c r="U185" i="10"/>
  <c r="T308" i="10"/>
  <c r="U308" i="10"/>
  <c r="V308" i="10"/>
  <c r="T128" i="10"/>
  <c r="U128" i="10"/>
  <c r="T157" i="10"/>
  <c r="U157" i="10"/>
  <c r="V157" i="10"/>
  <c r="T115" i="10"/>
  <c r="U115" i="10"/>
  <c r="V115" i="10"/>
  <c r="T143" i="10"/>
  <c r="U143" i="10"/>
  <c r="V143" i="10"/>
  <c r="T224" i="10"/>
  <c r="V224" i="10"/>
  <c r="U224" i="10"/>
  <c r="T39" i="10"/>
  <c r="U39" i="10"/>
  <c r="V39" i="10"/>
  <c r="T221" i="10"/>
  <c r="U221" i="10"/>
  <c r="T299" i="10"/>
  <c r="U299" i="10"/>
  <c r="T90" i="10"/>
  <c r="U90" i="10"/>
  <c r="V90" i="10"/>
  <c r="T36" i="10"/>
  <c r="U36" i="10"/>
  <c r="T296" i="10"/>
  <c r="U296" i="10"/>
  <c r="T232" i="10"/>
  <c r="U232" i="10"/>
  <c r="V232" i="10"/>
  <c r="T31" i="10"/>
  <c r="U31" i="10"/>
  <c r="T230" i="10"/>
  <c r="U230" i="10"/>
  <c r="V230" i="10"/>
  <c r="T126" i="10"/>
  <c r="U126" i="10"/>
  <c r="T183" i="10"/>
  <c r="U183" i="10"/>
  <c r="V183" i="10"/>
  <c r="T190" i="10"/>
  <c r="U190" i="10"/>
  <c r="V190" i="10"/>
  <c r="T304" i="10"/>
  <c r="U304" i="10"/>
  <c r="V304" i="10"/>
  <c r="T154" i="10"/>
  <c r="U154" i="10"/>
  <c r="T223" i="10"/>
  <c r="U223" i="10"/>
  <c r="V223" i="10"/>
  <c r="T210" i="10"/>
  <c r="U210" i="10"/>
  <c r="T246" i="10"/>
  <c r="U246" i="10"/>
  <c r="V246" i="10"/>
  <c r="T271" i="10"/>
  <c r="U271" i="10"/>
  <c r="T98" i="10"/>
  <c r="U98" i="10"/>
  <c r="V98" i="10"/>
  <c r="T56" i="10"/>
  <c r="U56" i="10"/>
  <c r="V56" i="10"/>
  <c r="T160" i="10"/>
  <c r="U160" i="10"/>
  <c r="T217" i="10"/>
  <c r="U217" i="10"/>
  <c r="V217" i="10"/>
  <c r="T66" i="10"/>
  <c r="U66" i="10"/>
  <c r="T178" i="10"/>
  <c r="U178" i="10"/>
  <c r="V178" i="10"/>
  <c r="T188" i="10"/>
  <c r="U188" i="10"/>
  <c r="V188" i="10"/>
  <c r="T180" i="10"/>
  <c r="U180" i="10"/>
  <c r="T301" i="10"/>
  <c r="U301" i="10"/>
  <c r="T276" i="10"/>
  <c r="U276" i="10"/>
  <c r="T288" i="10"/>
  <c r="V288" i="10"/>
  <c r="U288" i="10"/>
  <c r="T203" i="10"/>
  <c r="U203" i="10"/>
  <c r="T110" i="10"/>
  <c r="U110" i="10"/>
  <c r="V110" i="10"/>
  <c r="T205" i="10"/>
  <c r="U205" i="10"/>
  <c r="T219" i="10"/>
  <c r="U219" i="10"/>
  <c r="V219" i="10"/>
  <c r="T248" i="10"/>
  <c r="U248" i="10"/>
  <c r="T106" i="10"/>
  <c r="U106" i="10"/>
  <c r="T324" i="10"/>
  <c r="U324" i="10"/>
  <c r="V324" i="10"/>
  <c r="T173" i="10"/>
  <c r="U173" i="10"/>
  <c r="T150" i="10"/>
  <c r="U150" i="10"/>
  <c r="T222" i="10"/>
  <c r="U222" i="10"/>
  <c r="V222" i="10"/>
  <c r="T13" i="10"/>
  <c r="U13" i="10"/>
  <c r="D17" i="5" s="1"/>
  <c r="V13" i="10"/>
  <c r="T279" i="10"/>
  <c r="U279" i="10"/>
  <c r="V279" i="10"/>
  <c r="T58" i="10"/>
  <c r="U58" i="10"/>
  <c r="T328" i="10"/>
  <c r="U328" i="10"/>
  <c r="T96" i="10"/>
  <c r="U96" i="10"/>
  <c r="T168" i="10"/>
  <c r="U168" i="10"/>
  <c r="V168" i="10"/>
  <c r="T305" i="10"/>
  <c r="U305" i="10"/>
  <c r="V305" i="10"/>
  <c r="T215" i="10"/>
  <c r="U215" i="10"/>
  <c r="T38" i="10"/>
  <c r="U38" i="10"/>
  <c r="V38" i="10"/>
  <c r="T12" i="10"/>
  <c r="U12" i="10"/>
  <c r="T172" i="10"/>
  <c r="U172" i="10"/>
  <c r="T165" i="10"/>
  <c r="U165" i="10"/>
  <c r="V165" i="10"/>
  <c r="T119" i="10"/>
  <c r="U119" i="10"/>
  <c r="V119" i="10"/>
  <c r="T118" i="10"/>
  <c r="U118" i="10"/>
  <c r="T50" i="10"/>
  <c r="U50" i="10"/>
  <c r="V50" i="10"/>
  <c r="T228" i="10"/>
  <c r="U228" i="10"/>
  <c r="V228" i="10"/>
  <c r="T133" i="10"/>
  <c r="V133" i="10"/>
  <c r="U133" i="10"/>
  <c r="T300" i="10"/>
  <c r="U300" i="10"/>
  <c r="V300" i="10"/>
  <c r="T83" i="10"/>
  <c r="U83" i="10"/>
  <c r="T25" i="10"/>
  <c r="U25" i="10"/>
  <c r="V25" i="10"/>
  <c r="T303" i="10"/>
  <c r="U303" i="10"/>
  <c r="V303" i="10"/>
  <c r="T281" i="10"/>
  <c r="U281" i="10"/>
  <c r="T244" i="10"/>
  <c r="U244" i="10"/>
  <c r="T169" i="10"/>
  <c r="U169" i="10"/>
  <c r="V169" i="10"/>
  <c r="T261" i="10"/>
  <c r="U261" i="10"/>
  <c r="T148" i="10"/>
  <c r="U148" i="10"/>
  <c r="V148" i="10"/>
  <c r="T68" i="10"/>
  <c r="U68" i="10"/>
  <c r="T28" i="10"/>
  <c r="U28" i="10"/>
  <c r="T153" i="10"/>
  <c r="U153" i="10"/>
  <c r="V153" i="10"/>
  <c r="T325" i="10"/>
  <c r="U325" i="10"/>
  <c r="V325" i="10"/>
  <c r="T16" i="10"/>
  <c r="U16" i="10"/>
  <c r="V16" i="10"/>
  <c r="T151" i="10"/>
  <c r="U151" i="10"/>
  <c r="V151" i="10"/>
  <c r="T40" i="10"/>
  <c r="U40" i="10"/>
  <c r="V40" i="10"/>
  <c r="T193" i="10"/>
  <c r="U193" i="10"/>
  <c r="T309" i="10"/>
  <c r="U309" i="10"/>
  <c r="V309" i="10"/>
  <c r="T275" i="10"/>
  <c r="U275" i="10"/>
  <c r="T181" i="10"/>
  <c r="U181" i="10"/>
  <c r="V181" i="10"/>
  <c r="T235" i="10"/>
  <c r="U235" i="10"/>
  <c r="T72" i="10"/>
  <c r="U72" i="10"/>
  <c r="V72" i="10"/>
  <c r="T297" i="10"/>
  <c r="U297" i="10"/>
  <c r="V297" i="10"/>
  <c r="T202" i="10"/>
  <c r="U202" i="10"/>
  <c r="V202" i="10"/>
  <c r="U45" i="10"/>
  <c r="T45" i="10"/>
  <c r="V45" i="10"/>
  <c r="T322" i="10"/>
  <c r="U322" i="10"/>
  <c r="T69" i="10"/>
  <c r="U69" i="10"/>
  <c r="V69" i="10"/>
  <c r="T252" i="10"/>
  <c r="U252" i="10"/>
  <c r="V252" i="10"/>
  <c r="T146" i="10"/>
  <c r="U146" i="10"/>
  <c r="V146" i="10"/>
  <c r="T147" i="10"/>
  <c r="U147" i="10"/>
  <c r="T111" i="10"/>
  <c r="U111" i="10"/>
  <c r="T103" i="10"/>
  <c r="U103" i="10"/>
  <c r="T317" i="10"/>
  <c r="U317" i="10"/>
  <c r="T176" i="10"/>
  <c r="U176" i="10"/>
  <c r="T316" i="10"/>
  <c r="U316" i="10"/>
  <c r="T289" i="10"/>
  <c r="U289" i="10"/>
  <c r="T283" i="10"/>
  <c r="U283" i="10"/>
  <c r="T208" i="10"/>
  <c r="U208" i="10"/>
  <c r="V208" i="10"/>
  <c r="T74" i="10"/>
  <c r="U74" i="10"/>
  <c r="T274" i="10"/>
  <c r="U274" i="10"/>
  <c r="V274" i="10"/>
  <c r="T161" i="10"/>
  <c r="U161" i="10"/>
  <c r="T85" i="10"/>
  <c r="U85" i="10"/>
  <c r="T302" i="10"/>
  <c r="U302" i="10"/>
  <c r="V302" i="10"/>
  <c r="T264" i="10"/>
  <c r="U264" i="10"/>
  <c r="T94" i="10"/>
  <c r="U94" i="10"/>
  <c r="V94" i="10"/>
  <c r="T247" i="10"/>
  <c r="U247" i="10"/>
  <c r="V247" i="10"/>
  <c r="T149" i="10"/>
  <c r="U149" i="10"/>
  <c r="T295" i="10"/>
  <c r="U295" i="10"/>
  <c r="V295" i="10"/>
  <c r="T321" i="10"/>
  <c r="U321" i="10"/>
  <c r="T145" i="10"/>
  <c r="U145" i="10"/>
  <c r="V145" i="10"/>
  <c r="T285" i="10"/>
  <c r="U285" i="10"/>
  <c r="T123" i="10"/>
  <c r="U123" i="10"/>
  <c r="V123" i="10"/>
  <c r="T75" i="10"/>
  <c r="U75" i="10"/>
  <c r="V75" i="10"/>
  <c r="T254" i="10"/>
  <c r="U254" i="10"/>
  <c r="T101" i="10"/>
  <c r="U101" i="10"/>
  <c r="V101" i="10"/>
  <c r="T211" i="10"/>
  <c r="U211" i="10"/>
  <c r="T204" i="10"/>
  <c r="U204" i="10"/>
  <c r="V204" i="10"/>
  <c r="T218" i="10"/>
  <c r="U218" i="10"/>
  <c r="T57" i="10"/>
  <c r="U57" i="10"/>
  <c r="T263" i="10"/>
  <c r="U263" i="10"/>
  <c r="V263" i="10"/>
  <c r="T319" i="10"/>
  <c r="U319" i="10"/>
  <c r="T121" i="10"/>
  <c r="U121" i="10"/>
  <c r="T122" i="10"/>
  <c r="U122" i="10"/>
  <c r="T37" i="10"/>
  <c r="U37" i="10"/>
  <c r="T125" i="10"/>
  <c r="U125" i="10"/>
  <c r="V125" i="10"/>
  <c r="T107" i="10"/>
  <c r="U107" i="10"/>
  <c r="T73" i="10"/>
  <c r="U73" i="10"/>
  <c r="V73" i="10"/>
  <c r="T18" i="10"/>
  <c r="U18" i="10"/>
  <c r="V18" i="10"/>
  <c r="T270" i="10"/>
  <c r="V270" i="10"/>
  <c r="U270" i="10"/>
  <c r="T233" i="10"/>
  <c r="U233" i="10"/>
  <c r="V233" i="10"/>
  <c r="T29" i="10"/>
  <c r="U29" i="10"/>
  <c r="V29" i="10"/>
  <c r="T117" i="10"/>
  <c r="U117" i="10"/>
  <c r="T102" i="10"/>
  <c r="U102" i="10"/>
  <c r="V102" i="10"/>
  <c r="T14" i="10"/>
  <c r="U14" i="10"/>
  <c r="T197" i="10"/>
  <c r="U197" i="10"/>
  <c r="T236" i="10"/>
  <c r="U236" i="10"/>
  <c r="V236" i="10"/>
  <c r="T95" i="10"/>
  <c r="U95" i="10"/>
  <c r="T287" i="10"/>
  <c r="U287" i="10"/>
  <c r="V287" i="10"/>
  <c r="T290" i="10"/>
  <c r="U290" i="10"/>
  <c r="T109" i="10"/>
  <c r="U109" i="10"/>
  <c r="V109" i="10"/>
  <c r="T249" i="10"/>
  <c r="U249" i="10"/>
  <c r="T293" i="10"/>
  <c r="U293" i="10"/>
  <c r="V293" i="10"/>
  <c r="T318" i="10"/>
  <c r="U318" i="10"/>
  <c r="V318" i="10"/>
  <c r="T120" i="10"/>
  <c r="U120" i="10"/>
  <c r="T159" i="10"/>
  <c r="U159" i="10"/>
  <c r="V159" i="10"/>
  <c r="T256" i="10"/>
  <c r="V256" i="10"/>
  <c r="U256" i="10"/>
  <c r="T19" i="10"/>
  <c r="U19" i="10"/>
  <c r="V19" i="10"/>
  <c r="T155" i="10"/>
  <c r="U155" i="10"/>
  <c r="V155" i="10"/>
  <c r="T166" i="10"/>
  <c r="U166" i="10"/>
  <c r="T52" i="10"/>
  <c r="U52" i="10"/>
  <c r="T255" i="10"/>
  <c r="U255" i="10"/>
  <c r="V255" i="10"/>
  <c r="T184" i="10"/>
  <c r="U184" i="10"/>
  <c r="V184" i="10"/>
  <c r="T269" i="10"/>
  <c r="U269" i="10"/>
  <c r="T189" i="10"/>
  <c r="U189" i="10"/>
  <c r="T214" i="10"/>
  <c r="U214" i="10"/>
  <c r="V214" i="10"/>
  <c r="T32" i="10"/>
  <c r="U32" i="10"/>
  <c r="T174" i="10"/>
  <c r="V174" i="10"/>
  <c r="U174" i="10"/>
  <c r="T152" i="10"/>
  <c r="U152" i="10"/>
  <c r="T81" i="10"/>
  <c r="U81" i="10"/>
  <c r="V81" i="10"/>
  <c r="T127" i="10"/>
  <c r="U127" i="10"/>
  <c r="V127" i="10"/>
  <c r="T192" i="10"/>
  <c r="U192" i="10"/>
  <c r="V192" i="10"/>
  <c r="T307" i="10"/>
  <c r="U307" i="10"/>
  <c r="T229" i="10"/>
  <c r="U229" i="10"/>
  <c r="T87" i="10"/>
  <c r="U87" i="10"/>
  <c r="V87" i="10"/>
  <c r="T272" i="10"/>
  <c r="U272" i="10"/>
  <c r="T91" i="10"/>
  <c r="U91" i="10"/>
  <c r="V91" i="10"/>
  <c r="T129" i="10"/>
  <c r="U129" i="10"/>
  <c r="T241" i="10"/>
  <c r="U241" i="10"/>
  <c r="V241" i="10"/>
  <c r="T138" i="10"/>
  <c r="U138" i="10"/>
  <c r="T201" i="10"/>
  <c r="U201" i="10"/>
  <c r="V201" i="10"/>
  <c r="T292" i="10"/>
  <c r="U292" i="10"/>
  <c r="V292" i="10"/>
  <c r="T97" i="10"/>
  <c r="U97" i="10"/>
  <c r="T280" i="10"/>
  <c r="U280" i="10"/>
  <c r="V280" i="10"/>
  <c r="T226" i="10"/>
  <c r="U226" i="10"/>
  <c r="V226" i="10"/>
  <c r="T62" i="10"/>
  <c r="U62" i="10"/>
  <c r="T34" i="10"/>
  <c r="U34" i="10"/>
  <c r="V34" i="10"/>
  <c r="T44" i="10"/>
  <c r="U44" i="10"/>
  <c r="T33" i="10"/>
  <c r="V33" i="10"/>
  <c r="U33" i="10"/>
  <c r="T265" i="10"/>
  <c r="U265" i="10"/>
  <c r="T89" i="10"/>
  <c r="U89" i="10"/>
  <c r="T88" i="10"/>
  <c r="V88" i="10"/>
  <c r="U88" i="10"/>
  <c r="T162" i="10"/>
  <c r="U162" i="10"/>
  <c r="V162" i="10"/>
  <c r="T70" i="10"/>
  <c r="U70" i="10"/>
  <c r="T77" i="10"/>
  <c r="U77" i="10"/>
  <c r="V77" i="10"/>
  <c r="T196" i="10"/>
  <c r="U196" i="10"/>
  <c r="T135" i="10"/>
  <c r="V135" i="10"/>
  <c r="U135" i="10"/>
  <c r="T112" i="10"/>
  <c r="U112" i="10"/>
  <c r="V112" i="10"/>
  <c r="T195" i="10"/>
  <c r="U195" i="10"/>
  <c r="V195" i="10"/>
  <c r="T86" i="10"/>
  <c r="U86" i="10"/>
  <c r="T312" i="10"/>
  <c r="U312" i="10"/>
  <c r="T314" i="10"/>
  <c r="U314" i="10"/>
  <c r="V314" i="10"/>
  <c r="T216" i="10"/>
  <c r="U216" i="10"/>
  <c r="V216" i="10"/>
  <c r="T20" i="10"/>
  <c r="U20" i="10"/>
  <c r="T207" i="10"/>
  <c r="U207" i="10"/>
  <c r="T134" i="10"/>
  <c r="U134" i="10"/>
  <c r="V134" i="10"/>
  <c r="T240" i="10"/>
  <c r="U240" i="10"/>
  <c r="V240" i="10"/>
  <c r="T191" i="10"/>
  <c r="U191" i="10"/>
  <c r="V191" i="10"/>
  <c r="T137" i="10"/>
  <c r="U137" i="10"/>
  <c r="T311" i="10"/>
  <c r="U311" i="10"/>
  <c r="V311" i="10"/>
  <c r="T286" i="10"/>
  <c r="U286" i="10"/>
  <c r="T156" i="10"/>
  <c r="U156" i="10"/>
  <c r="V156" i="10"/>
  <c r="T242" i="10"/>
  <c r="U242" i="10"/>
  <c r="T158" i="10"/>
  <c r="U158" i="10"/>
  <c r="T48" i="10"/>
  <c r="U48" i="10"/>
  <c r="V48" i="10"/>
  <c r="T104" i="10"/>
  <c r="U104" i="10"/>
  <c r="T298" i="10"/>
  <c r="U298" i="10"/>
  <c r="V298" i="10"/>
  <c r="T213" i="10"/>
  <c r="U213" i="10"/>
  <c r="T30" i="10"/>
  <c r="U30" i="10"/>
  <c r="V30" i="10"/>
  <c r="T82" i="10"/>
  <c r="U82" i="10"/>
  <c r="V82" i="10"/>
  <c r="T24" i="10"/>
  <c r="U24" i="10"/>
  <c r="T131" i="10"/>
  <c r="U131" i="10"/>
  <c r="V131" i="10"/>
  <c r="T282" i="10"/>
  <c r="U282" i="10"/>
  <c r="V282" i="10"/>
  <c r="T315" i="10"/>
  <c r="U315" i="10"/>
  <c r="V315" i="10"/>
  <c r="T100" i="10"/>
  <c r="V100" i="10"/>
  <c r="U100" i="10"/>
  <c r="T323" i="10"/>
  <c r="U323" i="10"/>
  <c r="V323" i="10"/>
  <c r="T116" i="10"/>
  <c r="U116" i="10"/>
  <c r="T291" i="10"/>
  <c r="U291" i="10"/>
  <c r="U206" i="10"/>
  <c r="T206" i="10"/>
  <c r="V206" i="10"/>
  <c r="T141" i="10"/>
  <c r="U141" i="10"/>
  <c r="T259" i="10"/>
  <c r="U259" i="10"/>
  <c r="V259" i="10"/>
  <c r="T132" i="10"/>
  <c r="U132" i="10"/>
  <c r="T262" i="10"/>
  <c r="U262" i="10"/>
  <c r="V262" i="10"/>
  <c r="T61" i="10"/>
  <c r="U61" i="10"/>
  <c r="T71" i="10"/>
  <c r="U71" i="10"/>
  <c r="V71" i="10"/>
  <c r="T194" i="10"/>
  <c r="U194" i="10"/>
  <c r="T21" i="10"/>
  <c r="U21" i="10"/>
  <c r="V21" i="10"/>
  <c r="T209" i="10"/>
  <c r="U209" i="10"/>
  <c r="T179" i="10"/>
  <c r="U179" i="10"/>
  <c r="V179" i="10"/>
  <c r="T55" i="10"/>
  <c r="U55" i="10"/>
  <c r="T310" i="10"/>
  <c r="U310" i="10"/>
  <c r="V310" i="10"/>
  <c r="T167" i="10"/>
  <c r="U167" i="10"/>
  <c r="V167" i="10"/>
  <c r="T251" i="10"/>
  <c r="U251" i="10"/>
  <c r="V251" i="10"/>
  <c r="T113" i="10"/>
  <c r="V113" i="10"/>
  <c r="U113" i="10"/>
  <c r="T63" i="10"/>
  <c r="U63" i="10"/>
  <c r="T10" i="10"/>
  <c r="U10" i="10"/>
  <c r="T64" i="10"/>
  <c r="U64" i="10"/>
  <c r="T164" i="10"/>
  <c r="U164" i="10"/>
  <c r="V164" i="10"/>
  <c r="U46" i="10"/>
  <c r="T46" i="10"/>
  <c r="V46" i="10"/>
  <c r="T199" i="10"/>
  <c r="U199" i="10"/>
  <c r="T294" i="10"/>
  <c r="U294" i="10"/>
  <c r="V294" i="10"/>
  <c r="T313" i="10"/>
  <c r="U313" i="10"/>
  <c r="T327" i="10"/>
  <c r="U327" i="10"/>
  <c r="V327" i="10"/>
  <c r="T266" i="10"/>
  <c r="U266" i="10"/>
  <c r="V266" i="10"/>
  <c r="T105" i="10"/>
  <c r="U105" i="10"/>
  <c r="T198" i="10"/>
  <c r="V198" i="10"/>
  <c r="U198" i="10"/>
  <c r="T225" i="10"/>
  <c r="U225" i="10"/>
  <c r="T268" i="10"/>
  <c r="U268" i="10"/>
  <c r="T99" i="10"/>
  <c r="U99" i="10"/>
  <c r="V99" i="10"/>
  <c r="T92" i="10"/>
  <c r="U92" i="10"/>
  <c r="V92" i="10"/>
  <c r="T326" i="10"/>
  <c r="U326" i="10"/>
  <c r="V326" i="10"/>
  <c r="T170" i="10"/>
  <c r="U170" i="10"/>
  <c r="T234" i="10"/>
  <c r="U234" i="10"/>
  <c r="T67" i="10"/>
  <c r="U67" i="10"/>
  <c r="T320" i="10"/>
  <c r="U320" i="10"/>
  <c r="V320" i="10"/>
  <c r="T124" i="10"/>
  <c r="U124" i="10"/>
  <c r="V124" i="10"/>
  <c r="T15" i="10"/>
  <c r="U15" i="10"/>
  <c r="V15" i="10"/>
  <c r="T231" i="10"/>
  <c r="U231" i="10"/>
  <c r="T253" i="10"/>
  <c r="U253" i="10"/>
  <c r="T277" i="10"/>
  <c r="U277" i="10"/>
  <c r="T108" i="10"/>
  <c r="U108" i="10"/>
  <c r="V108" i="10"/>
  <c r="T60" i="10"/>
  <c r="U60" i="10"/>
  <c r="T79" i="10"/>
  <c r="U79" i="10"/>
  <c r="T238" i="10"/>
  <c r="U238" i="10"/>
  <c r="T53" i="10"/>
  <c r="U53" i="10"/>
  <c r="V53" i="10"/>
  <c r="T49" i="10"/>
  <c r="U49" i="10"/>
  <c r="T273" i="10"/>
  <c r="U273" i="10"/>
  <c r="V273" i="10"/>
  <c r="T245" i="10"/>
  <c r="V245" i="10"/>
  <c r="U245" i="10"/>
  <c r="T47" i="10"/>
  <c r="V47" i="10"/>
  <c r="U47" i="10"/>
  <c r="T78" i="10"/>
  <c r="U78" i="10"/>
  <c r="V78" i="10"/>
  <c r="T306" i="10"/>
  <c r="U306" i="10"/>
  <c r="T17" i="10"/>
  <c r="U17" i="10"/>
  <c r="V17" i="10"/>
  <c r="T267" i="10"/>
  <c r="U267" i="10"/>
  <c r="T93" i="10"/>
  <c r="U93" i="10"/>
  <c r="V93" i="10"/>
  <c r="T257" i="10"/>
  <c r="U257" i="10"/>
  <c r="V257" i="10"/>
  <c r="T11" i="10"/>
  <c r="U11" i="10"/>
  <c r="T144" i="10"/>
  <c r="U144" i="10"/>
  <c r="T187" i="10"/>
  <c r="U187" i="10"/>
  <c r="V187" i="10"/>
  <c r="T278" i="10"/>
  <c r="U278" i="10"/>
  <c r="V278" i="10"/>
  <c r="T26" i="10"/>
  <c r="U26" i="10"/>
  <c r="V26" i="10"/>
  <c r="T130" i="10"/>
  <c r="U130" i="10"/>
  <c r="V130" i="10"/>
  <c r="T200" i="10"/>
  <c r="U200" i="10"/>
  <c r="V200" i="10"/>
  <c r="T65" i="10"/>
  <c r="U65" i="10"/>
  <c r="T258" i="10"/>
  <c r="U258" i="10"/>
  <c r="V258" i="10"/>
  <c r="T212" i="10"/>
  <c r="U212" i="10"/>
  <c r="T41" i="10"/>
  <c r="U41" i="10"/>
  <c r="V41" i="10"/>
  <c r="T27" i="10"/>
  <c r="U27" i="10"/>
  <c r="V27" i="10"/>
  <c r="T243" i="10"/>
  <c r="U243" i="10"/>
  <c r="T114" i="10"/>
  <c r="U114" i="10"/>
  <c r="V114" i="10"/>
  <c r="T22" i="10"/>
  <c r="U22" i="10"/>
  <c r="T177" i="10"/>
  <c r="U177" i="10"/>
  <c r="V177" i="10"/>
  <c r="T43" i="10"/>
  <c r="U43" i="10"/>
  <c r="U35" i="10"/>
  <c r="T35" i="10"/>
  <c r="V35" i="10"/>
  <c r="T227" i="10"/>
  <c r="U227" i="10"/>
  <c r="V227" i="10"/>
  <c r="T175" i="10"/>
  <c r="U175" i="10"/>
  <c r="V175" i="10"/>
  <c r="T260" i="10"/>
  <c r="U260" i="10"/>
  <c r="T23" i="10"/>
  <c r="U23" i="10"/>
  <c r="V23" i="10"/>
  <c r="T76" i="10"/>
  <c r="U76" i="10"/>
  <c r="V76" i="10"/>
  <c r="T163" i="10"/>
  <c r="U163" i="10"/>
  <c r="V163" i="10"/>
  <c r="T142" i="10"/>
  <c r="U142" i="10"/>
  <c r="V142" i="10"/>
  <c r="T220" i="10"/>
  <c r="U220" i="10"/>
  <c r="U59" i="10"/>
  <c r="T59" i="10"/>
  <c r="V59" i="10"/>
  <c r="T284" i="10"/>
  <c r="U284" i="10"/>
  <c r="T250" i="10"/>
  <c r="U250" i="10"/>
  <c r="T42" i="10"/>
  <c r="U42" i="10"/>
  <c r="V42" i="10"/>
  <c r="T171" i="10"/>
  <c r="U171" i="10"/>
  <c r="V171" i="10"/>
  <c r="T136" i="10"/>
  <c r="U136" i="10"/>
  <c r="V136" i="10"/>
  <c r="N8" i="10"/>
  <c r="C21" i="2" s="1"/>
  <c r="N330" i="10"/>
  <c r="N7" i="10" s="1"/>
  <c r="O9" i="10"/>
  <c r="X9" i="12" s="1"/>
  <c r="X7" i="12" l="1"/>
  <c r="Y7" i="12" s="1"/>
  <c r="Y9" i="12"/>
  <c r="Y330" i="12" s="1"/>
  <c r="T9" i="10"/>
  <c r="T7" i="10" s="1"/>
  <c r="U9" i="10"/>
  <c r="O330" i="10"/>
  <c r="O7" i="10" s="1"/>
  <c r="O8" i="10"/>
  <c r="D19" i="2" s="1"/>
  <c r="D21" i="2" s="1"/>
  <c r="V9" i="10"/>
  <c r="AC8" i="10"/>
  <c r="X245" i="10"/>
  <c r="Y245" i="10" s="1"/>
  <c r="Z245" i="10" s="1"/>
  <c r="X157" i="10"/>
  <c r="Y157" i="10" s="1"/>
  <c r="Z157" i="10" s="1"/>
  <c r="X143" i="10"/>
  <c r="Y143" i="10" s="1"/>
  <c r="Z143" i="10" s="1"/>
  <c r="X80" i="10"/>
  <c r="Y80" i="10" s="1"/>
  <c r="Z80" i="10" s="1"/>
  <c r="X202" i="10"/>
  <c r="Y202" i="10" s="1"/>
  <c r="Z202" i="10" s="1"/>
  <c r="X172" i="10"/>
  <c r="Y172" i="10" s="1"/>
  <c r="Z172" i="10" s="1"/>
  <c r="X320" i="10"/>
  <c r="Y320" i="10" s="1"/>
  <c r="Z320" i="10" s="1"/>
  <c r="X263" i="10"/>
  <c r="Y263" i="10" s="1"/>
  <c r="Z263" i="10" s="1"/>
  <c r="X163" i="10"/>
  <c r="Y163" i="10" s="1"/>
  <c r="Z163" i="10" s="1"/>
  <c r="X274" i="10"/>
  <c r="Y274" i="10" s="1"/>
  <c r="Z274" i="10" s="1"/>
  <c r="Z9" i="12" l="1"/>
  <c r="X125" i="10"/>
  <c r="Y125" i="10" s="1"/>
  <c r="Z125" i="10" s="1"/>
  <c r="X30" i="10"/>
  <c r="Y30" i="10" s="1"/>
  <c r="Z30" i="10" s="1"/>
  <c r="X29" i="10"/>
  <c r="Y29" i="10" s="1"/>
  <c r="Z29" i="10" s="1"/>
  <c r="X304" i="10"/>
  <c r="Y304" i="10" s="1"/>
  <c r="Z304" i="10" s="1"/>
  <c r="X43" i="10"/>
  <c r="X281" i="10"/>
  <c r="X85" i="10"/>
  <c r="X315" i="10"/>
  <c r="Y315" i="10" s="1"/>
  <c r="Z315" i="10" s="1"/>
  <c r="X299" i="10"/>
  <c r="X192" i="10"/>
  <c r="Y192" i="10" s="1"/>
  <c r="Z192" i="10" s="1"/>
  <c r="X190" i="10"/>
  <c r="Y190" i="10" s="1"/>
  <c r="Z190" i="10" s="1"/>
  <c r="X205" i="10"/>
  <c r="X110" i="10"/>
  <c r="Y110" i="10" s="1"/>
  <c r="Z110" i="10" s="1"/>
  <c r="X217" i="10"/>
  <c r="Y217" i="10" s="1"/>
  <c r="Z217" i="10" s="1"/>
  <c r="X266" i="10"/>
  <c r="Y266" i="10" s="1"/>
  <c r="Z266" i="10" s="1"/>
  <c r="X72" i="10"/>
  <c r="Y72" i="10" s="1"/>
  <c r="Z72" i="10" s="1"/>
  <c r="X129" i="10"/>
  <c r="X14" i="10"/>
  <c r="X318" i="10"/>
  <c r="Y318" i="10" s="1"/>
  <c r="Z318" i="10" s="1"/>
  <c r="X146" i="10"/>
  <c r="Y146" i="10" s="1"/>
  <c r="Z146" i="10" s="1"/>
  <c r="X273" i="10"/>
  <c r="Y273" i="10" s="1"/>
  <c r="Z273" i="10" s="1"/>
  <c r="X70" i="10"/>
  <c r="X244" i="10"/>
  <c r="X10" i="10"/>
  <c r="X40" i="10"/>
  <c r="Y40" i="10" s="1"/>
  <c r="Z40" i="10" s="1"/>
  <c r="X48" i="10"/>
  <c r="Y48" i="10" s="1"/>
  <c r="Z48" i="10" s="1"/>
  <c r="X114" i="10"/>
  <c r="Y114" i="10" s="1"/>
  <c r="Z114" i="10" s="1"/>
  <c r="X188" i="10"/>
  <c r="Y188" i="10" s="1"/>
  <c r="Z188" i="10" s="1"/>
  <c r="X89" i="10"/>
  <c r="X257" i="10"/>
  <c r="Y257" i="10" s="1"/>
  <c r="Z257" i="10" s="1"/>
  <c r="X230" i="10"/>
  <c r="Y230" i="10" s="1"/>
  <c r="Z230" i="10" s="1"/>
  <c r="X15" i="10"/>
  <c r="Y15" i="10" s="1"/>
  <c r="Z15" i="10" s="1"/>
  <c r="X38" i="10"/>
  <c r="Y38" i="10" s="1"/>
  <c r="Z38" i="10" s="1"/>
  <c r="X13" i="10"/>
  <c r="Y13" i="10" s="1"/>
  <c r="Z13" i="10" s="1"/>
  <c r="X84" i="10"/>
  <c r="X26" i="10"/>
  <c r="Y26" i="10" s="1"/>
  <c r="Z26" i="10" s="1"/>
  <c r="X186" i="10"/>
  <c r="X121" i="10"/>
  <c r="X174" i="10"/>
  <c r="X203" i="10"/>
  <c r="X214" i="10"/>
  <c r="Y214" i="10" s="1"/>
  <c r="Z214" i="10" s="1"/>
  <c r="X144" i="10"/>
  <c r="X31" i="10"/>
  <c r="X132" i="10"/>
  <c r="X227" i="10"/>
  <c r="Y227" i="10" s="1"/>
  <c r="Z227" i="10" s="1"/>
  <c r="X153" i="10"/>
  <c r="Y153" i="10" s="1"/>
  <c r="Z153" i="10" s="1"/>
  <c r="X73" i="10"/>
  <c r="Y73" i="10" s="1"/>
  <c r="Z73" i="10" s="1"/>
  <c r="X194" i="10"/>
  <c r="X109" i="10"/>
  <c r="Y109" i="10" s="1"/>
  <c r="Z109" i="10" s="1"/>
  <c r="X195" i="10"/>
  <c r="Y195" i="10" s="1"/>
  <c r="Z195" i="10" s="1"/>
  <c r="X161" i="10"/>
  <c r="X238" i="10"/>
  <c r="X292" i="10"/>
  <c r="Y292" i="10" s="1"/>
  <c r="Z292" i="10" s="1"/>
  <c r="X59" i="10"/>
  <c r="X69" i="10"/>
  <c r="Y69" i="10" s="1"/>
  <c r="Z69" i="10" s="1"/>
  <c r="X22" i="10"/>
  <c r="X211" i="10"/>
  <c r="X241" i="10"/>
  <c r="Y241" i="10" s="1"/>
  <c r="Z241" i="10" s="1"/>
  <c r="X126" i="10"/>
  <c r="X27" i="10"/>
  <c r="Y27" i="10" s="1"/>
  <c r="Z27" i="10" s="1"/>
  <c r="X57" i="10"/>
  <c r="X325" i="10"/>
  <c r="Y325" i="10" s="1"/>
  <c r="Z325" i="10" s="1"/>
  <c r="X165" i="10"/>
  <c r="Y165" i="10" s="1"/>
  <c r="Z165" i="10" s="1"/>
  <c r="X286" i="10"/>
  <c r="X177" i="10"/>
  <c r="Y177" i="10" s="1"/>
  <c r="Z177" i="10" s="1"/>
  <c r="X228" i="10"/>
  <c r="Y228" i="10" s="1"/>
  <c r="Z228" i="10" s="1"/>
  <c r="X54" i="10"/>
  <c r="X60" i="10"/>
  <c r="X191" i="10"/>
  <c r="Y191" i="10" s="1"/>
  <c r="Z191" i="10" s="1"/>
  <c r="X64" i="10"/>
  <c r="X96" i="10"/>
  <c r="X176" i="10"/>
  <c r="X36" i="10"/>
  <c r="X77" i="10"/>
  <c r="Y77" i="10" s="1"/>
  <c r="Z77" i="10" s="1"/>
  <c r="X212" i="10"/>
  <c r="X259" i="10"/>
  <c r="Y259" i="10" s="1"/>
  <c r="Z259" i="10" s="1"/>
  <c r="X254" i="10"/>
  <c r="X18" i="10"/>
  <c r="Y18" i="10" s="1"/>
  <c r="Z18" i="10" s="1"/>
  <c r="X222" i="10"/>
  <c r="Y222" i="10" s="1"/>
  <c r="Z222" i="10" s="1"/>
  <c r="X193" i="10"/>
  <c r="X185" i="10"/>
  <c r="X116" i="10"/>
  <c r="X120" i="10"/>
  <c r="X35" i="10"/>
  <c r="X278" i="10"/>
  <c r="Y278" i="10" s="1"/>
  <c r="Z278" i="10" s="1"/>
  <c r="X283" i="10"/>
  <c r="X261" i="10"/>
  <c r="X189" i="10"/>
  <c r="X130" i="10"/>
  <c r="Y130" i="10" s="1"/>
  <c r="Z130" i="10" s="1"/>
  <c r="X147" i="10"/>
  <c r="X168" i="10"/>
  <c r="Y168" i="10" s="1"/>
  <c r="Z168" i="10" s="1"/>
  <c r="X102" i="10"/>
  <c r="Y102" i="10" s="1"/>
  <c r="Z102" i="10" s="1"/>
  <c r="X166" i="10"/>
  <c r="X53" i="10"/>
  <c r="Y53" i="10" s="1"/>
  <c r="Z53" i="10" s="1"/>
  <c r="X158" i="10"/>
  <c r="X98" i="10"/>
  <c r="Y98" i="10" s="1"/>
  <c r="Z98" i="10" s="1"/>
  <c r="X52" i="10"/>
  <c r="X287" i="10"/>
  <c r="Y287" i="10" s="1"/>
  <c r="Z287" i="10" s="1"/>
  <c r="X115" i="10"/>
  <c r="Y115" i="10" s="1"/>
  <c r="Z115" i="10" s="1"/>
  <c r="X75" i="10"/>
  <c r="X25" i="10"/>
  <c r="Y25" i="10" s="1"/>
  <c r="Z25" i="10" s="1"/>
  <c r="X82" i="10"/>
  <c r="Y82" i="10" s="1"/>
  <c r="Z82" i="10" s="1"/>
  <c r="X21" i="10"/>
  <c r="Y21" i="10" s="1"/>
  <c r="Z21" i="10" s="1"/>
  <c r="X108" i="10"/>
  <c r="Y108" i="10" s="1"/>
  <c r="Z108" i="10" s="1"/>
  <c r="X162" i="10"/>
  <c r="Y162" i="10" s="1"/>
  <c r="Z162" i="10" s="1"/>
  <c r="X312" i="10"/>
  <c r="X200" i="10"/>
  <c r="Y200" i="10" s="1"/>
  <c r="Z200" i="10" s="1"/>
  <c r="X284" i="10"/>
  <c r="X62" i="10"/>
  <c r="X301" i="10"/>
  <c r="X180" i="10"/>
  <c r="X313" i="10"/>
  <c r="X181" i="10"/>
  <c r="Y181" i="10" s="1"/>
  <c r="Z181" i="10" s="1"/>
  <c r="X255" i="10"/>
  <c r="Y255" i="10" s="1"/>
  <c r="Z255" i="10" s="1"/>
  <c r="X112" i="10"/>
  <c r="Y112" i="10" s="1"/>
  <c r="Z112" i="10" s="1"/>
  <c r="X81" i="10"/>
  <c r="Y81" i="10" s="1"/>
  <c r="Z81" i="10" s="1"/>
  <c r="X56" i="10"/>
  <c r="Y56" i="10" s="1"/>
  <c r="Z56" i="10" s="1"/>
  <c r="X280" i="10"/>
  <c r="Y280" i="10" s="1"/>
  <c r="Z280" i="10" s="1"/>
  <c r="X46" i="10"/>
  <c r="X99" i="10"/>
  <c r="Y99" i="10" s="1"/>
  <c r="Z99" i="10" s="1"/>
  <c r="X209" i="10"/>
  <c r="X41" i="10"/>
  <c r="Y41" i="10" s="1"/>
  <c r="Z41" i="10" s="1"/>
  <c r="X250" i="10"/>
  <c r="X251" i="10"/>
  <c r="Y251" i="10" s="1"/>
  <c r="Z251" i="10" s="1"/>
  <c r="X309" i="10"/>
  <c r="Y309" i="10" s="1"/>
  <c r="Z309" i="10" s="1"/>
  <c r="X11" i="10"/>
  <c r="X139" i="10"/>
  <c r="Y139" i="10" s="1"/>
  <c r="Z139" i="10" s="1"/>
  <c r="X44" i="10"/>
  <c r="X34" i="10"/>
  <c r="Y34" i="10" s="1"/>
  <c r="Z34" i="10" s="1"/>
  <c r="X67" i="10"/>
  <c r="X128" i="10"/>
  <c r="X249" i="10"/>
  <c r="X319" i="10"/>
  <c r="X303" i="10"/>
  <c r="Y303" i="10" s="1"/>
  <c r="Z303" i="10" s="1"/>
  <c r="X236" i="10"/>
  <c r="Y236" i="10" s="1"/>
  <c r="Z236" i="10" s="1"/>
  <c r="X20" i="10"/>
  <c r="X79" i="10"/>
  <c r="X127" i="10"/>
  <c r="Y127" i="10" s="1"/>
  <c r="Z127" i="10" s="1"/>
  <c r="X17" i="10"/>
  <c r="Y17" i="10" s="1"/>
  <c r="Z17" i="10" s="1"/>
  <c r="X269" i="10"/>
  <c r="X134" i="10"/>
  <c r="Y134" i="10" s="1"/>
  <c r="Z134" i="10" s="1"/>
  <c r="X225" i="10"/>
  <c r="X16" i="10"/>
  <c r="Y16" i="10" s="1"/>
  <c r="Z16" i="10" s="1"/>
  <c r="X107" i="10"/>
  <c r="X47" i="10"/>
  <c r="X19" i="10"/>
  <c r="Y19" i="10" s="1"/>
  <c r="Z19" i="10" s="1"/>
  <c r="X198" i="10"/>
  <c r="Y198" i="10" s="1"/>
  <c r="Z198" i="10" s="1"/>
  <c r="X28" i="10"/>
  <c r="X311" i="10"/>
  <c r="Y311" i="10" s="1"/>
  <c r="Z311" i="10" s="1"/>
  <c r="X78" i="10"/>
  <c r="Y78" i="10" s="1"/>
  <c r="Z78" i="10" s="1"/>
  <c r="X199" i="10"/>
  <c r="X267" i="10"/>
  <c r="X247" i="10"/>
  <c r="Y247" i="10" s="1"/>
  <c r="Z247" i="10" s="1"/>
  <c r="X256" i="10"/>
  <c r="Y256" i="10" s="1"/>
  <c r="Z256" i="10" s="1"/>
  <c r="X196" i="10"/>
  <c r="X208" i="10"/>
  <c r="Y208" i="10" s="1"/>
  <c r="Z208" i="10" s="1"/>
  <c r="X50" i="10"/>
  <c r="Y50" i="10" s="1"/>
  <c r="Z50" i="10" s="1"/>
  <c r="X239" i="10"/>
  <c r="X12" i="10"/>
  <c r="X178" i="10"/>
  <c r="Y178" i="10" s="1"/>
  <c r="Z178" i="10" s="1"/>
  <c r="X201" i="10"/>
  <c r="Y201" i="10" s="1"/>
  <c r="Z201" i="10" s="1"/>
  <c r="X169" i="10"/>
  <c r="Y169" i="10" s="1"/>
  <c r="Z169" i="10" s="1"/>
  <c r="X328" i="10"/>
  <c r="X223" i="10"/>
  <c r="Y223" i="10" s="1"/>
  <c r="Z223" i="10" s="1"/>
  <c r="X237" i="10"/>
  <c r="Y237" i="10" s="1"/>
  <c r="Z237" i="10" s="1"/>
  <c r="X86" i="10"/>
  <c r="X293" i="10"/>
  <c r="Y293" i="10" s="1"/>
  <c r="Z293" i="10" s="1"/>
  <c r="X155" i="10"/>
  <c r="Y155" i="10" s="1"/>
  <c r="Z155" i="10" s="1"/>
  <c r="X306" i="10"/>
  <c r="X55" i="10"/>
  <c r="X97" i="10"/>
  <c r="X71" i="10"/>
  <c r="Y71" i="10" s="1"/>
  <c r="Z71" i="10" s="1"/>
  <c r="X66" i="10"/>
  <c r="X235" i="10"/>
  <c r="X216" i="10"/>
  <c r="Y216" i="10" s="1"/>
  <c r="Z216" i="10" s="1"/>
  <c r="X135" i="10"/>
  <c r="Y135" i="10" s="1"/>
  <c r="Z135" i="10" s="1"/>
  <c r="X179" i="10"/>
  <c r="Y179" i="10" s="1"/>
  <c r="Z179" i="10" s="1"/>
  <c r="X148" i="10"/>
  <c r="Y148" i="10" s="1"/>
  <c r="Z148" i="10" s="1"/>
  <c r="X164" i="10"/>
  <c r="Y164" i="10" s="1"/>
  <c r="Z164" i="10" s="1"/>
  <c r="X258" i="10"/>
  <c r="Y258" i="10" s="1"/>
  <c r="Z258" i="10" s="1"/>
  <c r="X171" i="10"/>
  <c r="Y171" i="10" s="1"/>
  <c r="Z171" i="10" s="1"/>
  <c r="X224" i="10"/>
  <c r="Y224" i="10" s="1"/>
  <c r="Z224" i="10" s="1"/>
  <c r="X314" i="10"/>
  <c r="Y314" i="10" s="1"/>
  <c r="Z314" i="10" s="1"/>
  <c r="X264" i="10"/>
  <c r="X218" i="10"/>
  <c r="X131" i="10"/>
  <c r="Y131" i="10" s="1"/>
  <c r="Z131" i="10" s="1"/>
  <c r="X170" i="10"/>
  <c r="X39" i="10"/>
  <c r="Y39" i="10" s="1"/>
  <c r="Z39" i="10" s="1"/>
  <c r="X117" i="10"/>
  <c r="X94" i="10"/>
  <c r="Y94" i="10" s="1"/>
  <c r="Z94" i="10" s="1"/>
  <c r="X210" i="10"/>
  <c r="X207" i="10"/>
  <c r="X232" i="10"/>
  <c r="Y232" i="10" s="1"/>
  <c r="Z232" i="10" s="1"/>
  <c r="X298" i="10"/>
  <c r="Y298" i="10" s="1"/>
  <c r="Z298" i="10" s="1"/>
  <c r="X321" i="10"/>
  <c r="X316" i="10"/>
  <c r="X282" i="10"/>
  <c r="Y282" i="10" s="1"/>
  <c r="Z282" i="10" s="1"/>
  <c r="X173" i="10"/>
  <c r="X42" i="10"/>
  <c r="Y42" i="10" s="1"/>
  <c r="Z42" i="10" s="1"/>
  <c r="X215" i="10"/>
  <c r="X136" i="10"/>
  <c r="Y136" i="10" s="1"/>
  <c r="Z136" i="10" s="1"/>
  <c r="X159" i="10"/>
  <c r="Y159" i="10" s="1"/>
  <c r="Z159" i="10" s="1"/>
  <c r="X288" i="10"/>
  <c r="Y288" i="10" s="1"/>
  <c r="Z288" i="10" s="1"/>
  <c r="X101" i="10"/>
  <c r="Y101" i="10" s="1"/>
  <c r="Z101" i="10" s="1"/>
  <c r="X160" i="10"/>
  <c r="X33" i="10"/>
  <c r="Y33" i="10" s="1"/>
  <c r="Z33" i="10" s="1"/>
  <c r="X152" i="10"/>
  <c r="X65" i="10"/>
  <c r="X248" i="10"/>
  <c r="X111" i="10"/>
  <c r="X289" i="10"/>
  <c r="X93" i="10"/>
  <c r="Y93" i="10" s="1"/>
  <c r="Z93" i="10" s="1"/>
  <c r="X105" i="10"/>
  <c r="X141" i="10"/>
  <c r="X49" i="10"/>
  <c r="X51" i="10"/>
  <c r="X63" i="10"/>
  <c r="X104" i="10"/>
  <c r="X294" i="10"/>
  <c r="Y294" i="10" s="1"/>
  <c r="Z294" i="10" s="1"/>
  <c r="X272" i="10"/>
  <c r="X270" i="10"/>
  <c r="Y270" i="10" s="1"/>
  <c r="Z270" i="10" s="1"/>
  <c r="X229" i="10"/>
  <c r="X187" i="10"/>
  <c r="Y187" i="10" s="1"/>
  <c r="Z187" i="10" s="1"/>
  <c r="X268" i="10"/>
  <c r="X37" i="10"/>
  <c r="X183" i="10"/>
  <c r="Y183" i="10" s="1"/>
  <c r="Z183" i="10" s="1"/>
  <c r="X323" i="10"/>
  <c r="Y323" i="10" s="1"/>
  <c r="Z323" i="10" s="1"/>
  <c r="X307" i="10"/>
  <c r="X61" i="10"/>
  <c r="X76" i="10"/>
  <c r="Y76" i="10" s="1"/>
  <c r="Z76" i="10" s="1"/>
  <c r="X100" i="10"/>
  <c r="Y100" i="10" s="1"/>
  <c r="Z100" i="10" s="1"/>
  <c r="X220" i="10"/>
  <c r="X285" i="10"/>
  <c r="X310" i="10"/>
  <c r="Y310" i="10" s="1"/>
  <c r="Z310" i="10" s="1"/>
  <c r="X149" i="10"/>
  <c r="X206" i="10"/>
  <c r="X95" i="10"/>
  <c r="X92" i="10"/>
  <c r="Y92" i="10" s="1"/>
  <c r="Z92" i="10" s="1"/>
  <c r="X231" i="10"/>
  <c r="X45" i="10"/>
  <c r="X240" i="10"/>
  <c r="Y240" i="10" s="1"/>
  <c r="Z240" i="10" s="1"/>
  <c r="X91" i="10"/>
  <c r="Y91" i="10" s="1"/>
  <c r="Z91" i="10" s="1"/>
  <c r="X122" i="10"/>
  <c r="X90" i="10"/>
  <c r="Y90" i="10" s="1"/>
  <c r="Z90" i="10" s="1"/>
  <c r="X242" i="10"/>
  <c r="X32" i="10"/>
  <c r="X243" i="10"/>
  <c r="X262" i="10"/>
  <c r="Y262" i="10" s="1"/>
  <c r="Z262" i="10" s="1"/>
  <c r="X277" i="10"/>
  <c r="X119" i="10"/>
  <c r="Y119" i="10" s="1"/>
  <c r="Z119" i="10" s="1"/>
  <c r="X137" i="10"/>
  <c r="X74" i="10"/>
  <c r="X260" i="10"/>
  <c r="X246" i="10"/>
  <c r="Y246" i="10" s="1"/>
  <c r="Z246" i="10" s="1"/>
  <c r="X182" i="10"/>
  <c r="X68" i="10"/>
  <c r="X234" i="10"/>
  <c r="X142" i="10"/>
  <c r="Y142" i="10" s="1"/>
  <c r="Z142" i="10" s="1"/>
  <c r="X133" i="10"/>
  <c r="Y133" i="10" s="1"/>
  <c r="Z133" i="10" s="1"/>
  <c r="X113" i="10"/>
  <c r="Y113" i="10" s="1"/>
  <c r="Z113" i="10" s="1"/>
  <c r="X83" i="10"/>
  <c r="X123" i="10"/>
  <c r="Y123" i="10" s="1"/>
  <c r="Z123" i="10" s="1"/>
  <c r="X327" i="10"/>
  <c r="Y327" i="10" s="1"/>
  <c r="Z327" i="10" s="1"/>
  <c r="X326" i="10"/>
  <c r="Y326" i="10" s="1"/>
  <c r="Z326" i="10" s="1"/>
  <c r="X154" i="10"/>
  <c r="X140" i="10"/>
  <c r="Y140" i="10" s="1"/>
  <c r="Z140" i="10" s="1"/>
  <c r="X271" i="10"/>
  <c r="X324" i="10"/>
  <c r="Y324" i="10" s="1"/>
  <c r="Z324" i="10" s="1"/>
  <c r="X124" i="10"/>
  <c r="Y124" i="10" s="1"/>
  <c r="Z124" i="10" s="1"/>
  <c r="X300" i="10"/>
  <c r="Y300" i="10" s="1"/>
  <c r="Z300" i="10" s="1"/>
  <c r="X184" i="10"/>
  <c r="Y184" i="10" s="1"/>
  <c r="Z184" i="10" s="1"/>
  <c r="X295" i="10"/>
  <c r="Y295" i="10" s="1"/>
  <c r="Z295" i="10" s="1"/>
  <c r="X87" i="10"/>
  <c r="Y87" i="10" s="1"/>
  <c r="Z87" i="10" s="1"/>
  <c r="X317" i="10"/>
  <c r="X265" i="10"/>
  <c r="X226" i="10"/>
  <c r="Y226" i="10" s="1"/>
  <c r="Z226" i="10" s="1"/>
  <c r="X233" i="10"/>
  <c r="Y233" i="10" s="1"/>
  <c r="Z233" i="10" s="1"/>
  <c r="X150" i="10"/>
  <c r="X290" i="10"/>
  <c r="X291" i="10"/>
  <c r="X156" i="10"/>
  <c r="Y156" i="10" s="1"/>
  <c r="Z156" i="10" s="1"/>
  <c r="X106" i="10"/>
  <c r="X23" i="10"/>
  <c r="Y23" i="10" s="1"/>
  <c r="Z23" i="10" s="1"/>
  <c r="X103" i="10"/>
  <c r="X138" i="10"/>
  <c r="X175" i="10"/>
  <c r="Y175" i="10" s="1"/>
  <c r="Z175" i="10" s="1"/>
  <c r="X221" i="10"/>
  <c r="X297" i="10"/>
  <c r="Y297" i="10" s="1"/>
  <c r="Z297" i="10" s="1"/>
  <c r="X24" i="10"/>
  <c r="X308" i="10"/>
  <c r="Y308" i="10" s="1"/>
  <c r="Z308" i="10" s="1"/>
  <c r="X167" i="10"/>
  <c r="Y167" i="10" s="1"/>
  <c r="Z167" i="10" s="1"/>
  <c r="X305" i="10"/>
  <c r="Y305" i="10" s="1"/>
  <c r="Z305" i="10" s="1"/>
  <c r="X322" i="10"/>
  <c r="X219" i="10"/>
  <c r="Y219" i="10" s="1"/>
  <c r="Z219" i="10" s="1"/>
  <c r="X151" i="10"/>
  <c r="Y151" i="10" s="1"/>
  <c r="Z151" i="10" s="1"/>
  <c r="X276" i="10"/>
  <c r="X302" i="10"/>
  <c r="Y302" i="10" s="1"/>
  <c r="Z302" i="10" s="1"/>
  <c r="X213" i="10"/>
  <c r="X197" i="10"/>
  <c r="X204" i="10"/>
  <c r="Y204" i="10" s="1"/>
  <c r="Z204" i="10" s="1"/>
  <c r="X296" i="10"/>
  <c r="X118" i="10"/>
  <c r="X88" i="10"/>
  <c r="Y88" i="10" s="1"/>
  <c r="Z88" i="10" s="1"/>
  <c r="X145" i="10"/>
  <c r="Y145" i="10" s="1"/>
  <c r="Z145" i="10" s="1"/>
  <c r="X279" i="10"/>
  <c r="Y279" i="10" s="1"/>
  <c r="Z279" i="10" s="1"/>
  <c r="X253" i="10"/>
  <c r="X58" i="10"/>
  <c r="X275" i="10"/>
  <c r="X252" i="10"/>
  <c r="Y252" i="10" s="1"/>
  <c r="Z252" i="10" s="1"/>
  <c r="O6" i="10"/>
  <c r="U7" i="10"/>
  <c r="U330" i="10"/>
  <c r="Z330" i="10" s="1"/>
  <c r="U8" i="10"/>
  <c r="Z229" i="10" l="1"/>
  <c r="Y229" i="10"/>
  <c r="Z147" i="10"/>
  <c r="Y147" i="10"/>
  <c r="Z205" i="10"/>
  <c r="Y205" i="10"/>
  <c r="Z137" i="10"/>
  <c r="Y137" i="10"/>
  <c r="Z285" i="10"/>
  <c r="Y285" i="10"/>
  <c r="Z49" i="10"/>
  <c r="Y49" i="10"/>
  <c r="Z210" i="10"/>
  <c r="Y210" i="10"/>
  <c r="Z196" i="10"/>
  <c r="Y196" i="10"/>
  <c r="Z128" i="10"/>
  <c r="Y128" i="10"/>
  <c r="Z254" i="10"/>
  <c r="Y254" i="10"/>
  <c r="Z96" i="10"/>
  <c r="Y96" i="10"/>
  <c r="Z126" i="10"/>
  <c r="Y126" i="10"/>
  <c r="Z84" i="10"/>
  <c r="Y84" i="10"/>
  <c r="Z89" i="10"/>
  <c r="Y89" i="10"/>
  <c r="Z244" i="10"/>
  <c r="Y244" i="10"/>
  <c r="Z129" i="10"/>
  <c r="Y129" i="10"/>
  <c r="Z43" i="10"/>
  <c r="Y43" i="10"/>
  <c r="Z111" i="10"/>
  <c r="Y111" i="10"/>
  <c r="Z284" i="10"/>
  <c r="Y284" i="10"/>
  <c r="Z281" i="10"/>
  <c r="Y281" i="10"/>
  <c r="Z221" i="10"/>
  <c r="Y221" i="10"/>
  <c r="Z265" i="10"/>
  <c r="Y265" i="10"/>
  <c r="Z234" i="10"/>
  <c r="Y234" i="10"/>
  <c r="Z242" i="10"/>
  <c r="Y242" i="10"/>
  <c r="Z231" i="10"/>
  <c r="Y231" i="10"/>
  <c r="Z248" i="10"/>
  <c r="Y248" i="10"/>
  <c r="Z218" i="10"/>
  <c r="Y218" i="10"/>
  <c r="Z66" i="10"/>
  <c r="Y66" i="10"/>
  <c r="Z79" i="10"/>
  <c r="Y79" i="10"/>
  <c r="Z46" i="10"/>
  <c r="Y46" i="10"/>
  <c r="Z158" i="10"/>
  <c r="Y158" i="10"/>
  <c r="Z120" i="10"/>
  <c r="Y120" i="10"/>
  <c r="Z106" i="10"/>
  <c r="Y106" i="10"/>
  <c r="Z194" i="10"/>
  <c r="Y194" i="10"/>
  <c r="Z317" i="10"/>
  <c r="Y317" i="10"/>
  <c r="Z220" i="10"/>
  <c r="Y220" i="10"/>
  <c r="Z272" i="10"/>
  <c r="Y272" i="10"/>
  <c r="Z316" i="10"/>
  <c r="Y316" i="10"/>
  <c r="Z86" i="10"/>
  <c r="Y86" i="10"/>
  <c r="Z28" i="10"/>
  <c r="Y28" i="10"/>
  <c r="Z67" i="10"/>
  <c r="Y67" i="10"/>
  <c r="Z312" i="10"/>
  <c r="Y312" i="10"/>
  <c r="Z75" i="10"/>
  <c r="Y75" i="10"/>
  <c r="Z116" i="10"/>
  <c r="Y116" i="10"/>
  <c r="Z64" i="10"/>
  <c r="Y64" i="10"/>
  <c r="Z286" i="10"/>
  <c r="Y286" i="10"/>
  <c r="Z238" i="10"/>
  <c r="Y238" i="10"/>
  <c r="Z203" i="10"/>
  <c r="Y203" i="10"/>
  <c r="Z70" i="10"/>
  <c r="Y70" i="10"/>
  <c r="Z45" i="10"/>
  <c r="Y45" i="10"/>
  <c r="Z107" i="10"/>
  <c r="Y107" i="10"/>
  <c r="Z10" i="10"/>
  <c r="Y10" i="10"/>
  <c r="Z213" i="10"/>
  <c r="Y213" i="10"/>
  <c r="Z291" i="10"/>
  <c r="Y291" i="10"/>
  <c r="Z68" i="10"/>
  <c r="Y68" i="10"/>
  <c r="Z141" i="10"/>
  <c r="Y141" i="10"/>
  <c r="Z65" i="10"/>
  <c r="Y65" i="10"/>
  <c r="Z264" i="10"/>
  <c r="Y264" i="10"/>
  <c r="Z225" i="10"/>
  <c r="Y225" i="10"/>
  <c r="Z20" i="10"/>
  <c r="Y20" i="10"/>
  <c r="Z313" i="10"/>
  <c r="Y313" i="10"/>
  <c r="Z189" i="10"/>
  <c r="Y189" i="10"/>
  <c r="Z207" i="10"/>
  <c r="Y207" i="10"/>
  <c r="Z138" i="10"/>
  <c r="Y138" i="10"/>
  <c r="Z271" i="10"/>
  <c r="Y271" i="10"/>
  <c r="Z182" i="10"/>
  <c r="Y182" i="10"/>
  <c r="Z122" i="10"/>
  <c r="Y122" i="10"/>
  <c r="Z152" i="10"/>
  <c r="Y152" i="10"/>
  <c r="Z97" i="10"/>
  <c r="Y97" i="10"/>
  <c r="Z250" i="10"/>
  <c r="Y250" i="10"/>
  <c r="Z180" i="10"/>
  <c r="Y180" i="10"/>
  <c r="Z261" i="10"/>
  <c r="Y261" i="10"/>
  <c r="Z212" i="10"/>
  <c r="Y212" i="10"/>
  <c r="Z211" i="10"/>
  <c r="Y211" i="10"/>
  <c r="Z161" i="10"/>
  <c r="Y161" i="10"/>
  <c r="Z174" i="10"/>
  <c r="Y174" i="10"/>
  <c r="Z299" i="10"/>
  <c r="Y299" i="10"/>
  <c r="Z253" i="10"/>
  <c r="Y253" i="10"/>
  <c r="Z307" i="10"/>
  <c r="Y307" i="10"/>
  <c r="Z11" i="10"/>
  <c r="Y11" i="10"/>
  <c r="Z144" i="10"/>
  <c r="Y144" i="10"/>
  <c r="Z322" i="10"/>
  <c r="Y322" i="10"/>
  <c r="Z290" i="10"/>
  <c r="Y290" i="10"/>
  <c r="Z83" i="10"/>
  <c r="Y83" i="10"/>
  <c r="Z277" i="10"/>
  <c r="Y277" i="10"/>
  <c r="Z95" i="10"/>
  <c r="Y95" i="10"/>
  <c r="Z37" i="10"/>
  <c r="Y37" i="10"/>
  <c r="Z105" i="10"/>
  <c r="Y105" i="10"/>
  <c r="Z321" i="10"/>
  <c r="Y321" i="10"/>
  <c r="Z117" i="10"/>
  <c r="Y117" i="10"/>
  <c r="Z12" i="10"/>
  <c r="Y12" i="10"/>
  <c r="Z166" i="10"/>
  <c r="Y166" i="10"/>
  <c r="Z185" i="10"/>
  <c r="Y185" i="10"/>
  <c r="Z235" i="10"/>
  <c r="Y235" i="10"/>
  <c r="Z275" i="10"/>
  <c r="Y275" i="10"/>
  <c r="Z206" i="10"/>
  <c r="Y206" i="10"/>
  <c r="Z104" i="10"/>
  <c r="Y104" i="10"/>
  <c r="Z267" i="10"/>
  <c r="Y267" i="10"/>
  <c r="Z44" i="10"/>
  <c r="Y44" i="10"/>
  <c r="Z283" i="10"/>
  <c r="Y283" i="10"/>
  <c r="Z193" i="10"/>
  <c r="Y193" i="10"/>
  <c r="Z60" i="10"/>
  <c r="Y60" i="10"/>
  <c r="Z22" i="10"/>
  <c r="Y22" i="10"/>
  <c r="Z132" i="10"/>
  <c r="Y132" i="10"/>
  <c r="Z121" i="10"/>
  <c r="Y121" i="10"/>
  <c r="Z32" i="10"/>
  <c r="Y32" i="10"/>
  <c r="Z51" i="10"/>
  <c r="Y51" i="10"/>
  <c r="Z249" i="10"/>
  <c r="Y249" i="10"/>
  <c r="Z176" i="10"/>
  <c r="Y176" i="10"/>
  <c r="Z197" i="10"/>
  <c r="Y197" i="10"/>
  <c r="Z118" i="10"/>
  <c r="Y118" i="10"/>
  <c r="Z276" i="10"/>
  <c r="Y276" i="10"/>
  <c r="Z103" i="10"/>
  <c r="Y103" i="10"/>
  <c r="Z150" i="10"/>
  <c r="Y150" i="10"/>
  <c r="Z268" i="10"/>
  <c r="Y268" i="10"/>
  <c r="Z215" i="10"/>
  <c r="Y215" i="10"/>
  <c r="Z55" i="10"/>
  <c r="Y55" i="10"/>
  <c r="Z239" i="10"/>
  <c r="Y239" i="10"/>
  <c r="Z269" i="10"/>
  <c r="Y269" i="10"/>
  <c r="Z301" i="10"/>
  <c r="Y301" i="10"/>
  <c r="Z35" i="10"/>
  <c r="Y35" i="10"/>
  <c r="Z14" i="10"/>
  <c r="Y14" i="10"/>
  <c r="X9" i="10"/>
  <c r="Z58" i="10"/>
  <c r="Y58" i="10"/>
  <c r="Z24" i="10"/>
  <c r="Y24" i="10"/>
  <c r="Z260" i="10"/>
  <c r="Y260" i="10"/>
  <c r="Z61" i="10"/>
  <c r="Y61" i="10"/>
  <c r="Z170" i="10"/>
  <c r="Y170" i="10"/>
  <c r="Z328" i="10"/>
  <c r="Y328" i="10"/>
  <c r="Z319" i="10"/>
  <c r="Y319" i="10"/>
  <c r="Z209" i="10"/>
  <c r="Y209" i="10"/>
  <c r="Z62" i="10"/>
  <c r="Y62" i="10"/>
  <c r="Z52" i="10"/>
  <c r="Y52" i="10"/>
  <c r="Z36" i="10"/>
  <c r="Y36" i="10"/>
  <c r="Z54" i="10"/>
  <c r="Y54" i="10"/>
  <c r="Z57" i="10"/>
  <c r="Y57" i="10"/>
  <c r="Z31" i="10"/>
  <c r="Y31" i="10"/>
  <c r="Z186" i="10"/>
  <c r="Y186" i="10"/>
  <c r="Z85" i="10"/>
  <c r="Y85" i="10"/>
  <c r="Z74" i="10"/>
  <c r="Y74" i="10"/>
  <c r="Z173" i="10"/>
  <c r="Y173" i="10"/>
  <c r="Z59" i="10"/>
  <c r="Y59" i="10"/>
  <c r="Z296" i="10"/>
  <c r="Y296" i="10"/>
  <c r="Z154" i="10"/>
  <c r="Y154" i="10"/>
  <c r="Z243" i="10"/>
  <c r="Y243" i="10"/>
  <c r="Z149" i="10"/>
  <c r="Y149" i="10"/>
  <c r="Z63" i="10"/>
  <c r="Y63" i="10"/>
  <c r="Z289" i="10"/>
  <c r="Y289" i="10"/>
  <c r="Z160" i="10"/>
  <c r="Y160" i="10"/>
  <c r="Z306" i="10"/>
  <c r="Y306" i="10"/>
  <c r="Z199" i="10"/>
  <c r="Y199" i="10"/>
  <c r="Z47" i="10"/>
  <c r="Y47" i="10"/>
  <c r="U6" i="10"/>
  <c r="E19" i="2"/>
  <c r="E21" i="2" s="1"/>
  <c r="X7" i="10" l="1"/>
  <c r="Y7" i="10" s="1"/>
  <c r="Y9" i="10"/>
  <c r="Y330" i="10" s="1"/>
  <c r="Z9" i="10"/>
  <c r="G21" i="2" l="1"/>
  <c r="C20" i="5" l="1"/>
  <c r="C1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Lunghofer</author>
    <author>Vicky Dyer</author>
  </authors>
  <commentList>
    <comment ref="K4" authorId="0" shapeId="0" xr:uid="{BDE3BC6A-B9E8-4AA9-BA78-693886754F04}">
      <text>
        <r>
          <rPr>
            <b/>
            <sz val="9"/>
            <color indexed="81"/>
            <rFont val="Tahoma"/>
            <family val="2"/>
          </rPr>
          <t>Daniel Lunghofer:</t>
        </r>
        <r>
          <rPr>
            <sz val="9"/>
            <color indexed="81"/>
            <rFont val="Tahoma"/>
            <family val="2"/>
          </rPr>
          <t xml:space="preserve">
Y means accepting. N means not accepting. N/A means "not allocated." NC means the district has under $10,000 and is not in a consortium.</t>
        </r>
      </text>
    </comment>
    <comment ref="W4" authorId="1" shapeId="0" xr:uid="{50110828-2BDC-4392-B882-812915B870EC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For consortium and any other districts receiving less than $10,000, the funding will be held by state until a decision is made. This column is to reflect the new temp final allocation without distributing money to other districts. </t>
        </r>
      </text>
    </comment>
    <comment ref="K7" authorId="1" shapeId="0" xr:uid="{D69A3C4B-23BC-4ECC-8977-25F75CA37E96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Formula to use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Lunghofer</author>
    <author>Vicky Dyer</author>
  </authors>
  <commentList>
    <comment ref="K4" authorId="0" shapeId="0" xr:uid="{7B153535-B762-43A5-A645-326E70C1B293}">
      <text>
        <r>
          <rPr>
            <b/>
            <sz val="9"/>
            <color indexed="81"/>
            <rFont val="Tahoma"/>
            <family val="2"/>
          </rPr>
          <t>Daniel Lunghofer:</t>
        </r>
        <r>
          <rPr>
            <sz val="9"/>
            <color indexed="81"/>
            <rFont val="Tahoma"/>
            <family val="2"/>
          </rPr>
          <t xml:space="preserve">
Y means accepting. N means not accepting. N/A means "not allocated." NC means the district has under $10,000 and is not in a consortium.</t>
        </r>
      </text>
    </comment>
    <comment ref="W4" authorId="1" shapeId="0" xr:uid="{54885B51-F18E-4E9B-8555-66E724C122B8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For consortium and any other districts receiving less than $10,000, the funding will be held by state until a decision is made. This column is to reflect the new temp final allocation without distributing money to other districts. </t>
        </r>
      </text>
    </comment>
    <comment ref="K7" authorId="1" shapeId="0" xr:uid="{930E74A4-5087-43DB-911B-A58F14B7C05B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Formula to use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Vicky Dyer</author>
  </authors>
  <commentList>
    <comment ref="E6" authorId="0" shapeId="0" xr:uid="{398027E5-1858-4F8B-BF3B-6E556672EA5B}">
      <text>
        <r>
          <rPr>
            <b/>
            <sz val="9"/>
            <color indexed="81"/>
            <rFont val="Tahoma"/>
            <family val="2"/>
          </rPr>
          <t xml:space="preserve">Vicky Dyer:
</t>
        </r>
        <r>
          <rPr>
            <sz val="9"/>
            <color indexed="81"/>
            <rFont val="Tahoma"/>
            <family val="2"/>
          </rPr>
          <t xml:space="preserve">Self reported by districts when they complete the intent to participate.
Only update for final.
Prem. Should use the enrollment from PY (Program to remind district on this)
</t>
        </r>
      </text>
    </comment>
    <comment ref="F6" authorId="0" shapeId="0" xr:uid="{B48A7E9D-E2CC-44AA-A44D-98092C815522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This is from program office.</t>
        </r>
      </text>
    </comment>
    <comment ref="G6" authorId="0" shapeId="0" xr:uid="{DB989DC9-E133-41D6-9376-DBD4A114E2C9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From program office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Vicky Dyer</author>
  </authors>
  <commentList>
    <comment ref="E6" authorId="0" shapeId="0" xr:uid="{EB2E5E1B-5CF2-4274-BED1-691EC250733B}">
      <text>
        <r>
          <rPr>
            <b/>
            <sz val="9"/>
            <color indexed="81"/>
            <rFont val="Tahoma"/>
            <family val="2"/>
          </rPr>
          <t xml:space="preserve">Vicky Dyer:
</t>
        </r>
        <r>
          <rPr>
            <sz val="9"/>
            <color indexed="81"/>
            <rFont val="Tahoma"/>
            <family val="2"/>
          </rPr>
          <t xml:space="preserve">Self reported by districts when they complete the intent to participate.
Only update for final.
Prem. Should use the enrollment from PY (Program to remind district on this)
</t>
        </r>
      </text>
    </comment>
    <comment ref="F6" authorId="0" shapeId="0" xr:uid="{666E8C24-8981-48B3-AB47-67FF93B73716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This is from program office.</t>
        </r>
      </text>
    </comment>
    <comment ref="G6" authorId="0" shapeId="0" xr:uid="{A561260C-8106-43E8-A062-D64BCA2A38FC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From program office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Daniel.Lunghofer</author>
    <author>Vicky Dyer</author>
    <author>kthompson</author>
    <author>Michelle Matakas</author>
    <author>Daniel Lunghofer</author>
  </authors>
  <commentList>
    <comment ref="AD4" authorId="0" shapeId="0" xr:uid="{B20172FD-876E-458E-BA94-BF67275FD827}">
      <text>
        <r>
          <rPr>
            <b/>
            <sz val="8"/>
            <color indexed="81"/>
            <rFont val="Tahoma"/>
            <family val="2"/>
          </rPr>
          <t>Daniel.Lunghofer:</t>
        </r>
        <r>
          <rPr>
            <sz val="8"/>
            <color indexed="81"/>
            <rFont val="Tahoma"/>
            <family val="2"/>
          </rPr>
          <t xml:space="preserve">
Preliminary number from US Department of Education Funding</t>
        </r>
      </text>
    </comment>
    <comment ref="B7" authorId="1" shapeId="0" xr:uid="{25DAC07F-DA17-40B1-BD8B-FFD0F0F41113}">
      <text>
        <r>
          <rPr>
            <sz val="9"/>
            <color indexed="81"/>
            <rFont val="Tahoma"/>
            <family val="2"/>
          </rPr>
          <t xml:space="preserve">For 2017-18, it is 50-50 per ESSA, but the ESSA plan submitted to the Feds recommended 60% TA and 40% CA as of the time of these calculations- -the plan has not been approved. </t>
        </r>
      </text>
    </comment>
    <comment ref="J7" authorId="1" shapeId="0" xr:uid="{94BCB65D-272D-4E6E-839A-40A0A2B5BA8E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K7" authorId="1" shapeId="0" xr:uid="{24011795-4C2E-47DF-B0FE-DCB775105574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L7" authorId="1" shapeId="0" xr:uid="{8D3ABC64-6F80-4E4A-ACC2-B28527489A7F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M7" authorId="1" shapeId="0" xr:uid="{65074DCF-A2BD-4E31-9A40-974CB3F1F306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N7" authorId="1" shapeId="0" xr:uid="{18B00061-1E38-4BB2-8686-8F666B230181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O7" authorId="1" shapeId="0" xr:uid="{6C84FB02-4AB7-4767-AF47-9DD1E6ADDC45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P7" authorId="1" shapeId="0" xr:uid="{BE4F9162-E511-4BBB-A204-5FF7022F4972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50%/50% per Alyssa Westall 8/3/2018</t>
        </r>
      </text>
    </comment>
    <comment ref="AD10" authorId="2" shapeId="0" xr:uid="{A71BC779-D032-4465-8104-059E96EFD02E}">
      <text>
        <r>
          <rPr>
            <b/>
            <sz val="8"/>
            <color indexed="81"/>
            <rFont val="Tahoma"/>
            <family val="2"/>
          </rPr>
          <t>kthompson:</t>
        </r>
        <r>
          <rPr>
            <sz val="8"/>
            <color indexed="81"/>
            <rFont val="Tahoma"/>
            <family val="2"/>
          </rPr>
          <t xml:space="preserve">
change this to formula for final????
</t>
        </r>
        <r>
          <rPr>
            <b/>
            <sz val="8"/>
            <color indexed="81"/>
            <rFont val="Tahoma"/>
            <family val="2"/>
          </rPr>
          <t>Daniel.Lunghofer:</t>
        </r>
        <r>
          <rPr>
            <sz val="8"/>
            <color indexed="81"/>
            <rFont val="Tahoma"/>
            <family val="2"/>
          </rPr>
          <t xml:space="preserve"> Changed this to a "maxmimum amount" formula; does not affect sheet unless Actual Emergency Immigrant is over this amount.
</t>
        </r>
      </text>
    </comment>
    <comment ref="AE10" authorId="2" shapeId="0" xr:uid="{D4F556E6-F7BC-4272-B0D0-A77B3F1EEDCC}">
      <text>
        <r>
          <rPr>
            <b/>
            <sz val="8"/>
            <color indexed="81"/>
            <rFont val="Tahoma"/>
            <family val="2"/>
          </rPr>
          <t>kthompson:</t>
        </r>
        <r>
          <rPr>
            <sz val="8"/>
            <color indexed="81"/>
            <rFont val="Tahoma"/>
            <family val="2"/>
          </rPr>
          <t xml:space="preserve">
change this to formula for final????</t>
        </r>
      </text>
    </comment>
    <comment ref="R13" authorId="1" shapeId="0" xr:uid="{A9F191E8-32A4-45E4-B3C7-107CD7CB7DD7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Adjusted for Steilacoom (last minutes response) 
Formula in C14 (below) should be C9-C13</t>
        </r>
      </text>
    </comment>
    <comment ref="V13" authorId="3" shapeId="0" xr:uid="{C874D0C5-3C41-41BF-A1D2-46C9F1C4B0DA}">
      <text>
        <r>
          <rPr>
            <b/>
            <sz val="9"/>
            <color indexed="81"/>
            <rFont val="Tahoma"/>
            <family val="2"/>
          </rPr>
          <t>Michelle Matakas:</t>
        </r>
        <r>
          <rPr>
            <sz val="9"/>
            <color indexed="81"/>
            <rFont val="Tahoma"/>
            <family val="2"/>
          </rPr>
          <t xml:space="preserve">
adjusted for Palisades last minute application to keep other districts allocation the same.</t>
        </r>
      </text>
    </comment>
    <comment ref="AD13" authorId="0" shapeId="0" xr:uid="{977C4AA5-7DC9-4901-AFB6-5A84898EFD0E}">
      <text>
        <r>
          <rPr>
            <b/>
            <sz val="8"/>
            <color indexed="81"/>
            <rFont val="Tahoma"/>
            <family val="2"/>
          </rPr>
          <t xml:space="preserve">Daniel.Lunghofer:
</t>
        </r>
        <r>
          <rPr>
            <sz val="8"/>
            <color indexed="81"/>
            <rFont val="Tahoma"/>
            <family val="2"/>
          </rPr>
          <t>Preliminary number $565,230 as of 3/20/08.
Changed to $405,350 on 5/2/08
Changed to $315,100 on 7/28/08 with final numbers</t>
        </r>
      </text>
    </comment>
    <comment ref="X15" authorId="4" shapeId="0" xr:uid="{1792AFB2-BF37-4EBA-B55A-7845147EE37F}">
      <text>
        <r>
          <rPr>
            <b/>
            <sz val="9"/>
            <color indexed="81"/>
            <rFont val="Tahoma"/>
            <family val="2"/>
          </rPr>
          <t>Daniel Lunghofer:</t>
        </r>
        <r>
          <rPr>
            <sz val="9"/>
            <color indexed="81"/>
            <rFont val="Tahoma"/>
            <family val="2"/>
          </rPr>
          <t xml:space="preserve">
Actual amount $787,874.57. Allocations don't deal in cents; rounded down.
</t>
        </r>
      </text>
    </comment>
    <comment ref="Y15" authorId="4" shapeId="0" xr:uid="{29CACD19-0E7E-4192-81CC-F0FD987B1227}">
      <text>
        <r>
          <rPr>
            <b/>
            <sz val="9"/>
            <color indexed="81"/>
            <rFont val="Tahoma"/>
            <family val="2"/>
          </rPr>
          <t>Daniel Lunghofer:</t>
        </r>
        <r>
          <rPr>
            <sz val="9"/>
            <color indexed="81"/>
            <rFont val="Tahoma"/>
            <family val="2"/>
          </rPr>
          <t xml:space="preserve">
Actual amount $787,874.57. Allocations don't deal in cents; rounded down.
</t>
        </r>
      </text>
    </comment>
    <comment ref="T17" authorId="3" shapeId="0" xr:uid="{1BD4D1DD-DC72-48AF-828A-5246B9628FF0}">
      <text>
        <r>
          <rPr>
            <b/>
            <sz val="9"/>
            <color indexed="81"/>
            <rFont val="Tahoma"/>
            <family val="2"/>
          </rPr>
          <t>Michelle Matakas:</t>
        </r>
        <r>
          <rPr>
            <sz val="9"/>
            <color indexed="81"/>
            <rFont val="Tahoma"/>
            <family val="2"/>
          </rPr>
          <t xml:space="preserve">
actual amount is $891,704; set aside $50,000 in reserve per Alyssa Westall</t>
        </r>
      </text>
    </comment>
    <comment ref="U17" authorId="3" shapeId="0" xr:uid="{B0306C14-6C91-4CFA-A2C8-7C7424CA521B}">
      <text>
        <r>
          <rPr>
            <b/>
            <sz val="9"/>
            <color indexed="81"/>
            <rFont val="Tahoma"/>
            <family val="2"/>
          </rPr>
          <t>Michelle Matakas:</t>
        </r>
        <r>
          <rPr>
            <sz val="9"/>
            <color indexed="81"/>
            <rFont val="Tahoma"/>
            <family val="2"/>
          </rPr>
          <t xml:space="preserve">
actual amount is $891,704; set aside $50,000 in reserve per Alyssa Westall</t>
        </r>
      </text>
    </comment>
    <comment ref="Y27" authorId="4" shapeId="0" xr:uid="{A4F79814-E9C7-4300-8366-5193B8C8F01F}">
      <text>
        <r>
          <rPr>
            <b/>
            <sz val="9"/>
            <color indexed="81"/>
            <rFont val="Tahoma"/>
            <family val="2"/>
          </rPr>
          <t>Daniel Lunghofer:</t>
        </r>
        <r>
          <rPr>
            <sz val="9"/>
            <color indexed="81"/>
            <rFont val="Tahoma"/>
            <family val="2"/>
          </rPr>
          <t xml:space="preserve">
Formula deduction of 6.62%. Sequestration may take place 1/1/13, and will affect FY 13 allocations. Without knowing what percentage is available July 1 (FY 12) and what percentage is available October 1 (FY 13), the Title II Part A breakdown was used to provide an estimate of the amount to be sequestered, or 9.1% of the FY 13 amount.</t>
        </r>
      </text>
    </comment>
  </commentList>
</comments>
</file>

<file path=xl/sharedStrings.xml><?xml version="1.0" encoding="utf-8"?>
<sst xmlns="http://schemas.openxmlformats.org/spreadsheetml/2006/main" count="5073" uniqueCount="833">
  <si>
    <t>CCDDD</t>
  </si>
  <si>
    <t xml:space="preserve">  DISTRICT</t>
  </si>
  <si>
    <t>Bilingual Enroll</t>
  </si>
  <si>
    <t>Private School</t>
  </si>
  <si>
    <t>Native American</t>
  </si>
  <si>
    <t>EI (ASL)</t>
  </si>
  <si>
    <t>Y/N</t>
  </si>
  <si>
    <t>Total Enrollment</t>
  </si>
  <si>
    <t>Total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</si>
  <si>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</si>
  <si>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</si>
  <si>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</si>
  <si>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</si>
  <si>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</si>
  <si>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</si>
  <si>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</si>
  <si>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</si>
  <si>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</si>
  <si>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</si>
  <si>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</si>
  <si>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</si>
  <si>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</si>
  <si>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</si>
  <si>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</si>
  <si>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</si>
  <si>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</si>
  <si>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</si>
  <si>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</si>
  <si>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</si>
  <si>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 Edison</t>
  </si>
  <si>
    <t>Camas</t>
  </si>
  <si>
    <t>Cape Flattery</t>
  </si>
  <si>
    <t>Carbonado</t>
  </si>
  <si>
    <t>Cascade</t>
  </si>
  <si>
    <t>Cashmere</t>
  </si>
  <si>
    <t>Castle Rock</t>
  </si>
  <si>
    <t>Catalyst Charter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</si>
  <si>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</si>
  <si>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</si>
  <si>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</si>
  <si>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</si>
  <si>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</si>
  <si>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</si>
  <si>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</si>
  <si>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Chief Leschi Tribal</t>
  </si>
  <si>
    <t>Chimacum</t>
  </si>
  <si>
    <t>Clarkston</t>
  </si>
  <si>
    <t>Cle Elum-Roslyn</t>
  </si>
  <si>
    <t>Clover Park</t>
  </si>
  <si>
    <t>Clover Park TC</t>
  </si>
  <si>
    <t>Colfax</t>
  </si>
  <si>
    <t>College Place</t>
  </si>
  <si>
    <t>Colton</t>
  </si>
  <si>
    <t>Columbia (Stev)</t>
  </si>
  <si>
    <t>Columbia (Walla)</t>
  </si>
  <si>
    <t>Colville</t>
  </si>
  <si>
    <t>Concrete</t>
  </si>
  <si>
    <t>Conway</t>
  </si>
  <si>
    <t>Cosmopolis</t>
  </si>
  <si>
    <t>Coulee/Hartline</t>
  </si>
  <si>
    <t>Coupeville</t>
  </si>
  <si>
    <t>Crescent</t>
  </si>
  <si>
    <t>Creston</t>
  </si>
  <si>
    <t>Curlew</t>
  </si>
  <si>
    <t>Cusick</t>
  </si>
  <si>
    <t>Damman</t>
  </si>
  <si>
    <t>Darrington</t>
  </si>
  <si>
    <t>Davenport</t>
  </si>
  <si>
    <t>Dayton</t>
  </si>
  <si>
    <t>Deer Park</t>
  </si>
  <si>
    <t>Dieringer</t>
  </si>
  <si>
    <t>Dixie</t>
  </si>
  <si>
    <t>East Valley (Spok</t>
  </si>
  <si>
    <t>East Valley (Yak)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</si>
  <si>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</si>
  <si>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</si>
  <si>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</si>
  <si>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</si>
  <si>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</si>
  <si>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</si>
  <si>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</si>
  <si>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</si>
  <si>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</si>
  <si>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</si>
  <si>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ESA 112</t>
  </si>
  <si>
    <t>Evaline</t>
  </si>
  <si>
    <t>Everett</t>
  </si>
  <si>
    <t>Evergreen (Clark)</t>
  </si>
  <si>
    <t>Evergreen (Stev)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</si>
  <si>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</si>
  <si>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</si>
  <si>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</si>
  <si>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</si>
  <si>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</si>
  <si>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</si>
  <si>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</si>
  <si>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</si>
  <si>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</si>
  <si>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</si>
  <si>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</si>
  <si>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</si>
  <si>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</si>
  <si>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</si>
  <si>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</si>
  <si>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</si>
  <si>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</si>
  <si>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</si>
  <si>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</si>
  <si>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</si>
  <si>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</si>
  <si>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</si>
  <si>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</si>
  <si>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Impact Charter</t>
  </si>
  <si>
    <t>Impact Salish Sea Charter</t>
  </si>
  <si>
    <t>Inchelium</t>
  </si>
  <si>
    <t>Index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</si>
  <si>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</si>
  <si>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</si>
  <si>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</si>
  <si>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</si>
  <si>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</si>
  <si>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</si>
  <si>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</si>
  <si>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</si>
  <si>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 Benton</t>
  </si>
  <si>
    <t>Kittitas</t>
  </si>
  <si>
    <t>Klickitat</t>
  </si>
  <si>
    <t>La Conner</t>
  </si>
  <si>
    <t>Lacenter</t>
  </si>
  <si>
    <t>Lacrosse Joint</t>
  </si>
  <si>
    <t>Lake Chelan</t>
  </si>
  <si>
    <t>Lake Stevens</t>
  </si>
  <si>
    <t>Lake Wa Inst Tech</t>
  </si>
  <si>
    <t>Lake Washington</t>
  </si>
  <si>
    <t>Lakewood</t>
  </si>
  <si>
    <t>Lamont</t>
  </si>
  <si>
    <t>Liberty</t>
  </si>
  <si>
    <t>Lind</t>
  </si>
  <si>
    <t>Longview</t>
  </si>
  <si>
    <t>Loon Lake</t>
  </si>
  <si>
    <t>Lopez</t>
  </si>
  <si>
    <t>Lumen Charter</t>
  </si>
  <si>
    <t>Lummi Tribal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</si>
  <si>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</si>
  <si>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</si>
  <si>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</si>
  <si>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</si>
  <si>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</si>
  <si>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</si>
  <si>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</si>
  <si>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</si>
  <si>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 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</si>
  <si>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</si>
  <si>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</si>
  <si>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</si>
  <si>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</si>
  <si>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</si>
  <si>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</si>
  <si>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</si>
  <si>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</si>
  <si>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</si>
  <si>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</si>
  <si>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</si>
  <si>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</si>
  <si>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</si>
  <si>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</si>
  <si>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Mt Vernon</t>
  </si>
  <si>
    <t>Muckleshoot Tribal</t>
  </si>
  <si>
    <t>Mukilteo</t>
  </si>
  <si>
    <t>Naches Valley</t>
  </si>
  <si>
    <t>Napavine</t>
  </si>
  <si>
    <t>Naselle Grays Riv</t>
  </si>
  <si>
    <t>Nespelem</t>
  </si>
  <si>
    <t>Newport</t>
  </si>
  <si>
    <t>Nine Mile Falls</t>
  </si>
  <si>
    <t>Nooksack Valley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</si>
  <si>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</si>
  <si>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</si>
  <si>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</si>
  <si>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</si>
  <si>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</si>
  <si>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</si>
  <si>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</si>
  <si>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</si>
  <si>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</si>
  <si>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</si>
  <si>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</si>
  <si>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</si>
  <si>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</si>
  <si>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</si>
  <si>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</si>
  <si>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</si>
  <si>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</si>
  <si>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</si>
  <si>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</si>
  <si>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</si>
  <si>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</si>
  <si>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</si>
  <si>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</si>
  <si>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</si>
  <si>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</si>
  <si>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</si>
  <si>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</si>
  <si>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</si>
  <si>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</si>
  <si>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</si>
  <si>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</si>
  <si>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</si>
  <si>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</si>
  <si>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Pinnacle Prep Charter</t>
  </si>
  <si>
    <t>Pioneer</t>
  </si>
  <si>
    <t>Pomeroy</t>
  </si>
  <si>
    <t>Port Angeles</t>
  </si>
  <si>
    <t>Port Townsend</t>
  </si>
  <si>
    <t>Prescott</t>
  </si>
  <si>
    <t>Pride Prep Charter</t>
  </si>
  <si>
    <t>Prosser</t>
  </si>
  <si>
    <t>Pullman</t>
  </si>
  <si>
    <t>Puyallup</t>
  </si>
  <si>
    <t>Queets-Clearwater</t>
  </si>
  <si>
    <t>Quilcene</t>
  </si>
  <si>
    <t>Quileute Tribal</t>
  </si>
  <si>
    <t>Quillayute Valley</t>
  </si>
  <si>
    <t>Quinault</t>
  </si>
  <si>
    <t>Quincy</t>
  </si>
  <si>
    <t>Rainier</t>
  </si>
  <si>
    <t>Rainier Prep Charter</t>
  </si>
  <si>
    <t>Raymond</t>
  </si>
  <si>
    <t>Reardan</t>
  </si>
  <si>
    <t>Renton</t>
  </si>
  <si>
    <t>Renton TC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</si>
  <si>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</si>
  <si>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</si>
  <si>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</si>
  <si>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</si>
  <si>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</si>
  <si>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</si>
  <si>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</si>
  <si>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</si>
  <si>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</si>
  <si>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</si>
  <si>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</t>
  </si>
  <si>
    <t>Satsop</t>
  </si>
  <si>
    <t>Seattle</t>
  </si>
  <si>
    <t>Sedro Woolley</t>
  </si>
  <si>
    <t>Selah</t>
  </si>
  <si>
    <t>Selkirk</t>
  </si>
  <si>
    <t>Sequim</t>
  </si>
  <si>
    <t>Shaw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</si>
  <si>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</si>
  <si>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</si>
  <si>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</si>
  <si>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</si>
  <si>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</si>
  <si>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</si>
  <si>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</si>
  <si>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</si>
  <si>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</si>
  <si>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</si>
  <si>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</si>
  <si>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</si>
  <si>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Spokane Int'l Charter</t>
  </si>
  <si>
    <t>Sprague</t>
  </si>
  <si>
    <t>St John</t>
  </si>
  <si>
    <t>Stanwood</t>
  </si>
  <si>
    <t>Star</t>
  </si>
  <si>
    <t>Starbuck</t>
  </si>
  <si>
    <t>Stehekin</t>
  </si>
  <si>
    <t>Steilacoom Hist.</t>
  </si>
  <si>
    <t>Steptoe</t>
  </si>
  <si>
    <t>Stevenson-Carson</t>
  </si>
  <si>
    <t>Sultan</t>
  </si>
  <si>
    <t>Summit Atlas Charter</t>
  </si>
  <si>
    <t>Summit Olympus Charter</t>
  </si>
  <si>
    <t>Summit Sierra Charter</t>
  </si>
  <si>
    <t>Summit Valley</t>
  </si>
  <si>
    <t>Sumner</t>
  </si>
  <si>
    <t>Sunnyside</t>
  </si>
  <si>
    <t>Suquamish Tribal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</si>
  <si>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</si>
  <si>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</si>
  <si>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</si>
  <si>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</si>
  <si>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</si>
  <si>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</si>
  <si>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</si>
  <si>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</si>
  <si>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</si>
  <si>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</si>
  <si>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</si>
  <si>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</si>
  <si>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</si>
  <si>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</si>
  <si>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</si>
  <si>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</si>
  <si>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</si>
  <si>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</si>
  <si>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</si>
  <si>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 He Lut Tribal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</si>
  <si>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</si>
  <si>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</si>
  <si>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</si>
  <si>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</si>
  <si>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</si>
  <si>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</si>
  <si>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</si>
  <si>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</si>
  <si>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</si>
  <si>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</si>
  <si>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</si>
  <si>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</t>
  </si>
  <si>
    <t>West Valley (Yak)</t>
  </si>
  <si>
    <t>Whatcom Interg'l Charter</t>
  </si>
  <si>
    <t>White Pass</t>
  </si>
  <si>
    <t>White River</t>
  </si>
  <si>
    <t>White Salmon</t>
  </si>
  <si>
    <t>Why Not You Charter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</si>
  <si>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</si>
  <si>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</si>
  <si>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</si>
  <si>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</si>
  <si>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</si>
  <si>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</si>
  <si>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</si>
  <si>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Yakama Nation Tribal</t>
  </si>
  <si>
    <t>Yakima</t>
  </si>
  <si>
    <t>Yelm</t>
  </si>
  <si>
    <t>Zillah</t>
  </si>
  <si>
    <t>Assumptions and Factors — Title III</t>
  </si>
  <si>
    <r>
      <t>Caution:</t>
    </r>
    <r>
      <rPr>
        <sz val="10"/>
        <rFont val="Arial"/>
        <family val="2"/>
      </rPr>
      <t xml:space="preserve"> Yellow Cells below drive are inputs into the calculations in this model</t>
    </r>
  </si>
  <si>
    <t>Funding</t>
  </si>
  <si>
    <t>2021-22 F</t>
  </si>
  <si>
    <t>2021-22 P</t>
  </si>
  <si>
    <t>2020-21 F</t>
  </si>
  <si>
    <t>2020-21 P</t>
  </si>
  <si>
    <t>2019-20 F</t>
  </si>
  <si>
    <t>2019-20 P</t>
  </si>
  <si>
    <t>2018-19 F</t>
  </si>
  <si>
    <t>2018-19 P</t>
  </si>
  <si>
    <t>2017-18 F</t>
  </si>
  <si>
    <t>2017-18 P</t>
  </si>
  <si>
    <t>2016-17 F</t>
  </si>
  <si>
    <t>2016-17 P</t>
  </si>
  <si>
    <t>2015-16 F</t>
  </si>
  <si>
    <t>2014-15 P</t>
  </si>
  <si>
    <t>2013-14 F</t>
  </si>
  <si>
    <t>2013-14 P</t>
  </si>
  <si>
    <t>2012-13</t>
  </si>
  <si>
    <t>2011-12</t>
  </si>
  <si>
    <t>2010-11</t>
  </si>
  <si>
    <t>2009-10</t>
  </si>
  <si>
    <t>2008-09</t>
  </si>
  <si>
    <t>2007-08</t>
  </si>
  <si>
    <t xml:space="preserve">Source: </t>
  </si>
  <si>
    <t>Total State Allocation</t>
  </si>
  <si>
    <t>State Activities (3111(b)(2))</t>
  </si>
  <si>
    <t>50% - Consolidated Admin (CA)</t>
  </si>
  <si>
    <t>50% - State Activities (TA)</t>
  </si>
  <si>
    <t>Basic Allocation</t>
  </si>
  <si>
    <t>3114(d)(1)</t>
  </si>
  <si>
    <t>Max Emergency Immigrant reservation</t>
  </si>
  <si>
    <t>Above number is a maximum</t>
  </si>
  <si>
    <t>Actual Emergency Immigrant</t>
  </si>
  <si>
    <t>Total Basic to Allocate</t>
  </si>
  <si>
    <t>Carryover to Allocate</t>
  </si>
  <si>
    <t>Additional Carryover</t>
  </si>
  <si>
    <t>Districts that spent 75% of PY Allocation</t>
  </si>
  <si>
    <t>Total to Allocate</t>
  </si>
  <si>
    <t>Allocated amount per Worksheet</t>
  </si>
  <si>
    <t>Basic Per Above</t>
  </si>
  <si>
    <t>Rounding-to Seattle</t>
  </si>
  <si>
    <t>NOTES:</t>
  </si>
  <si>
    <t>Allocations:</t>
  </si>
  <si>
    <t>Minimum Award to a district is $10,000</t>
  </si>
  <si>
    <t>Section 3114</t>
  </si>
  <si>
    <t>Gross Allocation</t>
  </si>
  <si>
    <t>Districts getting &lt; $10,000 can join a consortium so the initial allocation is done for all districts, regardless of amount.</t>
  </si>
  <si>
    <t>Less: Sequestration</t>
  </si>
  <si>
    <t>Some districts are eligible, but do not apply, and some &lt; $10,000 do not join a consortium.</t>
  </si>
  <si>
    <t>Net</t>
  </si>
  <si>
    <t>So there are $$ to redistribute.</t>
  </si>
  <si>
    <t>Less: State activities</t>
  </si>
  <si>
    <t>Emergency Immigrant has formula and competitive pieces.</t>
  </si>
  <si>
    <t>Emergency Immigrant</t>
  </si>
  <si>
    <t>EI grants are posted to iGrants separately.</t>
  </si>
  <si>
    <t>Net to Districts</t>
  </si>
  <si>
    <t>The deadline for applying for the formula EI is July 1.</t>
  </si>
  <si>
    <t>The 15% is for districts that have experienced a significant increase in immigrant children 3114(d) (1).</t>
  </si>
  <si>
    <t>It is a "not to exceed" percent; presumably the state does not have to allocate all of the 15%.</t>
  </si>
  <si>
    <t>Therefore, a part of the 15% may also be reallocated to all districts.</t>
  </si>
  <si>
    <t>Enrollment:</t>
  </si>
  <si>
    <t>Native American students are tested, must be failing - under 35% on WASL or other assessments.</t>
  </si>
  <si>
    <t>Districts report Native American &amp; students self-identify their ethnicity, then are tested. (Helen Provides Count)</t>
  </si>
  <si>
    <t>Bilingual count from Steve plus Native American count from districts = total we allocate on</t>
  </si>
  <si>
    <t>Bilingual department gives us the Emergency Immigrant Competitive and Formula amounts</t>
  </si>
  <si>
    <t>Signature</t>
  </si>
  <si>
    <t>Date</t>
  </si>
  <si>
    <t>Allocations Complete - Daniel Lunghofer</t>
  </si>
  <si>
    <t>Preliminary</t>
  </si>
  <si>
    <t>Program Review - Helen Malagon</t>
  </si>
  <si>
    <t>Budgetary Assumptions - Quynh Vu</t>
  </si>
  <si>
    <t>DataSets:</t>
  </si>
  <si>
    <t>Number of LEP child within the districts</t>
  </si>
  <si>
    <t>From Bilingual apportionment data</t>
  </si>
  <si>
    <t>Native american students are also added. See above.</t>
  </si>
  <si>
    <t>Allocation Amount - Step 1</t>
  </si>
  <si>
    <t>Allocation Amount - Step 2</t>
  </si>
  <si>
    <t>Allocation Amount - Step 3</t>
  </si>
  <si>
    <t>G7-12 Re-allocation only</t>
  </si>
  <si>
    <t>Re-Calculated</t>
  </si>
  <si>
    <t>Reallocate Emergency Immigrant</t>
  </si>
  <si>
    <t>ESD</t>
  </si>
  <si>
    <t>Total Enroll</t>
  </si>
  <si>
    <t>Basic Allocation - Based on Total Enrollment</t>
  </si>
  <si>
    <t>EI Comp</t>
  </si>
  <si>
    <t>EI Formula</t>
  </si>
  <si>
    <t>Allocation Before Any Reallocations</t>
  </si>
  <si>
    <t>Reallocate Emergency Immigrant for &gt; 15%</t>
  </si>
  <si>
    <t>Basic Allocation after EI Realloc</t>
  </si>
  <si>
    <t>Accepting funds? NR= no response</t>
  </si>
  <si>
    <t>ReAlloc $ if &lt; $10,000 &amp; not consortium or not accepting</t>
  </si>
  <si>
    <t>Enrollment for Districts Eligible for Receiving Realloc</t>
  </si>
  <si>
    <t>Basic $ Reallocated</t>
  </si>
  <si>
    <t>T III Basic After Realloc of Basic</t>
  </si>
  <si>
    <t>MOE</t>
  </si>
  <si>
    <t>MOE Reduction</t>
  </si>
  <si>
    <t>Spent at least 75% of prior year allocation</t>
  </si>
  <si>
    <t>Eligible 
(Y/N)</t>
  </si>
  <si>
    <t>Eligible District Enroll 
G7-12</t>
  </si>
  <si>
    <t>Final Allocation</t>
  </si>
  <si>
    <t>Total Basic After Realloc Prior Year</t>
  </si>
  <si>
    <t>CHANGE CY - PY</t>
  </si>
  <si>
    <t>% Change</t>
  </si>
  <si>
    <t>Source Sheet</t>
  </si>
  <si>
    <t>"Data"</t>
  </si>
  <si>
    <t>"Title III"</t>
  </si>
  <si>
    <t>00000</t>
  </si>
  <si>
    <t>STATE SUMMARY</t>
  </si>
  <si>
    <t>113</t>
  </si>
  <si>
    <t>14005</t>
  </si>
  <si>
    <t>01158</t>
  </si>
  <si>
    <t>21226</t>
  </si>
  <si>
    <t>03050</t>
  </si>
  <si>
    <t>101</t>
  </si>
  <si>
    <t>22017</t>
  </si>
  <si>
    <t>06098</t>
  </si>
  <si>
    <t>189</t>
  </si>
  <si>
    <t>29103</t>
  </si>
  <si>
    <t>09013</t>
  </si>
  <si>
    <t>31016</t>
  </si>
  <si>
    <t>12110</t>
  </si>
  <si>
    <t>123</t>
  </si>
  <si>
    <t>02420</t>
  </si>
  <si>
    <t>14097</t>
  </si>
  <si>
    <t>121</t>
  </si>
  <si>
    <t>17408</t>
  </si>
  <si>
    <t>14172</t>
  </si>
  <si>
    <t>18303</t>
  </si>
  <si>
    <t>14400</t>
  </si>
  <si>
    <t>112</t>
  </si>
  <si>
    <t>06119</t>
  </si>
  <si>
    <t>17910</t>
  </si>
  <si>
    <t>Rainier Valley Leadership Academy Charter</t>
  </si>
  <si>
    <t>17405</t>
  </si>
  <si>
    <t>17916</t>
  </si>
  <si>
    <t>37501</t>
  </si>
  <si>
    <t>19404</t>
  </si>
  <si>
    <t>01122</t>
  </si>
  <si>
    <t>21206</t>
  </si>
  <si>
    <t>27403</t>
  </si>
  <si>
    <t>21232</t>
  </si>
  <si>
    <t>105</t>
  </si>
  <si>
    <t>20203</t>
  </si>
  <si>
    <t>25101</t>
  </si>
  <si>
    <t>37503</t>
  </si>
  <si>
    <t>25116</t>
  </si>
  <si>
    <t>21234</t>
  </si>
  <si>
    <t>25155</t>
  </si>
  <si>
    <t>114</t>
  </si>
  <si>
    <t>18100</t>
  </si>
  <si>
    <t>27343</t>
  </si>
  <si>
    <t>171</t>
  </si>
  <si>
    <t>24111</t>
  </si>
  <si>
    <t>27902</t>
  </si>
  <si>
    <t>Impact Commencement Bay Elementary Charter</t>
  </si>
  <si>
    <t>09075</t>
  </si>
  <si>
    <t>28137</t>
  </si>
  <si>
    <t>16046</t>
  </si>
  <si>
    <t>28144</t>
  </si>
  <si>
    <t>29100</t>
  </si>
  <si>
    <t>28149</t>
  </si>
  <si>
    <t>06117</t>
  </si>
  <si>
    <t>29317</t>
  </si>
  <si>
    <t>05401</t>
  </si>
  <si>
    <t>36300</t>
  </si>
  <si>
    <t>27019</t>
  </si>
  <si>
    <t>04228</t>
  </si>
  <si>
    <t>NONE</t>
  </si>
  <si>
    <t>17917</t>
  </si>
  <si>
    <t>Why Not You Academy Charter</t>
  </si>
  <si>
    <t>04222</t>
  </si>
  <si>
    <t>08401</t>
  </si>
  <si>
    <t>18901</t>
  </si>
  <si>
    <t>Catalyst Bremerton Charter</t>
  </si>
  <si>
    <t>20215</t>
  </si>
  <si>
    <t>18401</t>
  </si>
  <si>
    <t>32356</t>
  </si>
  <si>
    <t>21401</t>
  </si>
  <si>
    <t>21302</t>
  </si>
  <si>
    <t>32360</t>
  </si>
  <si>
    <t>33036</t>
  </si>
  <si>
    <t>16049</t>
  </si>
  <si>
    <t>02250</t>
  </si>
  <si>
    <t>27400</t>
  </si>
  <si>
    <t>38300</t>
  </si>
  <si>
    <t>36250</t>
  </si>
  <si>
    <t>38306</t>
  </si>
  <si>
    <t>33206</t>
  </si>
  <si>
    <t>36400</t>
  </si>
  <si>
    <t>33115</t>
  </si>
  <si>
    <t>29011</t>
  </si>
  <si>
    <t>14099</t>
  </si>
  <si>
    <t>13151</t>
  </si>
  <si>
    <t>15204</t>
  </si>
  <si>
    <t>05313</t>
  </si>
  <si>
    <t>22073</t>
  </si>
  <si>
    <t>10050</t>
  </si>
  <si>
    <t>26059</t>
  </si>
  <si>
    <t>19007</t>
  </si>
  <si>
    <t>31330</t>
  </si>
  <si>
    <t>22207</t>
  </si>
  <si>
    <t>07002</t>
  </si>
  <si>
    <t>32414</t>
  </si>
  <si>
    <t>36101</t>
  </si>
  <si>
    <t>32361</t>
  </si>
  <si>
    <t>39090</t>
  </si>
  <si>
    <t>09206</t>
  </si>
  <si>
    <t>19028</t>
  </si>
  <si>
    <t>27404</t>
  </si>
  <si>
    <t>31015</t>
  </si>
  <si>
    <t>19401</t>
  </si>
  <si>
    <t>14068</t>
  </si>
  <si>
    <t>38308</t>
  </si>
  <si>
    <t>04127</t>
  </si>
  <si>
    <t>17216</t>
  </si>
  <si>
    <t>13165</t>
  </si>
  <si>
    <t>39801</t>
  </si>
  <si>
    <t>ESD 105</t>
  </si>
  <si>
    <t>06801</t>
  </si>
  <si>
    <t>ESD 112</t>
  </si>
  <si>
    <t>34801</t>
  </si>
  <si>
    <t>ESD 113</t>
  </si>
  <si>
    <t>21036</t>
  </si>
  <si>
    <t>31002</t>
  </si>
  <si>
    <t>06114</t>
  </si>
  <si>
    <t>33205</t>
  </si>
  <si>
    <t>17210</t>
  </si>
  <si>
    <t>37502</t>
  </si>
  <si>
    <t>27417</t>
  </si>
  <si>
    <t>03053</t>
  </si>
  <si>
    <t>27402</t>
  </si>
  <si>
    <t>32358</t>
  </si>
  <si>
    <t>38302</t>
  </si>
  <si>
    <t>20401</t>
  </si>
  <si>
    <t>20404</t>
  </si>
  <si>
    <t>13301</t>
  </si>
  <si>
    <t>39200</t>
  </si>
  <si>
    <t>39204</t>
  </si>
  <si>
    <t>31332</t>
  </si>
  <si>
    <t>23054</t>
  </si>
  <si>
    <t>32312</t>
  </si>
  <si>
    <t>06103</t>
  </si>
  <si>
    <t>34324</t>
  </si>
  <si>
    <t>22204</t>
  </si>
  <si>
    <t>39203</t>
  </si>
  <si>
    <t>17401</t>
  </si>
  <si>
    <t>23404</t>
  </si>
  <si>
    <t>14028</t>
  </si>
  <si>
    <t>17911</t>
  </si>
  <si>
    <t>Impact Puget Sound Elementry Charter</t>
  </si>
  <si>
    <t>10070</t>
  </si>
  <si>
    <t>31063</t>
  </si>
  <si>
    <t>17411</t>
  </si>
  <si>
    <t>11056</t>
  </si>
  <si>
    <t>08402</t>
  </si>
  <si>
    <t>10003</t>
  </si>
  <si>
    <t>08458</t>
  </si>
  <si>
    <t>03017</t>
  </si>
  <si>
    <t>17415</t>
  </si>
  <si>
    <t>33212</t>
  </si>
  <si>
    <t>03052</t>
  </si>
  <si>
    <t>19403</t>
  </si>
  <si>
    <t>20402</t>
  </si>
  <si>
    <t>29311</t>
  </si>
  <si>
    <t>06101</t>
  </si>
  <si>
    <t>38126</t>
  </si>
  <si>
    <t>04129</t>
  </si>
  <si>
    <t>31004</t>
  </si>
  <si>
    <t>17414</t>
  </si>
  <si>
    <t>31306</t>
  </si>
  <si>
    <t>38264</t>
  </si>
  <si>
    <t>32362</t>
  </si>
  <si>
    <t>08122</t>
  </si>
  <si>
    <t>33183</t>
  </si>
  <si>
    <t>32903</t>
  </si>
  <si>
    <t>20406</t>
  </si>
  <si>
    <t>37504</t>
  </si>
  <si>
    <t>39120</t>
  </si>
  <si>
    <t>09207</t>
  </si>
  <si>
    <t>04019</t>
  </si>
  <si>
    <t>23311</t>
  </si>
  <si>
    <t>33207</t>
  </si>
  <si>
    <t>31025</t>
  </si>
  <si>
    <t>14065</t>
  </si>
  <si>
    <t>32354</t>
  </si>
  <si>
    <t>32326</t>
  </si>
  <si>
    <t>17400</t>
  </si>
  <si>
    <t>37505</t>
  </si>
  <si>
    <t>24350</t>
  </si>
  <si>
    <t>30031</t>
  </si>
  <si>
    <t>31103</t>
  </si>
  <si>
    <t>14066</t>
  </si>
  <si>
    <t>21214</t>
  </si>
  <si>
    <t>13161</t>
  </si>
  <si>
    <t>39209</t>
  </si>
  <si>
    <t>37507</t>
  </si>
  <si>
    <t>30029</t>
  </si>
  <si>
    <t>29320</t>
  </si>
  <si>
    <t>31006</t>
  </si>
  <si>
    <t>39003</t>
  </si>
  <si>
    <t>21014</t>
  </si>
  <si>
    <t>24014</t>
  </si>
  <si>
    <t>26056</t>
  </si>
  <si>
    <t>32325</t>
  </si>
  <si>
    <t>37506</t>
  </si>
  <si>
    <t>14064</t>
  </si>
  <si>
    <t>11051</t>
  </si>
  <si>
    <t>18400</t>
  </si>
  <si>
    <t>23403</t>
  </si>
  <si>
    <t>25200</t>
  </si>
  <si>
    <t>34003</t>
  </si>
  <si>
    <t>33211</t>
  </si>
  <si>
    <t>17417</t>
  </si>
  <si>
    <t>15201</t>
  </si>
  <si>
    <t>38324</t>
  </si>
  <si>
    <t>22105</t>
  </si>
  <si>
    <t>24105</t>
  </si>
  <si>
    <t>34111</t>
  </si>
  <si>
    <t>24019</t>
  </si>
  <si>
    <t>21300</t>
  </si>
  <si>
    <t>33030</t>
  </si>
  <si>
    <t>32123</t>
  </si>
  <si>
    <t>10065</t>
  </si>
  <si>
    <t>24410</t>
  </si>
  <si>
    <t>27344</t>
  </si>
  <si>
    <t>01147</t>
  </si>
  <si>
    <t>09102</t>
  </si>
  <si>
    <t>38301</t>
  </si>
  <si>
    <t>11001</t>
  </si>
  <si>
    <t>24122</t>
  </si>
  <si>
    <t>21301</t>
  </si>
  <si>
    <t>27401</t>
  </si>
  <si>
    <t>04901</t>
  </si>
  <si>
    <t>23402</t>
  </si>
  <si>
    <t>05121</t>
  </si>
  <si>
    <t>16050</t>
  </si>
  <si>
    <t>36402</t>
  </si>
  <si>
    <t>32907</t>
  </si>
  <si>
    <t>03116</t>
  </si>
  <si>
    <t>38267</t>
  </si>
  <si>
    <t>38901</t>
  </si>
  <si>
    <t>Pullman Community Montessori Charter</t>
  </si>
  <si>
    <t>27003</t>
  </si>
  <si>
    <t>16020</t>
  </si>
  <si>
    <t>16048</t>
  </si>
  <si>
    <t>05402</t>
  </si>
  <si>
    <t>13144</t>
  </si>
  <si>
    <t>34307</t>
  </si>
  <si>
    <t>17908</t>
  </si>
  <si>
    <t>22009</t>
  </si>
  <si>
    <t>17403</t>
  </si>
  <si>
    <t>10309</t>
  </si>
  <si>
    <t>03400</t>
  </si>
  <si>
    <t>06122</t>
  </si>
  <si>
    <t>01160</t>
  </si>
  <si>
    <t>32416</t>
  </si>
  <si>
    <t>17407</t>
  </si>
  <si>
    <t>34401</t>
  </si>
  <si>
    <t>20403</t>
  </si>
  <si>
    <t>38320</t>
  </si>
  <si>
    <t>13160</t>
  </si>
  <si>
    <t>14104</t>
  </si>
  <si>
    <t>34974</t>
  </si>
  <si>
    <t>School of the Blind</t>
  </si>
  <si>
    <t>34975</t>
  </si>
  <si>
    <t>School of the Deaf</t>
  </si>
  <si>
    <t>17001</t>
  </si>
  <si>
    <t>29101</t>
  </si>
  <si>
    <t>39119</t>
  </si>
  <si>
    <t>26070</t>
  </si>
  <si>
    <t>05323</t>
  </si>
  <si>
    <t>28010</t>
  </si>
  <si>
    <t>23309</t>
  </si>
  <si>
    <t>17412</t>
  </si>
  <si>
    <t>30002</t>
  </si>
  <si>
    <t>17404</t>
  </si>
  <si>
    <t>31201</t>
  </si>
  <si>
    <t>17410</t>
  </si>
  <si>
    <t>13156</t>
  </si>
  <si>
    <t>25118</t>
  </si>
  <si>
    <t>18402</t>
  </si>
  <si>
    <t>15206</t>
  </si>
  <si>
    <t>23042</t>
  </si>
  <si>
    <t>32081</t>
  </si>
  <si>
    <t>32901</t>
  </si>
  <si>
    <t>22008</t>
  </si>
  <si>
    <t>38322</t>
  </si>
  <si>
    <t>31401</t>
  </si>
  <si>
    <t>11054</t>
  </si>
  <si>
    <t>07035</t>
  </si>
  <si>
    <t>04069</t>
  </si>
  <si>
    <t>27001</t>
  </si>
  <si>
    <t>38304</t>
  </si>
  <si>
    <t>30303</t>
  </si>
  <si>
    <t>31311</t>
  </si>
  <si>
    <t>17905</t>
  </si>
  <si>
    <t>27905</t>
  </si>
  <si>
    <t>17902</t>
  </si>
  <si>
    <t>33202</t>
  </si>
  <si>
    <t>27320</t>
  </si>
  <si>
    <t>39201</t>
  </si>
  <si>
    <t>27010</t>
  </si>
  <si>
    <t>14077</t>
  </si>
  <si>
    <t>17409</t>
  </si>
  <si>
    <t>38265</t>
  </si>
  <si>
    <t>34402</t>
  </si>
  <si>
    <t>19400</t>
  </si>
  <si>
    <t>21237</t>
  </si>
  <si>
    <t>24404</t>
  </si>
  <si>
    <t>39202</t>
  </si>
  <si>
    <t>08130</t>
  </si>
  <si>
    <t>20400</t>
  </si>
  <si>
    <t>17406</t>
  </si>
  <si>
    <t>34033</t>
  </si>
  <si>
    <t>39002</t>
  </si>
  <si>
    <t>27083</t>
  </si>
  <si>
    <t>33070</t>
  </si>
  <si>
    <t>06037</t>
  </si>
  <si>
    <t>17402</t>
  </si>
  <si>
    <t>35200</t>
  </si>
  <si>
    <t>13073</t>
  </si>
  <si>
    <t>36401</t>
  </si>
  <si>
    <t>36140</t>
  </si>
  <si>
    <t>39207</t>
  </si>
  <si>
    <t>13146</t>
  </si>
  <si>
    <t>06112</t>
  </si>
  <si>
    <t>01109</t>
  </si>
  <si>
    <t>09209</t>
  </si>
  <si>
    <t>33049</t>
  </si>
  <si>
    <t>04246</t>
  </si>
  <si>
    <t>32363</t>
  </si>
  <si>
    <t>39208</t>
  </si>
  <si>
    <t>37902</t>
  </si>
  <si>
    <t>Whatcom Intergenerational Charter</t>
  </si>
  <si>
    <t>21303</t>
  </si>
  <si>
    <t>27416</t>
  </si>
  <si>
    <t>20405</t>
  </si>
  <si>
    <t>22200</t>
  </si>
  <si>
    <t>25160</t>
  </si>
  <si>
    <t>36901</t>
  </si>
  <si>
    <t>Innovation/Willow Acad Charter</t>
  </si>
  <si>
    <t>13167</t>
  </si>
  <si>
    <t>14117</t>
  </si>
  <si>
    <t>20094</t>
  </si>
  <si>
    <t>08404</t>
  </si>
  <si>
    <t>39007</t>
  </si>
  <si>
    <t>34002</t>
  </si>
  <si>
    <t>39205</t>
  </si>
  <si>
    <t>State Total</t>
  </si>
  <si>
    <t>27901</t>
  </si>
  <si>
    <t>27932</t>
  </si>
  <si>
    <t>06701</t>
  </si>
  <si>
    <t>17937</t>
  </si>
  <si>
    <t>37903</t>
  </si>
  <si>
    <t>17903</t>
  </si>
  <si>
    <t>05903</t>
  </si>
  <si>
    <t>17941</t>
  </si>
  <si>
    <t>18902</t>
  </si>
  <si>
    <t>34901</t>
  </si>
  <si>
    <t>39901</t>
  </si>
  <si>
    <t>&lt;- Selet from the dropdown</t>
  </si>
  <si>
    <t>2022-23 F</t>
  </si>
  <si>
    <t>Enrollment</t>
  </si>
  <si>
    <t>Basic Funding</t>
  </si>
  <si>
    <t>Emerg Immigrant - Competitve</t>
  </si>
  <si>
    <t>Emerg Immigrant - Formula</t>
  </si>
  <si>
    <t>Reallocation from Non-Participants</t>
  </si>
  <si>
    <t>Title III Allocation</t>
  </si>
  <si>
    <t>Change from Prior Year</t>
  </si>
  <si>
    <t>Percent Change</t>
  </si>
  <si>
    <t>District Name</t>
  </si>
  <si>
    <t>17919</t>
  </si>
  <si>
    <t>IMPACT RENTON CHARTER SCHOOL</t>
  </si>
  <si>
    <t>ROOTED CHARTER SCHOOL</t>
  </si>
  <si>
    <t>Current Enrollment</t>
  </si>
  <si>
    <t>projected expansion</t>
  </si>
  <si>
    <t>% ELL</t>
  </si>
  <si>
    <t>ELL increase</t>
  </si>
  <si>
    <t>Current ELL %</t>
  </si>
  <si>
    <t>2023-24 F</t>
  </si>
  <si>
    <t>06901</t>
  </si>
  <si>
    <t>Bates TC</t>
  </si>
  <si>
    <t>27931</t>
  </si>
  <si>
    <t>Estimated Enrollment</t>
  </si>
  <si>
    <t>2024-2025 P</t>
  </si>
  <si>
    <t/>
  </si>
  <si>
    <t>2024-2025 F</t>
  </si>
  <si>
    <t>Impact Black River Charter</t>
  </si>
  <si>
    <t>Impact Com Bay Charter</t>
  </si>
  <si>
    <t>Innovation Spokane Charter</t>
  </si>
  <si>
    <t>Paschal Sherman Tribal</t>
  </si>
  <si>
    <t>Rainier Valley Charter</t>
  </si>
  <si>
    <t>Rooted Schools Charter</t>
  </si>
  <si>
    <t>24915</t>
  </si>
  <si>
    <t>"Enrollment 25-26"</t>
  </si>
  <si>
    <t>Feeds to Allocation 2025-26</t>
  </si>
  <si>
    <t>Title III Consortia 2025-26</t>
  </si>
  <si>
    <t>2025-2026 revised F</t>
  </si>
  <si>
    <t>Feeds to Allocation 2026-27</t>
  </si>
  <si>
    <t>"Enrollment 26-27"</t>
  </si>
  <si>
    <t>2026-2027 P</t>
  </si>
  <si>
    <t>2025-26 F</t>
  </si>
  <si>
    <t>2026-27 Title III A Preliminary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</si>
</sst>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u val="singleAccounting"/>
      <sz val="10"/>
      <name val="Arial"/>
      <family val="2"/>
    </font>
    <font>
      <b/>
      <sz val="10"/>
      <color indexed="62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Tahoma"/>
      <family val="2"/>
    </font>
    <font>
      <sz val="12"/>
      <name val="Times New Roman"/>
      <family val="1"/>
    </font>
    <font>
      <sz val="10"/>
      <color indexed="18"/>
      <name val="Arial"/>
      <family val="2"/>
    </font>
    <font>
      <sz val="12"/>
      <color indexed="18"/>
      <name val="Monotype Corsiva"/>
      <family val="4"/>
    </font>
    <font>
      <sz val="10"/>
      <color indexed="1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i/>
      <sz val="8"/>
      <name val="Comic Sans MS"/>
      <family val="4"/>
    </font>
    <font>
      <b/>
      <i/>
      <sz val="9"/>
      <name val="Comic Sans MS"/>
      <family val="4"/>
    </font>
    <font>
      <b/>
      <i/>
      <sz val="9"/>
      <color theme="1"/>
      <name val="Comic Sans MS"/>
      <family val="4"/>
    </font>
    <font>
      <b/>
      <i/>
      <sz val="10"/>
      <name val="Comic Sans MS"/>
      <family val="4"/>
    </font>
    <font>
      <sz val="7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FFFFFF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1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5" borderId="0" xfId="0" applyFont="1" applyFill="1"/>
    <xf numFmtId="0" fontId="0" fillId="6" borderId="0" xfId="0" applyFill="1"/>
    <xf numFmtId="43" fontId="0" fillId="0" borderId="0" xfId="1" applyFont="1"/>
    <xf numFmtId="0" fontId="7" fillId="0" borderId="0" xfId="0" applyFont="1" applyAlignment="1">
      <alignment vertical="center" wrapText="1"/>
    </xf>
    <xf numFmtId="0" fontId="8" fillId="7" borderId="1" xfId="0" applyFont="1" applyFill="1" applyBorder="1"/>
    <xf numFmtId="0" fontId="8" fillId="7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6" borderId="0" xfId="0" applyFont="1" applyFill="1"/>
    <xf numFmtId="0" fontId="6" fillId="0" borderId="0" xfId="0" applyFont="1"/>
    <xf numFmtId="0" fontId="0" fillId="8" borderId="0" xfId="0" applyFill="1"/>
    <xf numFmtId="43" fontId="9" fillId="9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164" fontId="10" fillId="6" borderId="0" xfId="0" applyNumberFormat="1" applyFont="1" applyFill="1" applyAlignment="1">
      <alignment horizontal="center" wrapText="1"/>
    </xf>
    <xf numFmtId="0" fontId="6" fillId="0" borderId="0" xfId="0" applyFont="1" applyAlignment="1">
      <alignment wrapText="1"/>
    </xf>
    <xf numFmtId="43" fontId="0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6" borderId="0" xfId="0" applyFont="1" applyFill="1" applyAlignment="1">
      <alignment horizontal="center"/>
    </xf>
    <xf numFmtId="0" fontId="6" fillId="9" borderId="0" xfId="0" applyFont="1" applyFill="1" applyAlignment="1">
      <alignment wrapText="1"/>
    </xf>
    <xf numFmtId="43" fontId="6" fillId="6" borderId="0" xfId="1" applyFont="1" applyFill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43" fontId="5" fillId="10" borderId="0" xfId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5" fillId="11" borderId="0" xfId="0" applyFont="1" applyFill="1" applyAlignment="1">
      <alignment horizontal="center"/>
    </xf>
    <xf numFmtId="0" fontId="13" fillId="0" borderId="0" xfId="0" quotePrefix="1" applyFont="1" applyAlignment="1">
      <alignment horizontal="left"/>
    </xf>
    <xf numFmtId="0" fontId="11" fillId="0" borderId="0" xfId="0" applyFont="1" applyAlignment="1">
      <alignment horizontal="right"/>
    </xf>
    <xf numFmtId="0" fontId="16" fillId="12" borderId="0" xfId="0" applyFont="1" applyFill="1"/>
    <xf numFmtId="0" fontId="0" fillId="0" borderId="4" xfId="0" applyBorder="1"/>
    <xf numFmtId="0" fontId="5" fillId="11" borderId="0" xfId="0" applyFont="1" applyFill="1"/>
    <xf numFmtId="0" fontId="0" fillId="11" borderId="0" xfId="0" applyFill="1"/>
    <xf numFmtId="0" fontId="6" fillId="0" borderId="4" xfId="0" applyFont="1" applyBorder="1"/>
    <xf numFmtId="44" fontId="0" fillId="0" borderId="0" xfId="0" applyNumberFormat="1"/>
    <xf numFmtId="0" fontId="17" fillId="0" borderId="4" xfId="0" applyFont="1" applyBorder="1"/>
    <xf numFmtId="0" fontId="18" fillId="0" borderId="0" xfId="0" applyFont="1"/>
    <xf numFmtId="0" fontId="5" fillId="0" borderId="0" xfId="0" quotePrefix="1" applyFont="1" applyAlignment="1">
      <alignment horizontal="center"/>
    </xf>
    <xf numFmtId="0" fontId="19" fillId="0" borderId="4" xfId="0" applyFont="1" applyBorder="1"/>
    <xf numFmtId="44" fontId="5" fillId="7" borderId="0" xfId="2" applyFont="1" applyFill="1" applyBorder="1"/>
    <xf numFmtId="9" fontId="6" fillId="7" borderId="0" xfId="3" applyFont="1" applyFill="1" applyBorder="1"/>
    <xf numFmtId="43" fontId="6" fillId="0" borderId="0" xfId="1" applyFont="1" applyBorder="1" applyAlignment="1">
      <alignment horizontal="left" indent="1"/>
    </xf>
    <xf numFmtId="43" fontId="6" fillId="0" borderId="0" xfId="1" applyFont="1" applyBorder="1"/>
    <xf numFmtId="38" fontId="6" fillId="0" borderId="0" xfId="1" applyNumberFormat="1" applyFont="1" applyBorder="1" applyAlignment="1">
      <alignment horizontal="right" indent="2"/>
    </xf>
    <xf numFmtId="0" fontId="19" fillId="0" borderId="0" xfId="0" applyFont="1"/>
    <xf numFmtId="43" fontId="5" fillId="0" borderId="0" xfId="1" applyFont="1" applyBorder="1"/>
    <xf numFmtId="9" fontId="6" fillId="0" borderId="0" xfId="3" applyFont="1" applyFill="1" applyBorder="1"/>
    <xf numFmtId="164" fontId="0" fillId="0" borderId="0" xfId="1" applyNumberFormat="1" applyFont="1"/>
    <xf numFmtId="10" fontId="6" fillId="7" borderId="0" xfId="3" applyNumberFormat="1" applyFont="1" applyFill="1"/>
    <xf numFmtId="43" fontId="0" fillId="0" borderId="0" xfId="1" applyFont="1" applyFill="1" applyBorder="1"/>
    <xf numFmtId="10" fontId="5" fillId="0" borderId="0" xfId="3" applyNumberFormat="1" applyFont="1" applyFill="1"/>
    <xf numFmtId="44" fontId="5" fillId="0" borderId="2" xfId="1" applyNumberFormat="1" applyFont="1" applyBorder="1"/>
    <xf numFmtId="44" fontId="0" fillId="0" borderId="2" xfId="1" applyNumberFormat="1" applyFont="1" applyBorder="1"/>
    <xf numFmtId="40" fontId="5" fillId="0" borderId="0" xfId="0" applyNumberFormat="1" applyFont="1"/>
    <xf numFmtId="44" fontId="20" fillId="0" borderId="0" xfId="2" applyFont="1" applyFill="1" applyBorder="1"/>
    <xf numFmtId="43" fontId="20" fillId="0" borderId="0" xfId="1" applyFont="1" applyFill="1" applyBorder="1"/>
    <xf numFmtId="44" fontId="0" fillId="0" borderId="0" xfId="1" applyNumberFormat="1" applyFont="1" applyBorder="1"/>
    <xf numFmtId="44" fontId="0" fillId="0" borderId="0" xfId="2" applyFont="1" applyBorder="1"/>
    <xf numFmtId="44" fontId="5" fillId="0" borderId="5" xfId="2" applyFont="1" applyBorder="1"/>
    <xf numFmtId="40" fontId="0" fillId="0" borderId="0" xfId="0" applyNumberFormat="1"/>
    <xf numFmtId="0" fontId="5" fillId="12" borderId="1" xfId="0" applyFont="1" applyFill="1" applyBorder="1"/>
    <xf numFmtId="0" fontId="0" fillId="12" borderId="2" xfId="0" applyFill="1" applyBorder="1"/>
    <xf numFmtId="0" fontId="5" fillId="0" borderId="4" xfId="0" applyFont="1" applyBorder="1"/>
    <xf numFmtId="0" fontId="21" fillId="0" borderId="0" xfId="0" applyFont="1" applyAlignment="1">
      <alignment horizontal="left" wrapText="1"/>
    </xf>
    <xf numFmtId="165" fontId="0" fillId="0" borderId="0" xfId="2" applyNumberFormat="1" applyFont="1"/>
    <xf numFmtId="6" fontId="0" fillId="0" borderId="0" xfId="0" applyNumberFormat="1"/>
    <xf numFmtId="165" fontId="0" fillId="0" borderId="0" xfId="0" applyNumberFormat="1"/>
    <xf numFmtId="0" fontId="10" fillId="0" borderId="0" xfId="0" applyFont="1"/>
    <xf numFmtId="165" fontId="10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6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9" xfId="0" applyBorder="1"/>
    <xf numFmtId="0" fontId="25" fillId="0" borderId="0" xfId="0" applyFont="1"/>
    <xf numFmtId="0" fontId="2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2" fillId="2" borderId="0" xfId="4" applyBorder="1"/>
    <xf numFmtId="38" fontId="0" fillId="0" borderId="0" xfId="0" applyNumberFormat="1"/>
    <xf numFmtId="43" fontId="30" fillId="0" borderId="0" xfId="1" applyFont="1" applyFill="1" applyBorder="1" applyAlignment="1">
      <alignment horizontal="center"/>
    </xf>
    <xf numFmtId="43" fontId="29" fillId="0" borderId="0" xfId="1" applyFont="1" applyFill="1" applyBorder="1" applyAlignment="1">
      <alignment horizontal="center"/>
    </xf>
    <xf numFmtId="43" fontId="3" fillId="4" borderId="0" xfId="6" applyNumberFormat="1" applyBorder="1" applyAlignment="1">
      <alignment horizontal="center"/>
    </xf>
    <xf numFmtId="43" fontId="29" fillId="0" borderId="0" xfId="1" applyFont="1" applyFill="1" applyBorder="1" applyAlignment="1"/>
    <xf numFmtId="43" fontId="20" fillId="0" borderId="0" xfId="1" applyFont="1" applyFill="1" applyBorder="1" applyAlignment="1"/>
    <xf numFmtId="43" fontId="6" fillId="0" borderId="0" xfId="1" applyFont="1" applyFill="1" applyBorder="1"/>
    <xf numFmtId="164" fontId="1" fillId="0" borderId="0" xfId="1" applyNumberFormat="1" applyFill="1" applyBorder="1"/>
    <xf numFmtId="43" fontId="29" fillId="14" borderId="4" xfId="1" applyFont="1" applyFill="1" applyBorder="1"/>
    <xf numFmtId="43" fontId="29" fillId="14" borderId="16" xfId="1" applyFont="1" applyFill="1" applyBorder="1"/>
    <xf numFmtId="43" fontId="29" fillId="7" borderId="0" xfId="1" applyFont="1" applyFill="1" applyBorder="1"/>
    <xf numFmtId="43" fontId="31" fillId="0" borderId="0" xfId="1" applyFont="1" applyFill="1" applyBorder="1"/>
    <xf numFmtId="43" fontId="0" fillId="0" borderId="0" xfId="0" quotePrefix="1" applyNumberFormat="1"/>
    <xf numFmtId="0" fontId="32" fillId="0" borderId="6" xfId="0" applyFont="1" applyBorder="1" applyAlignment="1">
      <alignment horizontal="center" vertical="center"/>
    </xf>
    <xf numFmtId="43" fontId="29" fillId="0" borderId="6" xfId="1" applyFont="1" applyFill="1" applyBorder="1" applyAlignment="1">
      <alignment horizontal="center" vertical="center"/>
    </xf>
    <xf numFmtId="43" fontId="29" fillId="0" borderId="6" xfId="1" applyFont="1" applyFill="1" applyBorder="1" applyAlignment="1">
      <alignment horizontal="center" vertical="center" wrapText="1"/>
    </xf>
    <xf numFmtId="43" fontId="30" fillId="0" borderId="6" xfId="1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43" fontId="34" fillId="0" borderId="6" xfId="1" applyFont="1" applyFill="1" applyBorder="1" applyAlignment="1">
      <alignment horizontal="center"/>
    </xf>
    <xf numFmtId="43" fontId="34" fillId="0" borderId="6" xfId="1" applyFont="1" applyFill="1" applyBorder="1" applyAlignment="1">
      <alignment horizontal="center" wrapText="1"/>
    </xf>
    <xf numFmtId="43" fontId="35" fillId="0" borderId="6" xfId="1" applyFont="1" applyFill="1" applyBorder="1" applyAlignment="1">
      <alignment horizontal="center" wrapText="1"/>
    </xf>
    <xf numFmtId="0" fontId="36" fillId="0" borderId="6" xfId="0" applyFont="1" applyBorder="1"/>
    <xf numFmtId="43" fontId="36" fillId="0" borderId="6" xfId="1" applyFont="1" applyFill="1" applyBorder="1" applyAlignment="1">
      <alignment horizontal="center" wrapText="1"/>
    </xf>
    <xf numFmtId="164" fontId="36" fillId="0" borderId="6" xfId="1" applyNumberFormat="1" applyFont="1" applyFill="1" applyBorder="1"/>
    <xf numFmtId="38" fontId="36" fillId="0" borderId="6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/>
    <xf numFmtId="43" fontId="20" fillId="0" borderId="0" xfId="1" applyFont="1" applyFill="1" applyBorder="1" applyAlignment="1">
      <alignment horizontal="center"/>
    </xf>
    <xf numFmtId="164" fontId="29" fillId="0" borderId="0" xfId="1" applyNumberFormat="1" applyFont="1" applyFill="1" applyBorder="1"/>
    <xf numFmtId="43" fontId="37" fillId="0" borderId="0" xfId="1" applyFont="1" applyFill="1" applyBorder="1"/>
    <xf numFmtId="43" fontId="29" fillId="0" borderId="0" xfId="1" applyFont="1" applyFill="1" applyBorder="1"/>
    <xf numFmtId="43" fontId="20" fillId="0" borderId="0" xfId="1" applyFont="1" applyFill="1" applyBorder="1" applyAlignment="1">
      <alignment wrapText="1"/>
    </xf>
    <xf numFmtId="164" fontId="5" fillId="0" borderId="0" xfId="1" applyNumberFormat="1" applyFont="1" applyFill="1" applyBorder="1"/>
    <xf numFmtId="164" fontId="20" fillId="0" borderId="0" xfId="1" applyNumberFormat="1" applyFont="1" applyFill="1" applyBorder="1"/>
    <xf numFmtId="10" fontId="6" fillId="0" borderId="0" xfId="3" applyNumberFormat="1" applyFont="1" applyFill="1" applyBorder="1"/>
    <xf numFmtId="0" fontId="38" fillId="0" borderId="0" xfId="0" applyFont="1" applyAlignment="1">
      <alignment horizontal="left"/>
    </xf>
    <xf numFmtId="0" fontId="38" fillId="0" borderId="0" xfId="0" quotePrefix="1" applyFont="1"/>
    <xf numFmtId="0" fontId="38" fillId="0" borderId="0" xfId="0" applyFont="1"/>
    <xf numFmtId="43" fontId="38" fillId="0" borderId="0" xfId="1" applyFont="1" applyFill="1" applyBorder="1" applyAlignment="1">
      <alignment horizontal="center"/>
    </xf>
    <xf numFmtId="43" fontId="39" fillId="0" borderId="0" xfId="1" applyFont="1" applyFill="1" applyBorder="1" applyAlignment="1">
      <alignment horizontal="center" wrapText="1"/>
    </xf>
    <xf numFmtId="43" fontId="39" fillId="0" borderId="0" xfId="1" applyFont="1" applyFill="1" applyBorder="1"/>
    <xf numFmtId="0" fontId="39" fillId="0" borderId="0" xfId="0" applyFont="1"/>
    <xf numFmtId="164" fontId="39" fillId="0" borderId="0" xfId="1" applyNumberFormat="1" applyFont="1" applyFill="1" applyBorder="1"/>
    <xf numFmtId="38" fontId="39" fillId="0" borderId="0" xfId="0" applyNumberFormat="1" applyFont="1"/>
    <xf numFmtId="0" fontId="0" fillId="0" borderId="0" xfId="0" quotePrefix="1"/>
    <xf numFmtId="43" fontId="40" fillId="0" borderId="0" xfId="1" applyFont="1" applyFill="1" applyBorder="1"/>
    <xf numFmtId="41" fontId="40" fillId="0" borderId="0" xfId="1" applyNumberFormat="1" applyFont="1" applyFill="1" applyBorder="1"/>
    <xf numFmtId="164" fontId="20" fillId="0" borderId="0" xfId="0" applyNumberFormat="1" applyFont="1"/>
    <xf numFmtId="164" fontId="20" fillId="0" borderId="0" xfId="1" applyNumberFormat="1" applyFont="1" applyFill="1" applyBorder="1" applyAlignment="1">
      <alignment horizontal="center"/>
    </xf>
    <xf numFmtId="43" fontId="20" fillId="0" borderId="0" xfId="0" quotePrefix="1" applyNumberFormat="1" applyFont="1"/>
    <xf numFmtId="43" fontId="20" fillId="0" borderId="0" xfId="1" applyFont="1"/>
    <xf numFmtId="43" fontId="31" fillId="0" borderId="0" xfId="1" applyFont="1" applyFill="1" applyBorder="1" applyAlignment="1">
      <alignment horizontal="center"/>
    </xf>
    <xf numFmtId="164" fontId="41" fillId="0" borderId="0" xfId="1" applyNumberFormat="1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center" vertical="top" wrapText="1"/>
    </xf>
    <xf numFmtId="10" fontId="0" fillId="0" borderId="0" xfId="3" applyNumberFormat="1" applyFont="1" applyFill="1" applyBorder="1"/>
    <xf numFmtId="49" fontId="0" fillId="0" borderId="0" xfId="0" applyNumberFormat="1"/>
    <xf numFmtId="3" fontId="0" fillId="0" borderId="0" xfId="0" applyNumberFormat="1"/>
    <xf numFmtId="0" fontId="42" fillId="0" borderId="0" xfId="0" applyFont="1"/>
    <xf numFmtId="49" fontId="42" fillId="0" borderId="0" xfId="0" applyNumberFormat="1" applyFont="1"/>
    <xf numFmtId="3" fontId="42" fillId="0" borderId="0" xfId="0" applyNumberFormat="1" applyFont="1"/>
    <xf numFmtId="43" fontId="20" fillId="16" borderId="0" xfId="1" applyFont="1" applyFill="1" applyBorder="1"/>
    <xf numFmtId="49" fontId="0" fillId="0" borderId="0" xfId="0" quotePrefix="1" applyNumberFormat="1"/>
    <xf numFmtId="49" fontId="6" fillId="0" borderId="0" xfId="0" quotePrefix="1" applyNumberFormat="1" applyFont="1"/>
    <xf numFmtId="0" fontId="0" fillId="0" borderId="0" xfId="0" quotePrefix="1" applyAlignment="1">
      <alignment horizontal="left"/>
    </xf>
    <xf numFmtId="10" fontId="31" fillId="0" borderId="0" xfId="3" applyNumberFormat="1" applyFont="1" applyFill="1" applyBorder="1"/>
    <xf numFmtId="0" fontId="5" fillId="9" borderId="0" xfId="0" applyFont="1" applyFill="1"/>
    <xf numFmtId="0" fontId="7" fillId="1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18" borderId="0" xfId="0" applyFont="1" applyFill="1"/>
    <xf numFmtId="10" fontId="0" fillId="0" borderId="0" xfId="3" applyNumberFormat="1" applyFont="1"/>
    <xf numFmtId="44" fontId="0" fillId="0" borderId="0" xfId="2" applyFont="1"/>
    <xf numFmtId="0" fontId="6" fillId="0" borderId="9" xfId="0" applyFont="1" applyBorder="1"/>
    <xf numFmtId="44" fontId="0" fillId="0" borderId="9" xfId="2" applyFont="1" applyBorder="1"/>
    <xf numFmtId="44" fontId="5" fillId="0" borderId="0" xfId="2" applyFont="1"/>
    <xf numFmtId="44" fontId="43" fillId="0" borderId="0" xfId="0" applyNumberFormat="1" applyFont="1"/>
    <xf numFmtId="10" fontId="43" fillId="0" borderId="0" xfId="3" applyNumberFormat="1" applyFont="1"/>
    <xf numFmtId="0" fontId="6" fillId="0" borderId="0" xfId="0" quotePrefix="1" applyFont="1"/>
    <xf numFmtId="3" fontId="6" fillId="0" borderId="0" xfId="0" applyNumberFormat="1" applyFont="1" applyAlignment="1">
      <alignment horizontal="left"/>
    </xf>
    <xf numFmtId="0" fontId="17" fillId="19" borderId="0" xfId="0" applyFont="1" applyFill="1"/>
    <xf numFmtId="2" fontId="0" fillId="6" borderId="0" xfId="0" applyNumberFormat="1" applyFill="1"/>
    <xf numFmtId="2" fontId="0" fillId="0" borderId="0" xfId="0" applyNumberFormat="1"/>
    <xf numFmtId="0" fontId="0" fillId="20" borderId="0" xfId="0" applyFill="1"/>
    <xf numFmtId="0" fontId="5" fillId="20" borderId="6" xfId="0" applyFont="1" applyFill="1" applyBorder="1" applyAlignment="1">
      <alignment horizontal="center" vertical="center"/>
    </xf>
    <xf numFmtId="0" fontId="36" fillId="20" borderId="6" xfId="0" applyFont="1" applyFill="1" applyBorder="1"/>
    <xf numFmtId="0" fontId="5" fillId="20" borderId="0" xfId="0" applyFont="1" applyFill="1"/>
    <xf numFmtId="0" fontId="39" fillId="20" borderId="0" xfId="0" applyFont="1" applyFill="1"/>
    <xf numFmtId="0" fontId="42" fillId="20" borderId="0" xfId="0" applyFont="1" applyFill="1"/>
    <xf numFmtId="164" fontId="20" fillId="20" borderId="0" xfId="1" applyNumberFormat="1" applyFont="1" applyFill="1" applyBorder="1"/>
    <xf numFmtId="43" fontId="0" fillId="0" borderId="0" xfId="14" applyFont="1"/>
    <xf numFmtId="43" fontId="9" fillId="9" borderId="0" xfId="14" applyFont="1" applyFill="1" applyAlignment="1">
      <alignment horizontal="center" vertical="center" wrapText="1"/>
    </xf>
    <xf numFmtId="43" fontId="0" fillId="0" borderId="0" xfId="14" applyFont="1" applyAlignment="1">
      <alignment horizontal="center" wrapText="1"/>
    </xf>
    <xf numFmtId="43" fontId="6" fillId="6" borderId="0" xfId="14" applyFont="1" applyFill="1" applyAlignment="1">
      <alignment horizontal="center" wrapText="1"/>
    </xf>
    <xf numFmtId="43" fontId="6" fillId="0" borderId="0" xfId="14" applyFont="1" applyFill="1" applyAlignment="1">
      <alignment horizontal="center"/>
    </xf>
    <xf numFmtId="0" fontId="41" fillId="0" borderId="17" xfId="8" applyFont="1" applyBorder="1" applyAlignment="1">
      <alignment horizontal="center" vertical="center"/>
    </xf>
    <xf numFmtId="0" fontId="45" fillId="0" borderId="0" xfId="0" quotePrefix="1" applyFont="1"/>
    <xf numFmtId="0" fontId="12" fillId="0" borderId="0" xfId="0" quotePrefix="1" applyFont="1"/>
    <xf numFmtId="43" fontId="46" fillId="0" borderId="0" xfId="0" applyNumberFormat="1" applyFont="1"/>
    <xf numFmtId="3" fontId="44" fillId="0" borderId="0" xfId="7" applyNumberFormat="1"/>
    <xf numFmtId="43" fontId="29" fillId="13" borderId="1" xfId="1" applyFont="1" applyFill="1" applyBorder="1" applyAlignment="1">
      <alignment horizontal="center"/>
    </xf>
    <xf numFmtId="43" fontId="29" fillId="13" borderId="2" xfId="1" applyFont="1" applyFill="1" applyBorder="1" applyAlignment="1">
      <alignment horizontal="center"/>
    </xf>
    <xf numFmtId="43" fontId="29" fillId="14" borderId="14" xfId="1" applyFont="1" applyFill="1" applyBorder="1" applyAlignment="1">
      <alignment horizontal="center"/>
    </xf>
    <xf numFmtId="43" fontId="29" fillId="14" borderId="15" xfId="1" applyFont="1" applyFill="1" applyBorder="1" applyAlignment="1">
      <alignment horizontal="center"/>
    </xf>
    <xf numFmtId="43" fontId="29" fillId="5" borderId="4" xfId="1" applyFont="1" applyFill="1" applyBorder="1" applyAlignment="1">
      <alignment horizontal="center"/>
    </xf>
    <xf numFmtId="43" fontId="29" fillId="5" borderId="0" xfId="1" applyFont="1" applyFill="1" applyBorder="1" applyAlignment="1">
      <alignment horizontal="center"/>
    </xf>
    <xf numFmtId="43" fontId="3" fillId="3" borderId="0" xfId="5" applyNumberFormat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12" borderId="0" xfId="0" applyFont="1" applyFill="1" applyAlignment="1">
      <alignment horizontal="center"/>
    </xf>
    <xf numFmtId="0" fontId="0" fillId="0" borderId="7" xfId="0" applyBorder="1" applyAlignment="1">
      <alignment horizontal="center"/>
    </xf>
  </cellXfs>
  <cellStyles count="15">
    <cellStyle name="Accent1" xfId="5" builtinId="29"/>
    <cellStyle name="Accent3" xfId="6" builtinId="37"/>
    <cellStyle name="Comma" xfId="1" builtinId="3"/>
    <cellStyle name="Comma 2" xfId="14" xr:uid="{79B65C6B-8F16-4670-9B6D-17E34A63F85E}"/>
    <cellStyle name="Currency" xfId="2" builtinId="4"/>
    <cellStyle name="Good" xfId="4" builtinId="26"/>
    <cellStyle name="Normal" xfId="0" builtinId="0"/>
    <cellStyle name="Normal 2" xfId="8" xr:uid="{2611C2BE-CF0C-435C-B5BF-BE5CD8259449}"/>
    <cellStyle name="Normal 2 2" xfId="11" xr:uid="{2C198C4B-96A6-4FBA-B23B-EDD7A869072C}"/>
    <cellStyle name="Normal 3" xfId="9" xr:uid="{32133840-7415-4768-8165-9A6842F9EECA}"/>
    <cellStyle name="Normal 3 2" xfId="12" xr:uid="{54804E9C-8433-45EC-91AF-D852CDE03E2D}"/>
    <cellStyle name="Normal 4" xfId="10" xr:uid="{93528D6D-4F68-4DC6-A1A2-3BE524055EDF}"/>
    <cellStyle name="Normal 4 2" xfId="13" xr:uid="{AAFD613F-2793-4F2B-8D0D-EC58CC9D777A}"/>
    <cellStyle name="Normal 5" xfId="7" xr:uid="{F3892290-0F53-49D4-93F6-AA8B9D652989}"/>
    <cellStyle name="Percent" xfId="3" builtinId="5"/>
  </cellStyles>
  <dxfs count="27"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5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b/>
        <i val="0"/>
        <color theme="5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2"/>
      </font>
      <fill>
        <gradientFill degree="45">
          <stop position="0">
            <color rgb="FFFFDEAD"/>
          </stop>
          <stop position="0.5">
            <color rgb="FF191970"/>
          </stop>
          <stop position="1">
            <color rgb="FFFFDEAD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pportionment/Apport/Federal%20Program%20Alloc/22-23/Title%20III%20Final/Title_III_A_2022-23%20Final.xlsx" TargetMode="External"/><Relationship Id="rId2" Type="http://schemas.openxmlformats.org/officeDocument/2006/relationships/externalLinkPath" Target="file:///S:\Apportionment\Apport\Federal%20Program%20Alloc\22-23\Title%20III%20Final\Title_III_A_2022-23%20Final.xlsx" TargetMode="External"/><Relationship Id="rId1" Type="http://schemas.openxmlformats.org/officeDocument/2006/relationships/externalLinkPath" Target="/Apportionment/Apport/Federal%20Program%20Alloc/22-23/Title%20III%20Final/Title_III_A_2022-23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pportionment/Apport/Federal%20Program%20Alloc/23-24/Title%20III-A%20Prelim/Title%20III-A%2023-24%20Prelim.xlsx" TargetMode="External"/><Relationship Id="rId2" Type="http://schemas.openxmlformats.org/officeDocument/2006/relationships/externalLinkPath" Target="file:///S:\Apportionment\Apport\Federal%20Program%20Alloc\23-24\Title%20III-A%20Prelim\Title%20III-A%2023-24%20Prelim.xlsx" TargetMode="External"/><Relationship Id="rId1" Type="http://schemas.openxmlformats.org/officeDocument/2006/relationships/externalLinkPath" Target="/Apportionment/Apport/Federal%20Program%20Alloc/23-24/Title%20III-A%20Prelim/Title%20III-A%2023-24%20Prel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arison from previous"/>
      <sheetName val="districts not meeting min"/>
      <sheetName val="District"/>
      <sheetName val="Allocation 2022-23"/>
      <sheetName val="Assumptions"/>
      <sheetName val="ccddd 1 col"/>
      <sheetName val="Allocation 2021-22"/>
      <sheetName val="Allocation 2020-21"/>
      <sheetName val="Allocation 2019-20"/>
      <sheetName val="Allocation 2018-19"/>
      <sheetName val="Allocation 2017-18"/>
      <sheetName val="Allocation 2016-17"/>
      <sheetName val="Allocation 2015-16"/>
      <sheetName val="Allocation 2014-15"/>
      <sheetName val="Allocation 2013-14"/>
      <sheetName val="Allocation 2012-13"/>
      <sheetName val="Allocation 2011-12"/>
      <sheetName val="Late Change 2012"/>
      <sheetName val="Allocation 2011-12 Revised"/>
      <sheetName val="Allocation 2010-11"/>
      <sheetName val="iGRANTS"/>
      <sheetName val="Allocation 2009-10"/>
      <sheetName val="Allocation 2008-09"/>
      <sheetName val="Comparison"/>
      <sheetName val="Participation 2013-14"/>
      <sheetName val="Title III 15-16"/>
      <sheetName val="Title III 2013-14"/>
      <sheetName val="Title III 2012-13"/>
      <sheetName val="Title III"/>
      <sheetName val="data"/>
      <sheetName val="Enrollment_old"/>
      <sheetName val="Enrollment 22-23"/>
      <sheetName val="Enrollment"/>
      <sheetName val="Native American"/>
      <sheetName val="Native American 050714"/>
      <sheetName val="Native American Enroll 060413"/>
      <sheetName val="Native American Enroll 040213"/>
      <sheetName val="Biling Enroll 050714"/>
      <sheetName val="Biling Enroll 080613"/>
      <sheetName val="Biling Enroll 032813"/>
      <sheetName val="Helen Enrollment 050312"/>
      <sheetName val="Helen Enrollment 1112"/>
      <sheetName val="Helen Enroll 1011"/>
      <sheetName val="Helen Enroll w NatAmer"/>
      <sheetName val="Helen Enrollment Jul09"/>
      <sheetName val="Enroll Est from Helen"/>
      <sheetName val="Native Amer Enroll"/>
      <sheetName val="Participation info Aug 11"/>
      <sheetName val="2011_05_20"/>
      <sheetName val="TBIP Enroll"/>
      <sheetName val="Participation 0809"/>
      <sheetName val="Grants 0910"/>
      <sheetName val="Final 09 Immigrant Districts"/>
      <sheetName val="Grants 0809"/>
      <sheetName val="Grants Estimate 0809"/>
      <sheetName val="EI Competitive"/>
      <sheetName val="Allocation 2007-08"/>
      <sheetName val="Allocation 2006-07"/>
      <sheetName val="data 2"/>
    </sheetNames>
    <sheetDataSet>
      <sheetData sheetId="0"/>
      <sheetData sheetId="1"/>
      <sheetData sheetId="2"/>
      <sheetData sheetId="3"/>
      <sheetData sheetId="4">
        <row r="17">
          <cell r="G17">
            <v>0</v>
          </cell>
        </row>
      </sheetData>
      <sheetData sheetId="5"/>
      <sheetData sheetId="6">
        <row r="1">
          <cell r="B1">
            <v>1</v>
          </cell>
        </row>
        <row r="8">
          <cell r="N8">
            <v>260511</v>
          </cell>
          <cell r="O8">
            <v>17723576</v>
          </cell>
        </row>
      </sheetData>
      <sheetData sheetId="7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</row>
        <row r="2">
          <cell r="E2" t="str">
            <v>Allocation Amount - Step 1</v>
          </cell>
          <cell r="F2"/>
          <cell r="G2"/>
          <cell r="H2"/>
          <cell r="I2" t="str">
            <v>Allocation Amount - Step 2</v>
          </cell>
          <cell r="J2"/>
          <cell r="K2" t="str">
            <v>Allocation Amount - Step 3</v>
          </cell>
          <cell r="L2"/>
          <cell r="M2"/>
          <cell r="N2"/>
          <cell r="O2"/>
        </row>
        <row r="3">
          <cell r="I3" t="str">
            <v>Reallocate Emergency Immigrant</v>
          </cell>
          <cell r="J3"/>
          <cell r="L3">
            <v>211997</v>
          </cell>
          <cell r="O3">
            <v>17324361</v>
          </cell>
        </row>
        <row r="4">
          <cell r="B4" t="str">
            <v>CCDDD</v>
          </cell>
          <cell r="C4" t="str">
            <v xml:space="preserve">  DISTRICT</v>
          </cell>
          <cell r="D4" t="str">
            <v>Total Enroll</v>
          </cell>
          <cell r="E4" t="str">
            <v>Basic Allocation - Based on Total Enrollment</v>
          </cell>
          <cell r="F4" t="str">
            <v>EI Comp</v>
          </cell>
          <cell r="G4" t="str">
            <v>EI Formula</v>
          </cell>
          <cell r="H4" t="str">
            <v>Allocation Before Any Reallocations</v>
          </cell>
          <cell r="I4" t="str">
            <v>Reallocate Emergency Immigrant for &gt; 15%</v>
          </cell>
          <cell r="J4" t="str">
            <v>Basic Allocation after EI Realloc</v>
          </cell>
          <cell r="K4" t="str">
            <v>Accepting funds? NR= no response</v>
          </cell>
          <cell r="L4" t="str">
            <v>ReAlloc $ if &lt; $10,000 &amp; not consortium or not accepting</v>
          </cell>
          <cell r="M4" t="str">
            <v>Enrollment for Districts Eligible for Receiving Realloc</v>
          </cell>
          <cell r="N4" t="str">
            <v>Basic $ Reallocated</v>
          </cell>
          <cell r="O4" t="str">
            <v>T III Basic After Realloc of Basic</v>
          </cell>
        </row>
        <row r="5">
          <cell r="B5" t="str">
            <v>Source Sheet</v>
          </cell>
          <cell r="C5"/>
          <cell r="D5" t="str">
            <v>"Enrollment"</v>
          </cell>
          <cell r="E5"/>
          <cell r="F5" t="str">
            <v>"Data"</v>
          </cell>
          <cell r="G5" t="str">
            <v>"Data"</v>
          </cell>
          <cell r="H5"/>
          <cell r="I5"/>
          <cell r="J5"/>
          <cell r="K5" t="str">
            <v>"Title III"</v>
          </cell>
          <cell r="L5"/>
          <cell r="M5"/>
          <cell r="N5"/>
          <cell r="O5"/>
        </row>
        <row r="6">
          <cell r="B6"/>
          <cell r="C6"/>
          <cell r="E6">
            <v>17324361</v>
          </cell>
          <cell r="H6" t="str">
            <v>Give 4 More</v>
          </cell>
          <cell r="I6">
            <v>0</v>
          </cell>
          <cell r="J6"/>
          <cell r="K6"/>
          <cell r="L6">
            <v>10000</v>
          </cell>
          <cell r="M6"/>
          <cell r="N6"/>
          <cell r="O6" t="str">
            <v>Give 2 More</v>
          </cell>
        </row>
        <row r="7">
          <cell r="B7"/>
          <cell r="C7" t="str">
            <v>Total</v>
          </cell>
          <cell r="D7">
            <v>134200.31000000006</v>
          </cell>
          <cell r="E7">
            <v>129.09330090221098</v>
          </cell>
          <cell r="F7">
            <v>0</v>
          </cell>
          <cell r="G7">
            <v>0</v>
          </cell>
          <cell r="H7">
            <v>17324365</v>
          </cell>
          <cell r="I7">
            <v>0</v>
          </cell>
          <cell r="J7">
            <v>17324365</v>
          </cell>
          <cell r="K7" t="str">
            <v>IF(ISNA(VLOOKUP(B9,'[Copy of allocations.xlsx]Sheet1'!$B$2:$E$314,3,0)),"N",IF(VLOOKUP(B9,'[Copy of allocations.xlsx]Sheet1'!$B$2:$D$314,3,0)="Not apply for Title III.","N",IF(VLOOKUP(B9,'[Copy of allocations.xlsx]Sheet1'!$B$2:$D$314,3,0)="Apply for Title III as part of a consortium.","C","Y")))</v>
          </cell>
          <cell r="L7">
            <v>211997</v>
          </cell>
          <cell r="M7">
            <v>132558.12333333341</v>
          </cell>
          <cell r="N7">
            <v>211995</v>
          </cell>
          <cell r="O7">
            <v>17324363</v>
          </cell>
        </row>
        <row r="8">
          <cell r="B8" t="str">
            <v>00000</v>
          </cell>
          <cell r="C8" t="str">
            <v>STATE SUMMARY</v>
          </cell>
          <cell r="D8">
            <v>134200.31000000006</v>
          </cell>
          <cell r="E8">
            <v>17324365</v>
          </cell>
          <cell r="F8">
            <v>0</v>
          </cell>
          <cell r="G8">
            <v>0</v>
          </cell>
          <cell r="H8">
            <v>17324365</v>
          </cell>
          <cell r="I8">
            <v>0</v>
          </cell>
          <cell r="J8">
            <v>17324365</v>
          </cell>
          <cell r="K8"/>
          <cell r="L8">
            <v>211997</v>
          </cell>
          <cell r="M8">
            <v>132558.12333333341</v>
          </cell>
          <cell r="N8">
            <v>211995</v>
          </cell>
          <cell r="O8">
            <v>17324363</v>
          </cell>
        </row>
        <row r="9">
          <cell r="B9" t="str">
            <v>14005</v>
          </cell>
          <cell r="C9" t="str">
            <v>Aberdeen</v>
          </cell>
          <cell r="D9">
            <v>459.32666666666665</v>
          </cell>
          <cell r="E9">
            <v>59296</v>
          </cell>
          <cell r="F9">
            <v>0</v>
          </cell>
          <cell r="G9">
            <v>0</v>
          </cell>
          <cell r="H9">
            <v>59296</v>
          </cell>
          <cell r="I9">
            <v>0</v>
          </cell>
          <cell r="J9">
            <v>59296</v>
          </cell>
          <cell r="K9" t="str">
            <v>Y</v>
          </cell>
          <cell r="L9">
            <v>0</v>
          </cell>
          <cell r="M9">
            <v>459.32666666666665</v>
          </cell>
          <cell r="N9">
            <v>735</v>
          </cell>
          <cell r="O9">
            <v>60031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N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45.33</v>
          </cell>
          <cell r="E12">
            <v>5852</v>
          </cell>
          <cell r="F12">
            <v>0</v>
          </cell>
          <cell r="G12">
            <v>0</v>
          </cell>
          <cell r="H12">
            <v>5852</v>
          </cell>
          <cell r="I12">
            <v>0</v>
          </cell>
          <cell r="J12">
            <v>5852</v>
          </cell>
          <cell r="K12" t="str">
            <v>C</v>
          </cell>
          <cell r="L12">
            <v>0</v>
          </cell>
          <cell r="M12">
            <v>45.33</v>
          </cell>
          <cell r="N12">
            <v>72</v>
          </cell>
          <cell r="O12">
            <v>5924</v>
          </cell>
        </row>
        <row r="13">
          <cell r="B13" t="str">
            <v>31016</v>
          </cell>
          <cell r="C13" t="str">
            <v>Arlington</v>
          </cell>
          <cell r="D13">
            <v>292.66999999999996</v>
          </cell>
          <cell r="E13">
            <v>37782</v>
          </cell>
          <cell r="F13">
            <v>0</v>
          </cell>
          <cell r="G13">
            <v>0</v>
          </cell>
          <cell r="H13">
            <v>37782</v>
          </cell>
          <cell r="I13">
            <v>0</v>
          </cell>
          <cell r="J13">
            <v>37782</v>
          </cell>
          <cell r="K13" t="str">
            <v>Y</v>
          </cell>
          <cell r="L13">
            <v>0</v>
          </cell>
          <cell r="M13">
            <v>292.66999999999996</v>
          </cell>
          <cell r="N13">
            <v>468</v>
          </cell>
          <cell r="O13">
            <v>38250</v>
          </cell>
        </row>
        <row r="14">
          <cell r="B14" t="str">
            <v>02420</v>
          </cell>
          <cell r="C14" t="str">
            <v>Asotin-Anatone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N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3751.5033333333336</v>
          </cell>
          <cell r="E15">
            <v>484294</v>
          </cell>
          <cell r="F15">
            <v>0</v>
          </cell>
          <cell r="G15">
            <v>0</v>
          </cell>
          <cell r="H15">
            <v>484294</v>
          </cell>
          <cell r="I15">
            <v>0</v>
          </cell>
          <cell r="J15">
            <v>484294</v>
          </cell>
          <cell r="K15" t="str">
            <v>C</v>
          </cell>
          <cell r="L15">
            <v>0</v>
          </cell>
          <cell r="M15">
            <v>3751.5033333333336</v>
          </cell>
          <cell r="N15">
            <v>6000</v>
          </cell>
          <cell r="O15">
            <v>490294</v>
          </cell>
        </row>
        <row r="16">
          <cell r="B16" t="str">
            <v>18303</v>
          </cell>
          <cell r="C16" t="str">
            <v>Bainbridge</v>
          </cell>
          <cell r="D16">
            <v>53.34</v>
          </cell>
          <cell r="E16">
            <v>6886</v>
          </cell>
          <cell r="F16">
            <v>0</v>
          </cell>
          <cell r="G16">
            <v>0</v>
          </cell>
          <cell r="H16">
            <v>6886</v>
          </cell>
          <cell r="I16">
            <v>0</v>
          </cell>
          <cell r="J16">
            <v>6886</v>
          </cell>
          <cell r="K16" t="str">
            <v>N</v>
          </cell>
          <cell r="L16">
            <v>6886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06119</v>
          </cell>
          <cell r="C17" t="str">
            <v>Battle Ground</v>
          </cell>
          <cell r="D17">
            <v>959.00666666666655</v>
          </cell>
          <cell r="E17">
            <v>123801</v>
          </cell>
          <cell r="F17">
            <v>0</v>
          </cell>
          <cell r="G17">
            <v>0</v>
          </cell>
          <cell r="H17">
            <v>123801</v>
          </cell>
          <cell r="I17">
            <v>0</v>
          </cell>
          <cell r="J17">
            <v>123801</v>
          </cell>
          <cell r="K17" t="str">
            <v>Y</v>
          </cell>
          <cell r="L17">
            <v>0</v>
          </cell>
          <cell r="M17">
            <v>959.00666666666655</v>
          </cell>
          <cell r="N17">
            <v>1534</v>
          </cell>
          <cell r="O17">
            <v>125335</v>
          </cell>
        </row>
        <row r="18">
          <cell r="B18" t="str">
            <v>17405</v>
          </cell>
          <cell r="C18" t="str">
            <v>Bellevue</v>
          </cell>
          <cell r="D18">
            <v>3210</v>
          </cell>
          <cell r="E18">
            <v>414389</v>
          </cell>
          <cell r="F18">
            <v>0</v>
          </cell>
          <cell r="G18">
            <v>0</v>
          </cell>
          <cell r="H18">
            <v>414389</v>
          </cell>
          <cell r="I18">
            <v>0</v>
          </cell>
          <cell r="J18">
            <v>414389</v>
          </cell>
          <cell r="K18" t="str">
            <v>Y</v>
          </cell>
          <cell r="L18">
            <v>0</v>
          </cell>
          <cell r="M18">
            <v>3210</v>
          </cell>
          <cell r="N18">
            <v>5134</v>
          </cell>
          <cell r="O18">
            <v>419523</v>
          </cell>
        </row>
        <row r="19">
          <cell r="B19" t="str">
            <v>37501</v>
          </cell>
          <cell r="C19" t="str">
            <v>Bellingham</v>
          </cell>
          <cell r="D19">
            <v>894</v>
          </cell>
          <cell r="E19">
            <v>115409</v>
          </cell>
          <cell r="F19">
            <v>0</v>
          </cell>
          <cell r="G19">
            <v>0</v>
          </cell>
          <cell r="H19">
            <v>115409</v>
          </cell>
          <cell r="I19">
            <v>0</v>
          </cell>
          <cell r="J19">
            <v>115409</v>
          </cell>
          <cell r="K19" t="str">
            <v>Y</v>
          </cell>
          <cell r="L19">
            <v>0</v>
          </cell>
          <cell r="M19">
            <v>894</v>
          </cell>
          <cell r="N19">
            <v>1430</v>
          </cell>
          <cell r="O19">
            <v>116839</v>
          </cell>
        </row>
        <row r="20">
          <cell r="B20" t="str">
            <v>01122</v>
          </cell>
          <cell r="C20" t="str">
            <v>Benge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N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27403</v>
          </cell>
          <cell r="C21" t="str">
            <v>Bethel</v>
          </cell>
          <cell r="D21">
            <v>1088.17</v>
          </cell>
          <cell r="E21">
            <v>140475</v>
          </cell>
          <cell r="F21">
            <v>0</v>
          </cell>
          <cell r="G21">
            <v>0</v>
          </cell>
          <cell r="H21">
            <v>140475</v>
          </cell>
          <cell r="I21">
            <v>0</v>
          </cell>
          <cell r="J21">
            <v>140475</v>
          </cell>
          <cell r="K21" t="str">
            <v>Y</v>
          </cell>
          <cell r="L21">
            <v>0</v>
          </cell>
          <cell r="M21">
            <v>1088.17</v>
          </cell>
          <cell r="N21">
            <v>1740</v>
          </cell>
          <cell r="O21">
            <v>142215</v>
          </cell>
        </row>
        <row r="22">
          <cell r="B22" t="str">
            <v>20203</v>
          </cell>
          <cell r="C22" t="str">
            <v>Bickleton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N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37503</v>
          </cell>
          <cell r="C23" t="str">
            <v>Blaine</v>
          </cell>
          <cell r="D23">
            <v>91.493333333333325</v>
          </cell>
          <cell r="E23">
            <v>11811</v>
          </cell>
          <cell r="F23">
            <v>0</v>
          </cell>
          <cell r="G23">
            <v>0</v>
          </cell>
          <cell r="H23">
            <v>11811</v>
          </cell>
          <cell r="I23">
            <v>0</v>
          </cell>
          <cell r="J23">
            <v>11811</v>
          </cell>
          <cell r="K23" t="str">
            <v>Y</v>
          </cell>
          <cell r="L23">
            <v>0</v>
          </cell>
          <cell r="M23">
            <v>91.493333333333325</v>
          </cell>
          <cell r="N23">
            <v>146</v>
          </cell>
          <cell r="O23">
            <v>11957</v>
          </cell>
        </row>
        <row r="24">
          <cell r="B24" t="str">
            <v>21234</v>
          </cell>
          <cell r="C24" t="str">
            <v>Boistfort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N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18100</v>
          </cell>
          <cell r="C25" t="str">
            <v>Bremerton</v>
          </cell>
          <cell r="D25">
            <v>456.66666666666669</v>
          </cell>
          <cell r="E25">
            <v>58953</v>
          </cell>
          <cell r="F25">
            <v>0</v>
          </cell>
          <cell r="G25">
            <v>0</v>
          </cell>
          <cell r="H25">
            <v>58953</v>
          </cell>
          <cell r="I25">
            <v>0</v>
          </cell>
          <cell r="J25">
            <v>58953</v>
          </cell>
          <cell r="K25" t="str">
            <v>Y</v>
          </cell>
          <cell r="L25">
            <v>0</v>
          </cell>
          <cell r="M25">
            <v>456.66666666666669</v>
          </cell>
          <cell r="N25">
            <v>730</v>
          </cell>
          <cell r="O25">
            <v>59683</v>
          </cell>
        </row>
        <row r="26">
          <cell r="B26" t="str">
            <v>24111</v>
          </cell>
          <cell r="C26" t="str">
            <v>Brewster</v>
          </cell>
          <cell r="D26">
            <v>393.83</v>
          </cell>
          <cell r="E26">
            <v>50841</v>
          </cell>
          <cell r="F26">
            <v>0</v>
          </cell>
          <cell r="G26">
            <v>0</v>
          </cell>
          <cell r="H26">
            <v>50841</v>
          </cell>
          <cell r="I26">
            <v>0</v>
          </cell>
          <cell r="J26">
            <v>50841</v>
          </cell>
          <cell r="K26" t="str">
            <v>Y</v>
          </cell>
          <cell r="L26">
            <v>0</v>
          </cell>
          <cell r="M26">
            <v>393.83</v>
          </cell>
          <cell r="N26">
            <v>630</v>
          </cell>
          <cell r="O26">
            <v>51471</v>
          </cell>
        </row>
        <row r="27">
          <cell r="B27" t="str">
            <v>09075</v>
          </cell>
          <cell r="C27" t="str">
            <v>Bridgeport</v>
          </cell>
          <cell r="D27">
            <v>407.84000000000003</v>
          </cell>
          <cell r="E27">
            <v>52649</v>
          </cell>
          <cell r="F27">
            <v>0</v>
          </cell>
          <cell r="G27">
            <v>0</v>
          </cell>
          <cell r="H27">
            <v>52649</v>
          </cell>
          <cell r="I27">
            <v>0</v>
          </cell>
          <cell r="J27">
            <v>52649</v>
          </cell>
          <cell r="K27" t="str">
            <v>Y</v>
          </cell>
          <cell r="L27">
            <v>0</v>
          </cell>
          <cell r="M27">
            <v>407.84000000000003</v>
          </cell>
          <cell r="N27">
            <v>652</v>
          </cell>
          <cell r="O27">
            <v>53301</v>
          </cell>
        </row>
        <row r="28">
          <cell r="B28" t="str">
            <v>16046</v>
          </cell>
          <cell r="C28" t="str">
            <v>Brinnon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N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29100</v>
          </cell>
          <cell r="C29" t="str">
            <v>Burlington Edison</v>
          </cell>
          <cell r="D29">
            <v>741.50333333333344</v>
          </cell>
          <cell r="E29">
            <v>95723</v>
          </cell>
          <cell r="F29">
            <v>0</v>
          </cell>
          <cell r="G29">
            <v>0</v>
          </cell>
          <cell r="H29">
            <v>95723</v>
          </cell>
          <cell r="I29">
            <v>0</v>
          </cell>
          <cell r="J29">
            <v>95723</v>
          </cell>
          <cell r="K29" t="str">
            <v>Y</v>
          </cell>
          <cell r="L29">
            <v>0</v>
          </cell>
          <cell r="M29">
            <v>741.50333333333344</v>
          </cell>
          <cell r="N29">
            <v>1186</v>
          </cell>
          <cell r="O29">
            <v>96909</v>
          </cell>
        </row>
        <row r="30">
          <cell r="B30" t="str">
            <v>06117</v>
          </cell>
          <cell r="C30" t="str">
            <v>Camas</v>
          </cell>
          <cell r="D30">
            <v>217.32999999999998</v>
          </cell>
          <cell r="E30">
            <v>28056</v>
          </cell>
          <cell r="F30">
            <v>0</v>
          </cell>
          <cell r="G30">
            <v>0</v>
          </cell>
          <cell r="H30">
            <v>28056</v>
          </cell>
          <cell r="I30">
            <v>0</v>
          </cell>
          <cell r="J30">
            <v>28056</v>
          </cell>
          <cell r="K30" t="str">
            <v>Y</v>
          </cell>
          <cell r="L30">
            <v>0</v>
          </cell>
          <cell r="M30">
            <v>217.32999999999998</v>
          </cell>
          <cell r="N30">
            <v>348</v>
          </cell>
          <cell r="O30">
            <v>28404</v>
          </cell>
        </row>
        <row r="31">
          <cell r="B31" t="str">
            <v>05401</v>
          </cell>
          <cell r="C31" t="str">
            <v>Cape Flattery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N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27019</v>
          </cell>
          <cell r="C32" t="str">
            <v>Carbonado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04228</v>
          </cell>
          <cell r="C33" t="str">
            <v>Cascade</v>
          </cell>
          <cell r="D33">
            <v>171.17000000000002</v>
          </cell>
          <cell r="E33">
            <v>22097</v>
          </cell>
          <cell r="F33">
            <v>0</v>
          </cell>
          <cell r="G33">
            <v>0</v>
          </cell>
          <cell r="H33">
            <v>22097</v>
          </cell>
          <cell r="I33">
            <v>0</v>
          </cell>
          <cell r="J33">
            <v>22097</v>
          </cell>
          <cell r="K33" t="str">
            <v>Y</v>
          </cell>
          <cell r="L33">
            <v>0</v>
          </cell>
          <cell r="M33">
            <v>171.17000000000002</v>
          </cell>
          <cell r="N33">
            <v>274</v>
          </cell>
          <cell r="O33">
            <v>22371</v>
          </cell>
        </row>
        <row r="34">
          <cell r="B34" t="str">
            <v>17917</v>
          </cell>
          <cell r="C34" t="str">
            <v>Cascade Midway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N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 t="str">
            <v>04222</v>
          </cell>
          <cell r="C35" t="str">
            <v>Cashmere</v>
          </cell>
          <cell r="D35">
            <v>207.83999999999997</v>
          </cell>
          <cell r="E35">
            <v>26831</v>
          </cell>
          <cell r="F35">
            <v>0</v>
          </cell>
          <cell r="G35">
            <v>0</v>
          </cell>
          <cell r="H35">
            <v>26831</v>
          </cell>
          <cell r="I35">
            <v>0</v>
          </cell>
          <cell r="J35">
            <v>26831</v>
          </cell>
          <cell r="K35" t="str">
            <v>Y</v>
          </cell>
          <cell r="L35">
            <v>0</v>
          </cell>
          <cell r="M35">
            <v>207.83999999999997</v>
          </cell>
          <cell r="N35">
            <v>332</v>
          </cell>
          <cell r="O35">
            <v>27163</v>
          </cell>
        </row>
        <row r="36">
          <cell r="B36" t="str">
            <v>08401</v>
          </cell>
          <cell r="C36" t="str">
            <v>Castle Rock</v>
          </cell>
          <cell r="D36">
            <v>27.840000000000003</v>
          </cell>
          <cell r="E36">
            <v>3594</v>
          </cell>
          <cell r="F36">
            <v>0</v>
          </cell>
          <cell r="G36">
            <v>0</v>
          </cell>
          <cell r="H36">
            <v>3594</v>
          </cell>
          <cell r="I36">
            <v>0</v>
          </cell>
          <cell r="J36">
            <v>3594</v>
          </cell>
          <cell r="K36" t="str">
            <v>N</v>
          </cell>
          <cell r="L36">
            <v>3594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18901</v>
          </cell>
          <cell r="C37" t="str">
            <v>Catalyst Bremerton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>20215</v>
          </cell>
          <cell r="C38" t="str">
            <v>Centerville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N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18401</v>
          </cell>
          <cell r="C39" t="str">
            <v>Central Kitsap</v>
          </cell>
          <cell r="D39">
            <v>373.66999999999996</v>
          </cell>
          <cell r="E39">
            <v>48238</v>
          </cell>
          <cell r="F39">
            <v>0</v>
          </cell>
          <cell r="G39">
            <v>0</v>
          </cell>
          <cell r="H39">
            <v>48238</v>
          </cell>
          <cell r="I39">
            <v>0</v>
          </cell>
          <cell r="J39">
            <v>48238</v>
          </cell>
          <cell r="K39" t="str">
            <v>Y</v>
          </cell>
          <cell r="L39">
            <v>0</v>
          </cell>
          <cell r="M39">
            <v>373.66999999999996</v>
          </cell>
          <cell r="N39">
            <v>598</v>
          </cell>
          <cell r="O39">
            <v>48836</v>
          </cell>
        </row>
        <row r="40">
          <cell r="B40" t="str">
            <v>32356</v>
          </cell>
          <cell r="C40" t="str">
            <v>Central Valley</v>
          </cell>
          <cell r="D40">
            <v>508</v>
          </cell>
          <cell r="E40">
            <v>65579</v>
          </cell>
          <cell r="F40">
            <v>0</v>
          </cell>
          <cell r="G40">
            <v>0</v>
          </cell>
          <cell r="H40">
            <v>65579</v>
          </cell>
          <cell r="I40">
            <v>0</v>
          </cell>
          <cell r="J40">
            <v>65579</v>
          </cell>
          <cell r="K40" t="str">
            <v>Y</v>
          </cell>
          <cell r="L40">
            <v>0</v>
          </cell>
          <cell r="M40">
            <v>508</v>
          </cell>
          <cell r="N40">
            <v>812</v>
          </cell>
          <cell r="O40">
            <v>66391</v>
          </cell>
        </row>
        <row r="41">
          <cell r="B41" t="str">
            <v>21401</v>
          </cell>
          <cell r="C41" t="str">
            <v>Centralia</v>
          </cell>
          <cell r="D41">
            <v>440</v>
          </cell>
          <cell r="E41">
            <v>56801</v>
          </cell>
          <cell r="F41">
            <v>0</v>
          </cell>
          <cell r="G41">
            <v>0</v>
          </cell>
          <cell r="H41">
            <v>56801</v>
          </cell>
          <cell r="I41">
            <v>0</v>
          </cell>
          <cell r="J41">
            <v>56801</v>
          </cell>
          <cell r="K41" t="str">
            <v>Y</v>
          </cell>
          <cell r="L41">
            <v>0</v>
          </cell>
          <cell r="M41">
            <v>440</v>
          </cell>
          <cell r="N41">
            <v>704</v>
          </cell>
          <cell r="O41">
            <v>57505</v>
          </cell>
        </row>
        <row r="42">
          <cell r="B42" t="str">
            <v>21302</v>
          </cell>
          <cell r="C42" t="str">
            <v>Chehalis</v>
          </cell>
          <cell r="D42">
            <v>149.67000000000002</v>
          </cell>
          <cell r="E42">
            <v>19321</v>
          </cell>
          <cell r="F42">
            <v>0</v>
          </cell>
          <cell r="G42">
            <v>0</v>
          </cell>
          <cell r="H42">
            <v>19321</v>
          </cell>
          <cell r="I42">
            <v>0</v>
          </cell>
          <cell r="J42">
            <v>19321</v>
          </cell>
          <cell r="K42" t="str">
            <v>Y</v>
          </cell>
          <cell r="L42">
            <v>0</v>
          </cell>
          <cell r="M42">
            <v>149.67000000000002</v>
          </cell>
          <cell r="N42">
            <v>239</v>
          </cell>
          <cell r="O42">
            <v>19560</v>
          </cell>
        </row>
        <row r="43">
          <cell r="B43" t="str">
            <v>32360</v>
          </cell>
          <cell r="C43" t="str">
            <v>Cheney</v>
          </cell>
          <cell r="D43">
            <v>225.33999999999997</v>
          </cell>
          <cell r="E43">
            <v>29090</v>
          </cell>
          <cell r="F43">
            <v>0</v>
          </cell>
          <cell r="G43">
            <v>0</v>
          </cell>
          <cell r="H43">
            <v>29090</v>
          </cell>
          <cell r="I43">
            <v>0</v>
          </cell>
          <cell r="J43">
            <v>29090</v>
          </cell>
          <cell r="K43" t="str">
            <v>Y</v>
          </cell>
          <cell r="L43">
            <v>0</v>
          </cell>
          <cell r="M43">
            <v>225.33999999999997</v>
          </cell>
          <cell r="N43">
            <v>360</v>
          </cell>
          <cell r="O43">
            <v>29450</v>
          </cell>
        </row>
        <row r="44">
          <cell r="B44" t="str">
            <v>33036</v>
          </cell>
          <cell r="C44" t="str">
            <v>Chewelah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16049</v>
          </cell>
          <cell r="C45" t="str">
            <v>Chimacum</v>
          </cell>
          <cell r="D45">
            <v>8.5</v>
          </cell>
          <cell r="E45">
            <v>1097</v>
          </cell>
          <cell r="F45">
            <v>0</v>
          </cell>
          <cell r="G45">
            <v>0</v>
          </cell>
          <cell r="H45">
            <v>1097</v>
          </cell>
          <cell r="I45">
            <v>0</v>
          </cell>
          <cell r="J45">
            <v>1097</v>
          </cell>
          <cell r="K45" t="str">
            <v>N</v>
          </cell>
          <cell r="L45">
            <v>1097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02250</v>
          </cell>
          <cell r="C46" t="str">
            <v>Clarkston</v>
          </cell>
          <cell r="D46">
            <v>19</v>
          </cell>
          <cell r="E46">
            <v>2453</v>
          </cell>
          <cell r="F46">
            <v>0</v>
          </cell>
          <cell r="G46">
            <v>0</v>
          </cell>
          <cell r="H46">
            <v>2453</v>
          </cell>
          <cell r="I46">
            <v>0</v>
          </cell>
          <cell r="J46">
            <v>2453</v>
          </cell>
          <cell r="K46" t="str">
            <v>N</v>
          </cell>
          <cell r="L46">
            <v>2453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19404</v>
          </cell>
          <cell r="C47" t="str">
            <v>Cle Elum-Roslyn</v>
          </cell>
          <cell r="D47">
            <v>15.33</v>
          </cell>
          <cell r="E47">
            <v>1979</v>
          </cell>
          <cell r="F47">
            <v>0</v>
          </cell>
          <cell r="G47">
            <v>0</v>
          </cell>
          <cell r="H47">
            <v>1979</v>
          </cell>
          <cell r="I47">
            <v>0</v>
          </cell>
          <cell r="J47">
            <v>1979</v>
          </cell>
          <cell r="K47" t="str">
            <v>C</v>
          </cell>
          <cell r="L47">
            <v>0</v>
          </cell>
          <cell r="M47">
            <v>15.33</v>
          </cell>
          <cell r="N47">
            <v>25</v>
          </cell>
          <cell r="O47">
            <v>2004</v>
          </cell>
        </row>
        <row r="48">
          <cell r="B48" t="str">
            <v>27400</v>
          </cell>
          <cell r="C48" t="str">
            <v>Clover Park</v>
          </cell>
          <cell r="D48">
            <v>1620.8400000000001</v>
          </cell>
          <cell r="E48">
            <v>209240</v>
          </cell>
          <cell r="F48">
            <v>0</v>
          </cell>
          <cell r="G48">
            <v>0</v>
          </cell>
          <cell r="H48">
            <v>209240</v>
          </cell>
          <cell r="I48">
            <v>0</v>
          </cell>
          <cell r="J48">
            <v>209240</v>
          </cell>
          <cell r="K48" t="str">
            <v>Y</v>
          </cell>
          <cell r="L48">
            <v>0</v>
          </cell>
          <cell r="M48">
            <v>1620.8400000000001</v>
          </cell>
          <cell r="N48">
            <v>2592</v>
          </cell>
          <cell r="O48">
            <v>211832</v>
          </cell>
        </row>
        <row r="49">
          <cell r="B49" t="str">
            <v>38300</v>
          </cell>
          <cell r="C49" t="str">
            <v>Colfax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36250</v>
          </cell>
          <cell r="C50" t="str">
            <v>College Place</v>
          </cell>
          <cell r="D50">
            <v>285.5</v>
          </cell>
          <cell r="E50">
            <v>36856</v>
          </cell>
          <cell r="F50">
            <v>0</v>
          </cell>
          <cell r="G50">
            <v>0</v>
          </cell>
          <cell r="H50">
            <v>36856</v>
          </cell>
          <cell r="I50">
            <v>0</v>
          </cell>
          <cell r="J50">
            <v>36856</v>
          </cell>
          <cell r="K50" t="str">
            <v>Y</v>
          </cell>
          <cell r="L50">
            <v>0</v>
          </cell>
          <cell r="M50">
            <v>285.5</v>
          </cell>
          <cell r="N50">
            <v>457</v>
          </cell>
          <cell r="O50">
            <v>37313</v>
          </cell>
        </row>
        <row r="51">
          <cell r="B51" t="str">
            <v>38306</v>
          </cell>
          <cell r="C51" t="str">
            <v>Colton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N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33206</v>
          </cell>
          <cell r="C52" t="str">
            <v>Columbia (Stev)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N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36400</v>
          </cell>
          <cell r="C53" t="str">
            <v>Columbia (Walla)</v>
          </cell>
          <cell r="D53">
            <v>130.82999999999998</v>
          </cell>
          <cell r="E53">
            <v>16889</v>
          </cell>
          <cell r="F53">
            <v>0</v>
          </cell>
          <cell r="G53">
            <v>0</v>
          </cell>
          <cell r="H53">
            <v>16889</v>
          </cell>
          <cell r="I53">
            <v>0</v>
          </cell>
          <cell r="J53">
            <v>16889</v>
          </cell>
          <cell r="K53" t="str">
            <v>Y</v>
          </cell>
          <cell r="L53">
            <v>0</v>
          </cell>
          <cell r="M53">
            <v>130.82999999999998</v>
          </cell>
          <cell r="N53">
            <v>209</v>
          </cell>
          <cell r="O53">
            <v>17098</v>
          </cell>
        </row>
        <row r="54">
          <cell r="B54" t="str">
            <v>33115</v>
          </cell>
          <cell r="C54" t="str">
            <v>Colville</v>
          </cell>
          <cell r="D54">
            <v>19.329999999999998</v>
          </cell>
          <cell r="E54">
            <v>2495</v>
          </cell>
          <cell r="F54">
            <v>0</v>
          </cell>
          <cell r="G54">
            <v>0</v>
          </cell>
          <cell r="H54">
            <v>2495</v>
          </cell>
          <cell r="I54">
            <v>0</v>
          </cell>
          <cell r="J54">
            <v>2495</v>
          </cell>
          <cell r="K54" t="str">
            <v>N</v>
          </cell>
          <cell r="L54">
            <v>2495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29011</v>
          </cell>
          <cell r="C55" t="str">
            <v>Concrete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N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29317</v>
          </cell>
          <cell r="C56" t="str">
            <v>Conway</v>
          </cell>
          <cell r="D56">
            <v>29.5</v>
          </cell>
          <cell r="E56">
            <v>3808</v>
          </cell>
          <cell r="F56">
            <v>0</v>
          </cell>
          <cell r="G56">
            <v>0</v>
          </cell>
          <cell r="H56">
            <v>3808</v>
          </cell>
          <cell r="I56">
            <v>0</v>
          </cell>
          <cell r="J56">
            <v>3808</v>
          </cell>
          <cell r="K56" t="str">
            <v>C</v>
          </cell>
          <cell r="L56">
            <v>0</v>
          </cell>
          <cell r="M56">
            <v>29.5</v>
          </cell>
          <cell r="N56">
            <v>47</v>
          </cell>
          <cell r="O56">
            <v>3855</v>
          </cell>
        </row>
        <row r="57">
          <cell r="B57" t="str">
            <v>14099</v>
          </cell>
          <cell r="C57" t="str">
            <v>Cosmopolis</v>
          </cell>
          <cell r="D57">
            <v>2.67</v>
          </cell>
          <cell r="E57">
            <v>345</v>
          </cell>
          <cell r="F57">
            <v>0</v>
          </cell>
          <cell r="G57">
            <v>0</v>
          </cell>
          <cell r="H57">
            <v>345</v>
          </cell>
          <cell r="I57">
            <v>0</v>
          </cell>
          <cell r="J57">
            <v>345</v>
          </cell>
          <cell r="K57" t="str">
            <v>N</v>
          </cell>
          <cell r="L57">
            <v>345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13151</v>
          </cell>
          <cell r="C58" t="str">
            <v>Coulee/Hartline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15204</v>
          </cell>
          <cell r="C59" t="str">
            <v>Coupeville</v>
          </cell>
          <cell r="D59">
            <v>33.67</v>
          </cell>
          <cell r="E59">
            <v>4347</v>
          </cell>
          <cell r="F59">
            <v>0</v>
          </cell>
          <cell r="G59">
            <v>0</v>
          </cell>
          <cell r="H59">
            <v>4347</v>
          </cell>
          <cell r="I59">
            <v>0</v>
          </cell>
          <cell r="J59">
            <v>4347</v>
          </cell>
          <cell r="K59" t="str">
            <v>C</v>
          </cell>
          <cell r="L59">
            <v>0</v>
          </cell>
          <cell r="M59">
            <v>33.67</v>
          </cell>
          <cell r="N59">
            <v>54</v>
          </cell>
          <cell r="O59">
            <v>4401</v>
          </cell>
        </row>
        <row r="60">
          <cell r="B60" t="str">
            <v>05313</v>
          </cell>
          <cell r="C60" t="str">
            <v>Crescent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22073</v>
          </cell>
          <cell r="C61" t="str">
            <v>Creston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10050</v>
          </cell>
          <cell r="C62" t="str">
            <v>Curlew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26059</v>
          </cell>
          <cell r="C63" t="str">
            <v>Cusick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N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19007</v>
          </cell>
          <cell r="C64" t="str">
            <v>Damman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31330</v>
          </cell>
          <cell r="C65" t="str">
            <v>Darrington</v>
          </cell>
          <cell r="D65">
            <v>2</v>
          </cell>
          <cell r="E65">
            <v>258</v>
          </cell>
          <cell r="F65">
            <v>0</v>
          </cell>
          <cell r="G65">
            <v>0</v>
          </cell>
          <cell r="H65">
            <v>258</v>
          </cell>
          <cell r="I65">
            <v>0</v>
          </cell>
          <cell r="J65">
            <v>258</v>
          </cell>
          <cell r="K65" t="str">
            <v>N</v>
          </cell>
          <cell r="L65">
            <v>258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22207</v>
          </cell>
          <cell r="C66" t="str">
            <v>Davenport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07002</v>
          </cell>
          <cell r="C67" t="str">
            <v>Dayton</v>
          </cell>
          <cell r="D67">
            <v>2</v>
          </cell>
          <cell r="E67">
            <v>258</v>
          </cell>
          <cell r="F67">
            <v>0</v>
          </cell>
          <cell r="G67">
            <v>0</v>
          </cell>
          <cell r="H67">
            <v>258</v>
          </cell>
          <cell r="I67">
            <v>0</v>
          </cell>
          <cell r="J67">
            <v>258</v>
          </cell>
          <cell r="K67" t="str">
            <v>N</v>
          </cell>
          <cell r="L67">
            <v>258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32414</v>
          </cell>
          <cell r="C68" t="str">
            <v>Deer Park</v>
          </cell>
          <cell r="D68">
            <v>19</v>
          </cell>
          <cell r="E68">
            <v>2453</v>
          </cell>
          <cell r="F68">
            <v>0</v>
          </cell>
          <cell r="G68">
            <v>0</v>
          </cell>
          <cell r="H68">
            <v>2453</v>
          </cell>
          <cell r="I68">
            <v>0</v>
          </cell>
          <cell r="J68">
            <v>2453</v>
          </cell>
          <cell r="K68" t="str">
            <v>N</v>
          </cell>
          <cell r="L68">
            <v>2453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27343</v>
          </cell>
          <cell r="C69" t="str">
            <v>Dieringer</v>
          </cell>
          <cell r="D69">
            <v>73.33</v>
          </cell>
          <cell r="E69">
            <v>9466</v>
          </cell>
          <cell r="F69">
            <v>0</v>
          </cell>
          <cell r="G69">
            <v>0</v>
          </cell>
          <cell r="H69">
            <v>9466</v>
          </cell>
          <cell r="I69">
            <v>0</v>
          </cell>
          <cell r="J69">
            <v>9466</v>
          </cell>
          <cell r="K69" t="str">
            <v>C</v>
          </cell>
          <cell r="L69">
            <v>0</v>
          </cell>
          <cell r="M69">
            <v>73.33</v>
          </cell>
          <cell r="N69">
            <v>117</v>
          </cell>
          <cell r="O69">
            <v>9583</v>
          </cell>
        </row>
        <row r="70">
          <cell r="B70" t="str">
            <v>36101</v>
          </cell>
          <cell r="C70" t="str">
            <v>Dixie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N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32361</v>
          </cell>
          <cell r="C71" t="str">
            <v>East Valley (Spok</v>
          </cell>
          <cell r="D71">
            <v>119.49333333333333</v>
          </cell>
          <cell r="E71">
            <v>15426</v>
          </cell>
          <cell r="F71">
            <v>0</v>
          </cell>
          <cell r="G71">
            <v>0</v>
          </cell>
          <cell r="H71">
            <v>15426</v>
          </cell>
          <cell r="I71">
            <v>0</v>
          </cell>
          <cell r="J71">
            <v>15426</v>
          </cell>
          <cell r="K71" t="str">
            <v>Y</v>
          </cell>
          <cell r="L71">
            <v>0</v>
          </cell>
          <cell r="M71">
            <v>119.49333333333333</v>
          </cell>
          <cell r="N71">
            <v>191</v>
          </cell>
          <cell r="O71">
            <v>15617</v>
          </cell>
        </row>
        <row r="72">
          <cell r="B72" t="str">
            <v>39090</v>
          </cell>
          <cell r="C72" t="str">
            <v>East Valley (Yak)</v>
          </cell>
          <cell r="D72">
            <v>338.83666666666664</v>
          </cell>
          <cell r="E72">
            <v>43742</v>
          </cell>
          <cell r="F72">
            <v>0</v>
          </cell>
          <cell r="G72">
            <v>0</v>
          </cell>
          <cell r="H72">
            <v>43742</v>
          </cell>
          <cell r="I72">
            <v>0</v>
          </cell>
          <cell r="J72">
            <v>43742</v>
          </cell>
          <cell r="K72" t="str">
            <v>Y</v>
          </cell>
          <cell r="L72">
            <v>0</v>
          </cell>
          <cell r="M72">
            <v>338.83666666666664</v>
          </cell>
          <cell r="N72">
            <v>542</v>
          </cell>
          <cell r="O72">
            <v>44284</v>
          </cell>
        </row>
        <row r="73">
          <cell r="B73" t="str">
            <v>09206</v>
          </cell>
          <cell r="C73" t="str">
            <v>Eastmont</v>
          </cell>
          <cell r="D73">
            <v>1050.33</v>
          </cell>
          <cell r="E73">
            <v>135591</v>
          </cell>
          <cell r="F73">
            <v>0</v>
          </cell>
          <cell r="G73">
            <v>0</v>
          </cell>
          <cell r="H73">
            <v>135591</v>
          </cell>
          <cell r="I73">
            <v>0</v>
          </cell>
          <cell r="J73">
            <v>135591</v>
          </cell>
          <cell r="K73" t="str">
            <v>Y</v>
          </cell>
          <cell r="L73">
            <v>0</v>
          </cell>
          <cell r="M73">
            <v>1050.33</v>
          </cell>
          <cell r="N73">
            <v>1680</v>
          </cell>
          <cell r="O73">
            <v>137271</v>
          </cell>
        </row>
        <row r="74">
          <cell r="B74" t="str">
            <v>19028</v>
          </cell>
          <cell r="C74" t="str">
            <v>Easton</v>
          </cell>
          <cell r="D74">
            <v>10</v>
          </cell>
          <cell r="E74">
            <v>1291</v>
          </cell>
          <cell r="F74">
            <v>0</v>
          </cell>
          <cell r="G74">
            <v>0</v>
          </cell>
          <cell r="H74">
            <v>1291</v>
          </cell>
          <cell r="I74">
            <v>0</v>
          </cell>
          <cell r="J74">
            <v>1291</v>
          </cell>
          <cell r="K74" t="str">
            <v>C</v>
          </cell>
          <cell r="L74">
            <v>0</v>
          </cell>
          <cell r="M74">
            <v>10</v>
          </cell>
          <cell r="N74">
            <v>16</v>
          </cell>
          <cell r="O74">
            <v>1307</v>
          </cell>
        </row>
        <row r="75">
          <cell r="B75" t="str">
            <v>27404</v>
          </cell>
          <cell r="C75" t="str">
            <v>Eatonville</v>
          </cell>
          <cell r="D75">
            <v>14.33</v>
          </cell>
          <cell r="E75">
            <v>1850</v>
          </cell>
          <cell r="F75">
            <v>0</v>
          </cell>
          <cell r="G75">
            <v>0</v>
          </cell>
          <cell r="H75">
            <v>1850</v>
          </cell>
          <cell r="I75">
            <v>0</v>
          </cell>
          <cell r="J75">
            <v>1850</v>
          </cell>
          <cell r="K75" t="str">
            <v>N</v>
          </cell>
          <cell r="L75">
            <v>1850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31015</v>
          </cell>
          <cell r="C76" t="str">
            <v>Edmonds</v>
          </cell>
          <cell r="D76">
            <v>3124.17</v>
          </cell>
          <cell r="E76">
            <v>403309</v>
          </cell>
          <cell r="F76">
            <v>0</v>
          </cell>
          <cell r="G76">
            <v>0</v>
          </cell>
          <cell r="H76">
            <v>403309</v>
          </cell>
          <cell r="I76">
            <v>0</v>
          </cell>
          <cell r="J76">
            <v>403309</v>
          </cell>
          <cell r="K76" t="str">
            <v>Y</v>
          </cell>
          <cell r="L76">
            <v>0</v>
          </cell>
          <cell r="M76">
            <v>3124.17</v>
          </cell>
          <cell r="N76">
            <v>4996</v>
          </cell>
          <cell r="O76">
            <v>408305</v>
          </cell>
        </row>
        <row r="77">
          <cell r="B77" t="str">
            <v>19401</v>
          </cell>
          <cell r="C77" t="str">
            <v>Ellensburg</v>
          </cell>
          <cell r="D77">
            <v>260.49333333333334</v>
          </cell>
          <cell r="E77">
            <v>33628</v>
          </cell>
          <cell r="F77">
            <v>0</v>
          </cell>
          <cell r="G77">
            <v>0</v>
          </cell>
          <cell r="H77">
            <v>33628</v>
          </cell>
          <cell r="I77">
            <v>0</v>
          </cell>
          <cell r="J77">
            <v>33628</v>
          </cell>
          <cell r="K77" t="str">
            <v>Y</v>
          </cell>
          <cell r="L77">
            <v>0</v>
          </cell>
          <cell r="M77">
            <v>260.49333333333334</v>
          </cell>
          <cell r="N77">
            <v>417</v>
          </cell>
          <cell r="O77">
            <v>34045</v>
          </cell>
        </row>
        <row r="78">
          <cell r="B78" t="str">
            <v>14068</v>
          </cell>
          <cell r="C78" t="str">
            <v>Elma</v>
          </cell>
          <cell r="D78">
            <v>128.17000000000002</v>
          </cell>
          <cell r="E78">
            <v>16546</v>
          </cell>
          <cell r="F78">
            <v>0</v>
          </cell>
          <cell r="G78">
            <v>0</v>
          </cell>
          <cell r="H78">
            <v>16546</v>
          </cell>
          <cell r="I78">
            <v>0</v>
          </cell>
          <cell r="J78">
            <v>16546</v>
          </cell>
          <cell r="K78" t="str">
            <v>Y</v>
          </cell>
          <cell r="L78">
            <v>0</v>
          </cell>
          <cell r="M78">
            <v>128.17000000000002</v>
          </cell>
          <cell r="N78">
            <v>205</v>
          </cell>
          <cell r="O78">
            <v>16751</v>
          </cell>
        </row>
        <row r="79">
          <cell r="B79" t="str">
            <v>38308</v>
          </cell>
          <cell r="C79" t="str">
            <v>Endicott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N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04127</v>
          </cell>
          <cell r="C80" t="str">
            <v>Entiat</v>
          </cell>
          <cell r="D80">
            <v>43</v>
          </cell>
          <cell r="E80">
            <v>5551</v>
          </cell>
          <cell r="F80">
            <v>0</v>
          </cell>
          <cell r="G80">
            <v>0</v>
          </cell>
          <cell r="H80">
            <v>5551</v>
          </cell>
          <cell r="I80">
            <v>0</v>
          </cell>
          <cell r="J80">
            <v>5551</v>
          </cell>
          <cell r="K80" t="str">
            <v>N</v>
          </cell>
          <cell r="L80">
            <v>5551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17216</v>
          </cell>
          <cell r="C81" t="str">
            <v>Enumclaw</v>
          </cell>
          <cell r="D81">
            <v>268.66000000000003</v>
          </cell>
          <cell r="E81">
            <v>34682</v>
          </cell>
          <cell r="F81">
            <v>0</v>
          </cell>
          <cell r="G81">
            <v>0</v>
          </cell>
          <cell r="H81">
            <v>34682</v>
          </cell>
          <cell r="I81">
            <v>0</v>
          </cell>
          <cell r="J81">
            <v>34682</v>
          </cell>
          <cell r="K81" t="str">
            <v>Y</v>
          </cell>
          <cell r="L81">
            <v>0</v>
          </cell>
          <cell r="M81">
            <v>268.66000000000003</v>
          </cell>
          <cell r="N81">
            <v>430</v>
          </cell>
          <cell r="O81">
            <v>35112</v>
          </cell>
        </row>
        <row r="82">
          <cell r="B82" t="str">
            <v>13165</v>
          </cell>
          <cell r="C82" t="str">
            <v>Ephrata</v>
          </cell>
          <cell r="D82">
            <v>300.83</v>
          </cell>
          <cell r="E82">
            <v>38835</v>
          </cell>
          <cell r="F82">
            <v>0</v>
          </cell>
          <cell r="G82">
            <v>0</v>
          </cell>
          <cell r="H82">
            <v>38835</v>
          </cell>
          <cell r="I82">
            <v>0</v>
          </cell>
          <cell r="J82">
            <v>38835</v>
          </cell>
          <cell r="K82" t="str">
            <v>Y</v>
          </cell>
          <cell r="L82">
            <v>0</v>
          </cell>
          <cell r="M82">
            <v>300.83</v>
          </cell>
          <cell r="N82">
            <v>481</v>
          </cell>
          <cell r="O82">
            <v>39316</v>
          </cell>
        </row>
        <row r="83">
          <cell r="B83" t="str">
            <v>39801</v>
          </cell>
          <cell r="C83" t="str">
            <v>ESD 105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C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06801</v>
          </cell>
          <cell r="C84" t="str">
            <v>ESD 112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34801</v>
          </cell>
          <cell r="C85" t="str">
            <v>ESD 113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N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21036</v>
          </cell>
          <cell r="C86" t="str">
            <v>Evaline</v>
          </cell>
          <cell r="D86">
            <v>3.67</v>
          </cell>
          <cell r="E86">
            <v>474</v>
          </cell>
          <cell r="F86">
            <v>0</v>
          </cell>
          <cell r="G86">
            <v>0</v>
          </cell>
          <cell r="H86">
            <v>474</v>
          </cell>
          <cell r="I86">
            <v>0</v>
          </cell>
          <cell r="J86">
            <v>474</v>
          </cell>
          <cell r="K86" t="str">
            <v>N</v>
          </cell>
          <cell r="L86">
            <v>474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31002</v>
          </cell>
          <cell r="C87" t="str">
            <v>Everett</v>
          </cell>
          <cell r="D87">
            <v>3171.4966666666664</v>
          </cell>
          <cell r="E87">
            <v>409419</v>
          </cell>
          <cell r="F87">
            <v>0</v>
          </cell>
          <cell r="G87">
            <v>0</v>
          </cell>
          <cell r="H87">
            <v>409419</v>
          </cell>
          <cell r="I87">
            <v>0</v>
          </cell>
          <cell r="J87">
            <v>409419</v>
          </cell>
          <cell r="K87" t="str">
            <v>Y</v>
          </cell>
          <cell r="L87">
            <v>0</v>
          </cell>
          <cell r="M87">
            <v>3171.4966666666664</v>
          </cell>
          <cell r="N87">
            <v>5072</v>
          </cell>
          <cell r="O87">
            <v>414491</v>
          </cell>
        </row>
        <row r="88">
          <cell r="B88" t="str">
            <v>06114</v>
          </cell>
          <cell r="C88" t="str">
            <v>Evergreen (Clark)</v>
          </cell>
          <cell r="D88">
            <v>3596.6666666666665</v>
          </cell>
          <cell r="E88">
            <v>464306</v>
          </cell>
          <cell r="F88">
            <v>0</v>
          </cell>
          <cell r="G88">
            <v>0</v>
          </cell>
          <cell r="H88">
            <v>464306</v>
          </cell>
          <cell r="I88">
            <v>0</v>
          </cell>
          <cell r="J88">
            <v>464306</v>
          </cell>
          <cell r="K88" t="str">
            <v>Y</v>
          </cell>
          <cell r="L88">
            <v>0</v>
          </cell>
          <cell r="M88">
            <v>3596.6666666666665</v>
          </cell>
          <cell r="N88">
            <v>5752</v>
          </cell>
          <cell r="O88">
            <v>470058</v>
          </cell>
        </row>
        <row r="89">
          <cell r="B89" t="str">
            <v>33205</v>
          </cell>
          <cell r="C89" t="str">
            <v>Evergreen (Stev)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N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17210</v>
          </cell>
          <cell r="C90" t="str">
            <v>Federal Way</v>
          </cell>
          <cell r="D90">
            <v>5265.9933333333329</v>
          </cell>
          <cell r="E90">
            <v>679804</v>
          </cell>
          <cell r="F90">
            <v>0</v>
          </cell>
          <cell r="G90">
            <v>0</v>
          </cell>
          <cell r="H90">
            <v>679804</v>
          </cell>
          <cell r="I90">
            <v>0</v>
          </cell>
          <cell r="J90">
            <v>679804</v>
          </cell>
          <cell r="K90" t="str">
            <v>Y</v>
          </cell>
          <cell r="L90">
            <v>0</v>
          </cell>
          <cell r="M90">
            <v>5265.9933333333329</v>
          </cell>
          <cell r="N90">
            <v>8422</v>
          </cell>
          <cell r="O90">
            <v>688226</v>
          </cell>
        </row>
        <row r="91">
          <cell r="B91" t="str">
            <v>37502</v>
          </cell>
          <cell r="C91" t="str">
            <v>Ferndale</v>
          </cell>
          <cell r="D91">
            <v>352</v>
          </cell>
          <cell r="E91">
            <v>45441</v>
          </cell>
          <cell r="F91">
            <v>0</v>
          </cell>
          <cell r="G91">
            <v>0</v>
          </cell>
          <cell r="H91">
            <v>45441</v>
          </cell>
          <cell r="I91">
            <v>0</v>
          </cell>
          <cell r="J91">
            <v>45441</v>
          </cell>
          <cell r="K91" t="str">
            <v>N</v>
          </cell>
          <cell r="L91">
            <v>45441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27417</v>
          </cell>
          <cell r="C92" t="str">
            <v>Fife</v>
          </cell>
          <cell r="D92">
            <v>530.50333333333333</v>
          </cell>
          <cell r="E92">
            <v>68484</v>
          </cell>
          <cell r="F92">
            <v>0</v>
          </cell>
          <cell r="G92">
            <v>0</v>
          </cell>
          <cell r="H92">
            <v>68484</v>
          </cell>
          <cell r="I92">
            <v>0</v>
          </cell>
          <cell r="J92">
            <v>68484</v>
          </cell>
          <cell r="K92" t="str">
            <v>Y</v>
          </cell>
          <cell r="L92">
            <v>0</v>
          </cell>
          <cell r="M92">
            <v>530.50333333333333</v>
          </cell>
          <cell r="N92">
            <v>848</v>
          </cell>
          <cell r="O92">
            <v>69332</v>
          </cell>
        </row>
        <row r="93">
          <cell r="B93" t="str">
            <v>03053</v>
          </cell>
          <cell r="C93" t="str">
            <v>Finley</v>
          </cell>
          <cell r="D93">
            <v>165.66</v>
          </cell>
          <cell r="E93">
            <v>21386</v>
          </cell>
          <cell r="F93">
            <v>0</v>
          </cell>
          <cell r="G93">
            <v>0</v>
          </cell>
          <cell r="H93">
            <v>21386</v>
          </cell>
          <cell r="I93">
            <v>0</v>
          </cell>
          <cell r="J93">
            <v>21386</v>
          </cell>
          <cell r="K93" t="str">
            <v>Y</v>
          </cell>
          <cell r="L93">
            <v>0</v>
          </cell>
          <cell r="M93">
            <v>165.66</v>
          </cell>
          <cell r="N93">
            <v>265</v>
          </cell>
          <cell r="O93">
            <v>21651</v>
          </cell>
        </row>
        <row r="94">
          <cell r="B94" t="str">
            <v>27402</v>
          </cell>
          <cell r="C94" t="str">
            <v>Franklin Pierce</v>
          </cell>
          <cell r="D94">
            <v>862.33</v>
          </cell>
          <cell r="E94">
            <v>111321</v>
          </cell>
          <cell r="F94">
            <v>0</v>
          </cell>
          <cell r="G94">
            <v>0</v>
          </cell>
          <cell r="H94">
            <v>111321</v>
          </cell>
          <cell r="I94">
            <v>0</v>
          </cell>
          <cell r="J94">
            <v>111321</v>
          </cell>
          <cell r="K94" t="str">
            <v>Y</v>
          </cell>
          <cell r="L94">
            <v>0</v>
          </cell>
          <cell r="M94">
            <v>862.33</v>
          </cell>
          <cell r="N94">
            <v>1379</v>
          </cell>
          <cell r="O94">
            <v>112700</v>
          </cell>
        </row>
        <row r="95">
          <cell r="B95" t="str">
            <v>32358</v>
          </cell>
          <cell r="C95" t="str">
            <v>Freeman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N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38302</v>
          </cell>
          <cell r="C96" t="str">
            <v>Garfield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N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B97" t="str">
            <v>20401</v>
          </cell>
          <cell r="C97" t="str">
            <v>Glenwood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N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B98" t="str">
            <v>20404</v>
          </cell>
          <cell r="C98" t="str">
            <v>Goldendale</v>
          </cell>
          <cell r="D98">
            <v>37.159999999999997</v>
          </cell>
          <cell r="E98">
            <v>4797</v>
          </cell>
          <cell r="F98">
            <v>0</v>
          </cell>
          <cell r="G98">
            <v>0</v>
          </cell>
          <cell r="H98">
            <v>4797</v>
          </cell>
          <cell r="I98">
            <v>0</v>
          </cell>
          <cell r="J98">
            <v>4797</v>
          </cell>
          <cell r="K98" t="str">
            <v>C</v>
          </cell>
          <cell r="L98">
            <v>0</v>
          </cell>
          <cell r="M98">
            <v>37.159999999999997</v>
          </cell>
          <cell r="N98">
            <v>59</v>
          </cell>
          <cell r="O98">
            <v>4856</v>
          </cell>
        </row>
        <row r="99">
          <cell r="B99" t="str">
            <v>13301</v>
          </cell>
          <cell r="C99" t="str">
            <v>Grand Coulee Dam</v>
          </cell>
          <cell r="D99">
            <v>126.66666666666667</v>
          </cell>
          <cell r="E99">
            <v>16352</v>
          </cell>
          <cell r="F99">
            <v>0</v>
          </cell>
          <cell r="G99">
            <v>0</v>
          </cell>
          <cell r="H99">
            <v>16352</v>
          </cell>
          <cell r="I99">
            <v>0</v>
          </cell>
          <cell r="J99">
            <v>16352</v>
          </cell>
          <cell r="K99" t="str">
            <v>Y</v>
          </cell>
          <cell r="L99">
            <v>0</v>
          </cell>
          <cell r="M99">
            <v>126.66666666666667</v>
          </cell>
          <cell r="N99">
            <v>203</v>
          </cell>
          <cell r="O99">
            <v>16555</v>
          </cell>
        </row>
        <row r="100">
          <cell r="B100" t="str">
            <v>39200</v>
          </cell>
          <cell r="C100" t="str">
            <v>Grandview</v>
          </cell>
          <cell r="D100">
            <v>1189.17</v>
          </cell>
          <cell r="E100">
            <v>153514</v>
          </cell>
          <cell r="F100">
            <v>0</v>
          </cell>
          <cell r="G100">
            <v>0</v>
          </cell>
          <cell r="H100">
            <v>153514</v>
          </cell>
          <cell r="I100">
            <v>0</v>
          </cell>
          <cell r="J100">
            <v>153514</v>
          </cell>
          <cell r="K100" t="str">
            <v>Y</v>
          </cell>
          <cell r="L100">
            <v>0</v>
          </cell>
          <cell r="M100">
            <v>1189.17</v>
          </cell>
          <cell r="N100">
            <v>1902</v>
          </cell>
          <cell r="O100">
            <v>155416</v>
          </cell>
        </row>
        <row r="101">
          <cell r="B101" t="str">
            <v>39204</v>
          </cell>
          <cell r="C101" t="str">
            <v>Granger</v>
          </cell>
          <cell r="D101">
            <v>612.33666666666659</v>
          </cell>
          <cell r="E101">
            <v>79049</v>
          </cell>
          <cell r="F101">
            <v>0</v>
          </cell>
          <cell r="G101">
            <v>0</v>
          </cell>
          <cell r="H101">
            <v>79049</v>
          </cell>
          <cell r="I101">
            <v>0</v>
          </cell>
          <cell r="J101">
            <v>79049</v>
          </cell>
          <cell r="K101" t="str">
            <v>Y</v>
          </cell>
          <cell r="L101">
            <v>0</v>
          </cell>
          <cell r="M101">
            <v>612.33666666666659</v>
          </cell>
          <cell r="N101">
            <v>979</v>
          </cell>
          <cell r="O101">
            <v>80028</v>
          </cell>
        </row>
        <row r="102">
          <cell r="B102" t="str">
            <v>31332</v>
          </cell>
          <cell r="C102" t="str">
            <v>Granite Falls</v>
          </cell>
          <cell r="D102">
            <v>64.17</v>
          </cell>
          <cell r="E102">
            <v>8284</v>
          </cell>
          <cell r="F102">
            <v>0</v>
          </cell>
          <cell r="G102">
            <v>0</v>
          </cell>
          <cell r="H102">
            <v>8284</v>
          </cell>
          <cell r="I102">
            <v>0</v>
          </cell>
          <cell r="J102">
            <v>8284</v>
          </cell>
          <cell r="K102" t="str">
            <v>N</v>
          </cell>
          <cell r="L102">
            <v>8284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23054</v>
          </cell>
          <cell r="C103" t="str">
            <v>Grapeview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N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32312</v>
          </cell>
          <cell r="C104" t="str">
            <v>Great Northern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N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17910</v>
          </cell>
          <cell r="C105" t="str">
            <v>Green Dot Seattle Charter</v>
          </cell>
          <cell r="D105">
            <v>39.659999999999997</v>
          </cell>
          <cell r="E105">
            <v>5120</v>
          </cell>
          <cell r="F105">
            <v>0</v>
          </cell>
          <cell r="G105">
            <v>0</v>
          </cell>
          <cell r="H105">
            <v>5120</v>
          </cell>
          <cell r="I105">
            <v>0</v>
          </cell>
          <cell r="J105">
            <v>5120</v>
          </cell>
          <cell r="K105" t="str">
            <v>C</v>
          </cell>
          <cell r="L105">
            <v>0</v>
          </cell>
          <cell r="M105">
            <v>39.659999999999997</v>
          </cell>
          <cell r="N105">
            <v>63</v>
          </cell>
          <cell r="O105">
            <v>5183</v>
          </cell>
        </row>
        <row r="106">
          <cell r="B106" t="str">
            <v>06103</v>
          </cell>
          <cell r="C106" t="str">
            <v>Green Mountain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34324</v>
          </cell>
          <cell r="C107" t="str">
            <v>Griffin</v>
          </cell>
          <cell r="D107">
            <v>2</v>
          </cell>
          <cell r="E107">
            <v>258</v>
          </cell>
          <cell r="F107">
            <v>0</v>
          </cell>
          <cell r="G107">
            <v>0</v>
          </cell>
          <cell r="H107">
            <v>258</v>
          </cell>
          <cell r="I107">
            <v>0</v>
          </cell>
          <cell r="J107">
            <v>258</v>
          </cell>
          <cell r="K107" t="str">
            <v>N</v>
          </cell>
          <cell r="L107">
            <v>258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22204</v>
          </cell>
          <cell r="C108" t="str">
            <v>Harrington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N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39203</v>
          </cell>
          <cell r="C109" t="str">
            <v>Highland</v>
          </cell>
          <cell r="D109">
            <v>337</v>
          </cell>
          <cell r="E109">
            <v>43504</v>
          </cell>
          <cell r="F109">
            <v>0</v>
          </cell>
          <cell r="G109">
            <v>0</v>
          </cell>
          <cell r="H109">
            <v>43504</v>
          </cell>
          <cell r="I109">
            <v>0</v>
          </cell>
          <cell r="J109">
            <v>43504</v>
          </cell>
          <cell r="K109" t="str">
            <v>Y</v>
          </cell>
          <cell r="L109">
            <v>0</v>
          </cell>
          <cell r="M109">
            <v>337</v>
          </cell>
          <cell r="N109">
            <v>539</v>
          </cell>
          <cell r="O109">
            <v>44043</v>
          </cell>
        </row>
        <row r="110">
          <cell r="B110" t="str">
            <v>17401</v>
          </cell>
          <cell r="C110" t="str">
            <v>Highline</v>
          </cell>
          <cell r="D110">
            <v>5717.333333333333</v>
          </cell>
          <cell r="E110">
            <v>738069</v>
          </cell>
          <cell r="F110">
            <v>0</v>
          </cell>
          <cell r="G110">
            <v>0</v>
          </cell>
          <cell r="H110">
            <v>738069</v>
          </cell>
          <cell r="I110">
            <v>0</v>
          </cell>
          <cell r="J110">
            <v>738069</v>
          </cell>
          <cell r="K110" t="str">
            <v>Y</v>
          </cell>
          <cell r="L110">
            <v>0</v>
          </cell>
          <cell r="M110">
            <v>5717.333333333333</v>
          </cell>
          <cell r="N110">
            <v>9144</v>
          </cell>
          <cell r="O110">
            <v>747213</v>
          </cell>
        </row>
        <row r="111">
          <cell r="B111" t="str">
            <v>06098</v>
          </cell>
          <cell r="C111" t="str">
            <v>Hockinson</v>
          </cell>
          <cell r="D111">
            <v>64.5</v>
          </cell>
          <cell r="E111">
            <v>8327</v>
          </cell>
          <cell r="F111">
            <v>0</v>
          </cell>
          <cell r="G111">
            <v>0</v>
          </cell>
          <cell r="H111">
            <v>8327</v>
          </cell>
          <cell r="I111">
            <v>0</v>
          </cell>
          <cell r="J111">
            <v>8327</v>
          </cell>
          <cell r="K111" t="str">
            <v>N</v>
          </cell>
          <cell r="L111">
            <v>8327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23404</v>
          </cell>
          <cell r="C112" t="str">
            <v>Hood Canal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N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14028</v>
          </cell>
          <cell r="C113" t="str">
            <v>Hoquiam</v>
          </cell>
          <cell r="D113">
            <v>88</v>
          </cell>
          <cell r="E113">
            <v>11360</v>
          </cell>
          <cell r="F113">
            <v>0</v>
          </cell>
          <cell r="G113">
            <v>0</v>
          </cell>
          <cell r="H113">
            <v>11360</v>
          </cell>
          <cell r="I113">
            <v>0</v>
          </cell>
          <cell r="J113">
            <v>11360</v>
          </cell>
          <cell r="K113" t="str">
            <v>Y</v>
          </cell>
          <cell r="L113">
            <v>0</v>
          </cell>
          <cell r="M113">
            <v>88</v>
          </cell>
          <cell r="N113">
            <v>141</v>
          </cell>
          <cell r="O113">
            <v>11501</v>
          </cell>
        </row>
        <row r="114">
          <cell r="B114" t="str">
            <v>17911</v>
          </cell>
          <cell r="C114" t="str">
            <v>Impact Charter</v>
          </cell>
          <cell r="D114">
            <v>85.33</v>
          </cell>
          <cell r="E114">
            <v>11016</v>
          </cell>
          <cell r="F114">
            <v>0</v>
          </cell>
          <cell r="G114">
            <v>0</v>
          </cell>
          <cell r="H114">
            <v>11016</v>
          </cell>
          <cell r="I114">
            <v>0</v>
          </cell>
          <cell r="J114">
            <v>11016</v>
          </cell>
          <cell r="K114" t="str">
            <v>Y</v>
          </cell>
          <cell r="L114">
            <v>0</v>
          </cell>
          <cell r="M114">
            <v>85.33</v>
          </cell>
          <cell r="N114">
            <v>136</v>
          </cell>
          <cell r="O114">
            <v>11152</v>
          </cell>
        </row>
        <row r="115">
          <cell r="B115" t="str">
            <v>17916</v>
          </cell>
          <cell r="C115" t="str">
            <v>Impact Salish Sea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N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>10070</v>
          </cell>
          <cell r="C116" t="str">
            <v>Inchelium</v>
          </cell>
          <cell r="D116">
            <v>103.33333333333333</v>
          </cell>
          <cell r="E116">
            <v>13340</v>
          </cell>
          <cell r="F116">
            <v>0</v>
          </cell>
          <cell r="G116">
            <v>0</v>
          </cell>
          <cell r="H116">
            <v>13340</v>
          </cell>
          <cell r="I116">
            <v>0</v>
          </cell>
          <cell r="J116">
            <v>13340</v>
          </cell>
          <cell r="K116" t="str">
            <v>Y</v>
          </cell>
          <cell r="L116">
            <v>0</v>
          </cell>
          <cell r="M116">
            <v>103.33333333333333</v>
          </cell>
          <cell r="N116">
            <v>165</v>
          </cell>
          <cell r="O116">
            <v>13505</v>
          </cell>
        </row>
        <row r="117">
          <cell r="B117" t="str">
            <v>31063</v>
          </cell>
          <cell r="C117" t="str">
            <v>Index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N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>17411</v>
          </cell>
          <cell r="C118" t="str">
            <v>Issaquah</v>
          </cell>
          <cell r="D118">
            <v>1338.1599999999999</v>
          </cell>
          <cell r="E118">
            <v>172747</v>
          </cell>
          <cell r="F118">
            <v>0</v>
          </cell>
          <cell r="G118">
            <v>0</v>
          </cell>
          <cell r="H118">
            <v>172747</v>
          </cell>
          <cell r="I118">
            <v>0</v>
          </cell>
          <cell r="J118">
            <v>172747</v>
          </cell>
          <cell r="K118" t="str">
            <v>Y</v>
          </cell>
          <cell r="L118">
            <v>0</v>
          </cell>
          <cell r="M118">
            <v>1338.1599999999999</v>
          </cell>
          <cell r="N118">
            <v>2140</v>
          </cell>
          <cell r="O118">
            <v>174887</v>
          </cell>
        </row>
        <row r="119">
          <cell r="B119" t="str">
            <v>11056</v>
          </cell>
          <cell r="C119" t="str">
            <v>Kahlotus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N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08402</v>
          </cell>
          <cell r="C120" t="str">
            <v>Kalama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N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10003</v>
          </cell>
          <cell r="C121" t="str">
            <v>Keller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N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08458</v>
          </cell>
          <cell r="C122" t="str">
            <v>Kelso</v>
          </cell>
          <cell r="D122">
            <v>319.66333333333336</v>
          </cell>
          <cell r="E122">
            <v>41266</v>
          </cell>
          <cell r="F122">
            <v>0</v>
          </cell>
          <cell r="G122">
            <v>0</v>
          </cell>
          <cell r="H122">
            <v>41266</v>
          </cell>
          <cell r="I122">
            <v>0</v>
          </cell>
          <cell r="J122">
            <v>41266</v>
          </cell>
          <cell r="K122" t="str">
            <v>Y</v>
          </cell>
          <cell r="L122">
            <v>0</v>
          </cell>
          <cell r="M122">
            <v>319.66333333333336</v>
          </cell>
          <cell r="N122">
            <v>511</v>
          </cell>
          <cell r="O122">
            <v>41777</v>
          </cell>
        </row>
        <row r="123">
          <cell r="B123" t="str">
            <v>03017</v>
          </cell>
          <cell r="C123" t="str">
            <v>Kennewick</v>
          </cell>
          <cell r="D123">
            <v>2754.16</v>
          </cell>
          <cell r="E123">
            <v>355544</v>
          </cell>
          <cell r="F123">
            <v>0</v>
          </cell>
          <cell r="G123">
            <v>0</v>
          </cell>
          <cell r="H123">
            <v>355544</v>
          </cell>
          <cell r="I123">
            <v>0</v>
          </cell>
          <cell r="J123">
            <v>355544</v>
          </cell>
          <cell r="K123" t="str">
            <v>Y</v>
          </cell>
          <cell r="L123">
            <v>0</v>
          </cell>
          <cell r="M123">
            <v>2754.16</v>
          </cell>
          <cell r="N123">
            <v>4405</v>
          </cell>
          <cell r="O123">
            <v>359949</v>
          </cell>
        </row>
        <row r="124">
          <cell r="B124" t="str">
            <v>17415</v>
          </cell>
          <cell r="C124" t="str">
            <v>Kent</v>
          </cell>
          <cell r="D124">
            <v>5868.333333333333</v>
          </cell>
          <cell r="E124">
            <v>757563</v>
          </cell>
          <cell r="F124">
            <v>0</v>
          </cell>
          <cell r="G124">
            <v>0</v>
          </cell>
          <cell r="H124">
            <v>757563</v>
          </cell>
          <cell r="I124">
            <v>0</v>
          </cell>
          <cell r="J124">
            <v>757563</v>
          </cell>
          <cell r="K124" t="str">
            <v>Y</v>
          </cell>
          <cell r="L124">
            <v>0</v>
          </cell>
          <cell r="M124">
            <v>5868.333333333333</v>
          </cell>
          <cell r="N124">
            <v>9385</v>
          </cell>
          <cell r="O124">
            <v>766948</v>
          </cell>
        </row>
        <row r="125">
          <cell r="B125" t="str">
            <v>33212</v>
          </cell>
          <cell r="C125" t="str">
            <v>Kettle Falls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N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>03052</v>
          </cell>
          <cell r="C126" t="str">
            <v>Kiona Benton</v>
          </cell>
          <cell r="D126">
            <v>346.33333333333331</v>
          </cell>
          <cell r="E126">
            <v>44709</v>
          </cell>
          <cell r="F126">
            <v>0</v>
          </cell>
          <cell r="G126">
            <v>0</v>
          </cell>
          <cell r="H126">
            <v>44709</v>
          </cell>
          <cell r="I126">
            <v>0</v>
          </cell>
          <cell r="J126">
            <v>44709</v>
          </cell>
          <cell r="K126" t="str">
            <v>Y</v>
          </cell>
          <cell r="L126">
            <v>0</v>
          </cell>
          <cell r="M126">
            <v>346.33333333333331</v>
          </cell>
          <cell r="N126">
            <v>554</v>
          </cell>
          <cell r="O126">
            <v>45263</v>
          </cell>
        </row>
        <row r="127">
          <cell r="B127" t="str">
            <v>19403</v>
          </cell>
          <cell r="C127" t="str">
            <v>Kittitas</v>
          </cell>
          <cell r="D127">
            <v>55.83</v>
          </cell>
          <cell r="E127">
            <v>7207</v>
          </cell>
          <cell r="F127">
            <v>0</v>
          </cell>
          <cell r="G127">
            <v>0</v>
          </cell>
          <cell r="H127">
            <v>7207</v>
          </cell>
          <cell r="I127">
            <v>0</v>
          </cell>
          <cell r="J127">
            <v>7207</v>
          </cell>
          <cell r="K127" t="str">
            <v>C</v>
          </cell>
          <cell r="L127">
            <v>0</v>
          </cell>
          <cell r="M127">
            <v>55.83</v>
          </cell>
          <cell r="N127">
            <v>89</v>
          </cell>
          <cell r="O127">
            <v>7296</v>
          </cell>
        </row>
        <row r="128">
          <cell r="B128" t="str">
            <v>20402</v>
          </cell>
          <cell r="C128" t="str">
            <v>Klickitat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N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>29311</v>
          </cell>
          <cell r="C129" t="str">
            <v>La Conner</v>
          </cell>
          <cell r="D129">
            <v>158.83666666666664</v>
          </cell>
          <cell r="E129">
            <v>20505</v>
          </cell>
          <cell r="F129">
            <v>0</v>
          </cell>
          <cell r="G129">
            <v>0</v>
          </cell>
          <cell r="H129">
            <v>20505</v>
          </cell>
          <cell r="I129">
            <v>0</v>
          </cell>
          <cell r="J129">
            <v>20505</v>
          </cell>
          <cell r="K129" t="str">
            <v>Y</v>
          </cell>
          <cell r="L129">
            <v>0</v>
          </cell>
          <cell r="M129">
            <v>158.83666666666664</v>
          </cell>
          <cell r="N129">
            <v>254</v>
          </cell>
          <cell r="O129">
            <v>20759</v>
          </cell>
        </row>
        <row r="130">
          <cell r="B130" t="str">
            <v>06101</v>
          </cell>
          <cell r="C130" t="str">
            <v>Lacenter</v>
          </cell>
          <cell r="D130">
            <v>37.5</v>
          </cell>
          <cell r="E130">
            <v>4841</v>
          </cell>
          <cell r="F130">
            <v>0</v>
          </cell>
          <cell r="G130">
            <v>0</v>
          </cell>
          <cell r="H130">
            <v>4841</v>
          </cell>
          <cell r="I130">
            <v>0</v>
          </cell>
          <cell r="J130">
            <v>4841</v>
          </cell>
          <cell r="K130" t="str">
            <v>N</v>
          </cell>
          <cell r="L130">
            <v>4841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38126</v>
          </cell>
          <cell r="C131" t="str">
            <v>Lacrosse Joint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04129</v>
          </cell>
          <cell r="C132" t="str">
            <v>Lake Chelan</v>
          </cell>
          <cell r="D132">
            <v>381</v>
          </cell>
          <cell r="E132">
            <v>49185</v>
          </cell>
          <cell r="F132">
            <v>0</v>
          </cell>
          <cell r="G132">
            <v>0</v>
          </cell>
          <cell r="H132">
            <v>49185</v>
          </cell>
          <cell r="I132">
            <v>0</v>
          </cell>
          <cell r="J132">
            <v>49185</v>
          </cell>
          <cell r="K132" t="str">
            <v>Y</v>
          </cell>
          <cell r="L132">
            <v>0</v>
          </cell>
          <cell r="M132">
            <v>381</v>
          </cell>
          <cell r="N132">
            <v>609</v>
          </cell>
          <cell r="O132">
            <v>49794</v>
          </cell>
        </row>
        <row r="133">
          <cell r="B133" t="str">
            <v>31004</v>
          </cell>
          <cell r="C133" t="str">
            <v>Lake Stevens</v>
          </cell>
          <cell r="D133">
            <v>441.49666666666667</v>
          </cell>
          <cell r="E133">
            <v>56994</v>
          </cell>
          <cell r="F133">
            <v>0</v>
          </cell>
          <cell r="G133">
            <v>0</v>
          </cell>
          <cell r="H133">
            <v>56994</v>
          </cell>
          <cell r="I133">
            <v>0</v>
          </cell>
          <cell r="J133">
            <v>56994</v>
          </cell>
          <cell r="K133" t="str">
            <v>Y</v>
          </cell>
          <cell r="L133">
            <v>0</v>
          </cell>
          <cell r="M133">
            <v>441.49666666666667</v>
          </cell>
          <cell r="N133">
            <v>706</v>
          </cell>
          <cell r="O133">
            <v>57700</v>
          </cell>
        </row>
        <row r="134">
          <cell r="B134" t="str">
            <v>17414</v>
          </cell>
          <cell r="C134" t="str">
            <v>Lake Washington</v>
          </cell>
          <cell r="D134">
            <v>3304.83</v>
          </cell>
          <cell r="E134">
            <v>426631</v>
          </cell>
          <cell r="F134">
            <v>0</v>
          </cell>
          <cell r="G134">
            <v>0</v>
          </cell>
          <cell r="H134">
            <v>426631</v>
          </cell>
          <cell r="I134">
            <v>0</v>
          </cell>
          <cell r="J134">
            <v>426631</v>
          </cell>
          <cell r="K134" t="str">
            <v>Y</v>
          </cell>
          <cell r="L134">
            <v>0</v>
          </cell>
          <cell r="M134">
            <v>3304.83</v>
          </cell>
          <cell r="N134">
            <v>5285</v>
          </cell>
          <cell r="O134">
            <v>431916</v>
          </cell>
        </row>
        <row r="135">
          <cell r="B135" t="str">
            <v>31306</v>
          </cell>
          <cell r="C135" t="str">
            <v>Lakewood</v>
          </cell>
          <cell r="D135">
            <v>176</v>
          </cell>
          <cell r="E135">
            <v>22720</v>
          </cell>
          <cell r="F135">
            <v>0</v>
          </cell>
          <cell r="G135">
            <v>0</v>
          </cell>
          <cell r="H135">
            <v>22720</v>
          </cell>
          <cell r="I135">
            <v>0</v>
          </cell>
          <cell r="J135">
            <v>22720</v>
          </cell>
          <cell r="K135" t="str">
            <v>Y</v>
          </cell>
          <cell r="L135">
            <v>0</v>
          </cell>
          <cell r="M135">
            <v>176</v>
          </cell>
          <cell r="N135">
            <v>281</v>
          </cell>
          <cell r="O135">
            <v>23001</v>
          </cell>
        </row>
        <row r="136">
          <cell r="B136" t="str">
            <v>38264</v>
          </cell>
          <cell r="C136" t="str">
            <v>Lamont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N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32362</v>
          </cell>
          <cell r="C137" t="str">
            <v>Liberty</v>
          </cell>
          <cell r="D137">
            <v>5</v>
          </cell>
          <cell r="E137">
            <v>645</v>
          </cell>
          <cell r="F137">
            <v>0</v>
          </cell>
          <cell r="G137">
            <v>0</v>
          </cell>
          <cell r="H137">
            <v>645</v>
          </cell>
          <cell r="I137">
            <v>0</v>
          </cell>
          <cell r="J137">
            <v>645</v>
          </cell>
          <cell r="K137" t="str">
            <v>N</v>
          </cell>
          <cell r="L137">
            <v>645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>01158</v>
          </cell>
          <cell r="C138" t="str">
            <v>Lind</v>
          </cell>
          <cell r="D138">
            <v>24.33</v>
          </cell>
          <cell r="E138">
            <v>3141</v>
          </cell>
          <cell r="F138">
            <v>0</v>
          </cell>
          <cell r="G138">
            <v>0</v>
          </cell>
          <cell r="H138">
            <v>3141</v>
          </cell>
          <cell r="I138">
            <v>0</v>
          </cell>
          <cell r="J138">
            <v>3141</v>
          </cell>
          <cell r="K138" t="str">
            <v>N</v>
          </cell>
          <cell r="L138">
            <v>3141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08122</v>
          </cell>
          <cell r="C139" t="str">
            <v>Longview</v>
          </cell>
          <cell r="D139">
            <v>464.49666666666667</v>
          </cell>
          <cell r="E139">
            <v>59963</v>
          </cell>
          <cell r="F139">
            <v>0</v>
          </cell>
          <cell r="G139">
            <v>0</v>
          </cell>
          <cell r="H139">
            <v>59963</v>
          </cell>
          <cell r="I139">
            <v>0</v>
          </cell>
          <cell r="J139">
            <v>59963</v>
          </cell>
          <cell r="K139" t="str">
            <v>Y</v>
          </cell>
          <cell r="L139">
            <v>0</v>
          </cell>
          <cell r="M139">
            <v>464.49666666666667</v>
          </cell>
          <cell r="N139">
            <v>743</v>
          </cell>
          <cell r="O139">
            <v>60706</v>
          </cell>
        </row>
        <row r="140">
          <cell r="B140" t="str">
            <v>33183</v>
          </cell>
          <cell r="C140" t="str">
            <v>Loon Lake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N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28144</v>
          </cell>
          <cell r="C141" t="str">
            <v>Lopez</v>
          </cell>
          <cell r="D141">
            <v>25.33</v>
          </cell>
          <cell r="E141">
            <v>3270</v>
          </cell>
          <cell r="F141">
            <v>0</v>
          </cell>
          <cell r="G141">
            <v>0</v>
          </cell>
          <cell r="H141">
            <v>3270</v>
          </cell>
          <cell r="I141">
            <v>0</v>
          </cell>
          <cell r="J141">
            <v>3270</v>
          </cell>
          <cell r="K141" t="str">
            <v>C</v>
          </cell>
          <cell r="L141">
            <v>0</v>
          </cell>
          <cell r="M141">
            <v>25.33</v>
          </cell>
          <cell r="N141">
            <v>41</v>
          </cell>
          <cell r="O141">
            <v>3311</v>
          </cell>
        </row>
        <row r="142">
          <cell r="B142" t="str">
            <v>32903</v>
          </cell>
          <cell r="C142" t="str">
            <v>Lumen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N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20406</v>
          </cell>
          <cell r="C143" t="str">
            <v>Lyle</v>
          </cell>
          <cell r="D143">
            <v>11</v>
          </cell>
          <cell r="E143">
            <v>1420</v>
          </cell>
          <cell r="F143">
            <v>0</v>
          </cell>
          <cell r="G143">
            <v>0</v>
          </cell>
          <cell r="H143">
            <v>1420</v>
          </cell>
          <cell r="I143">
            <v>0</v>
          </cell>
          <cell r="J143">
            <v>1420</v>
          </cell>
          <cell r="K143" t="str">
            <v>N</v>
          </cell>
          <cell r="L143">
            <v>1420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37504</v>
          </cell>
          <cell r="C144" t="str">
            <v>Lynden</v>
          </cell>
          <cell r="D144">
            <v>382.84000000000003</v>
          </cell>
          <cell r="E144">
            <v>49422</v>
          </cell>
          <cell r="F144">
            <v>0</v>
          </cell>
          <cell r="G144">
            <v>0</v>
          </cell>
          <cell r="H144">
            <v>49422</v>
          </cell>
          <cell r="I144">
            <v>0</v>
          </cell>
          <cell r="J144">
            <v>49422</v>
          </cell>
          <cell r="K144" t="str">
            <v>Y</v>
          </cell>
          <cell r="L144">
            <v>0</v>
          </cell>
          <cell r="M144">
            <v>382.84000000000003</v>
          </cell>
          <cell r="N144">
            <v>612</v>
          </cell>
          <cell r="O144">
            <v>50034</v>
          </cell>
        </row>
        <row r="145">
          <cell r="B145" t="str">
            <v>39120</v>
          </cell>
          <cell r="C145" t="str">
            <v>Mabton</v>
          </cell>
          <cell r="D145">
            <v>393.5</v>
          </cell>
          <cell r="E145">
            <v>50798</v>
          </cell>
          <cell r="F145">
            <v>0</v>
          </cell>
          <cell r="G145">
            <v>0</v>
          </cell>
          <cell r="H145">
            <v>50798</v>
          </cell>
          <cell r="I145">
            <v>0</v>
          </cell>
          <cell r="J145">
            <v>50798</v>
          </cell>
          <cell r="K145" t="str">
            <v>Y</v>
          </cell>
          <cell r="L145">
            <v>0</v>
          </cell>
          <cell r="M145">
            <v>393.5</v>
          </cell>
          <cell r="N145">
            <v>629</v>
          </cell>
          <cell r="O145">
            <v>51427</v>
          </cell>
        </row>
        <row r="146">
          <cell r="B146" t="str">
            <v>09207</v>
          </cell>
          <cell r="C146" t="str">
            <v>Mansfield</v>
          </cell>
          <cell r="D146">
            <v>5</v>
          </cell>
          <cell r="E146">
            <v>645</v>
          </cell>
          <cell r="F146">
            <v>0</v>
          </cell>
          <cell r="G146">
            <v>0</v>
          </cell>
          <cell r="H146">
            <v>645</v>
          </cell>
          <cell r="I146">
            <v>0</v>
          </cell>
          <cell r="J146">
            <v>645</v>
          </cell>
          <cell r="K146" t="str">
            <v>N</v>
          </cell>
          <cell r="L146">
            <v>645</v>
          </cell>
          <cell r="M146">
            <v>0</v>
          </cell>
          <cell r="N146">
            <v>0</v>
          </cell>
          <cell r="O146">
            <v>0</v>
          </cell>
        </row>
        <row r="147">
          <cell r="B147" t="str">
            <v>04019</v>
          </cell>
          <cell r="C147" t="str">
            <v>Manson</v>
          </cell>
          <cell r="D147">
            <v>232.16000000000003</v>
          </cell>
          <cell r="E147">
            <v>29970</v>
          </cell>
          <cell r="F147">
            <v>0</v>
          </cell>
          <cell r="G147">
            <v>0</v>
          </cell>
          <cell r="H147">
            <v>29970</v>
          </cell>
          <cell r="I147">
            <v>0</v>
          </cell>
          <cell r="J147">
            <v>29970</v>
          </cell>
          <cell r="K147" t="str">
            <v>Y</v>
          </cell>
          <cell r="L147">
            <v>0</v>
          </cell>
          <cell r="M147">
            <v>232.16000000000003</v>
          </cell>
          <cell r="N147">
            <v>371</v>
          </cell>
          <cell r="O147">
            <v>30341</v>
          </cell>
        </row>
        <row r="148">
          <cell r="B148" t="str">
            <v>23311</v>
          </cell>
          <cell r="C148" t="str">
            <v>Mary M Knight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N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33207</v>
          </cell>
          <cell r="C149" t="str">
            <v>Mary Walker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N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31025</v>
          </cell>
          <cell r="C150" t="str">
            <v>Marysville</v>
          </cell>
          <cell r="D150">
            <v>1392.6733333333332</v>
          </cell>
          <cell r="E150">
            <v>179785</v>
          </cell>
          <cell r="F150">
            <v>0</v>
          </cell>
          <cell r="G150">
            <v>0</v>
          </cell>
          <cell r="H150">
            <v>179785</v>
          </cell>
          <cell r="I150">
            <v>0</v>
          </cell>
          <cell r="J150">
            <v>179785</v>
          </cell>
          <cell r="K150" t="str">
            <v>Y</v>
          </cell>
          <cell r="L150">
            <v>0</v>
          </cell>
          <cell r="M150">
            <v>1392.6733333333332</v>
          </cell>
          <cell r="N150">
            <v>2227</v>
          </cell>
          <cell r="O150">
            <v>182012</v>
          </cell>
        </row>
        <row r="151">
          <cell r="B151" t="str">
            <v>14065</v>
          </cell>
          <cell r="C151" t="str">
            <v>Mc Cleary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32354</v>
          </cell>
          <cell r="C152" t="str">
            <v>Mead</v>
          </cell>
          <cell r="D152">
            <v>370.33666666666664</v>
          </cell>
          <cell r="E152">
            <v>47808</v>
          </cell>
          <cell r="F152">
            <v>0</v>
          </cell>
          <cell r="G152">
            <v>0</v>
          </cell>
          <cell r="H152">
            <v>47808</v>
          </cell>
          <cell r="I152">
            <v>0</v>
          </cell>
          <cell r="J152">
            <v>47808</v>
          </cell>
          <cell r="K152" t="str">
            <v>Y</v>
          </cell>
          <cell r="L152">
            <v>0</v>
          </cell>
          <cell r="M152">
            <v>370.33666666666664</v>
          </cell>
          <cell r="N152">
            <v>592</v>
          </cell>
          <cell r="O152">
            <v>48400</v>
          </cell>
        </row>
        <row r="153">
          <cell r="B153" t="str">
            <v>32326</v>
          </cell>
          <cell r="C153" t="str">
            <v>Medical Lake</v>
          </cell>
          <cell r="D153">
            <v>10.33</v>
          </cell>
          <cell r="E153">
            <v>1334</v>
          </cell>
          <cell r="F153">
            <v>0</v>
          </cell>
          <cell r="G153">
            <v>0</v>
          </cell>
          <cell r="H153">
            <v>1334</v>
          </cell>
          <cell r="I153">
            <v>0</v>
          </cell>
          <cell r="J153">
            <v>1334</v>
          </cell>
          <cell r="K153" t="str">
            <v>N</v>
          </cell>
          <cell r="L153">
            <v>1334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17400</v>
          </cell>
          <cell r="C154" t="str">
            <v>Mercer Island</v>
          </cell>
          <cell r="D154">
            <v>163.66999999999999</v>
          </cell>
          <cell r="E154">
            <v>21129</v>
          </cell>
          <cell r="F154">
            <v>0</v>
          </cell>
          <cell r="G154">
            <v>0</v>
          </cell>
          <cell r="H154">
            <v>21129</v>
          </cell>
          <cell r="I154">
            <v>0</v>
          </cell>
          <cell r="J154">
            <v>21129</v>
          </cell>
          <cell r="K154" t="str">
            <v>Y</v>
          </cell>
          <cell r="L154">
            <v>0</v>
          </cell>
          <cell r="M154">
            <v>163.66999999999999</v>
          </cell>
          <cell r="N154">
            <v>262</v>
          </cell>
          <cell r="O154">
            <v>21391</v>
          </cell>
        </row>
        <row r="155">
          <cell r="B155" t="str">
            <v>37505</v>
          </cell>
          <cell r="C155" t="str">
            <v>Meridian</v>
          </cell>
          <cell r="D155">
            <v>214.83333333333334</v>
          </cell>
          <cell r="E155">
            <v>27734</v>
          </cell>
          <cell r="F155">
            <v>0</v>
          </cell>
          <cell r="G155">
            <v>0</v>
          </cell>
          <cell r="H155">
            <v>27734</v>
          </cell>
          <cell r="I155">
            <v>0</v>
          </cell>
          <cell r="J155">
            <v>27734</v>
          </cell>
          <cell r="K155" t="str">
            <v>Y</v>
          </cell>
          <cell r="L155">
            <v>0</v>
          </cell>
          <cell r="M155">
            <v>214.83333333333334</v>
          </cell>
          <cell r="N155">
            <v>344</v>
          </cell>
          <cell r="O155">
            <v>28078</v>
          </cell>
        </row>
        <row r="156">
          <cell r="B156" t="str">
            <v>24350</v>
          </cell>
          <cell r="C156" t="str">
            <v>Methow Valley</v>
          </cell>
          <cell r="D156">
            <v>20</v>
          </cell>
          <cell r="E156">
            <v>2582</v>
          </cell>
          <cell r="F156">
            <v>0</v>
          </cell>
          <cell r="G156">
            <v>0</v>
          </cell>
          <cell r="H156">
            <v>2582</v>
          </cell>
          <cell r="I156">
            <v>0</v>
          </cell>
          <cell r="J156">
            <v>2582</v>
          </cell>
          <cell r="K156" t="str">
            <v>N</v>
          </cell>
          <cell r="L156">
            <v>2582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30031</v>
          </cell>
          <cell r="C157" t="str">
            <v>Mill 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N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B158" t="str">
            <v>31103</v>
          </cell>
          <cell r="C158" t="str">
            <v>Monroe</v>
          </cell>
          <cell r="D158">
            <v>646.84</v>
          </cell>
          <cell r="E158">
            <v>83503</v>
          </cell>
          <cell r="F158">
            <v>0</v>
          </cell>
          <cell r="G158">
            <v>0</v>
          </cell>
          <cell r="H158">
            <v>83503</v>
          </cell>
          <cell r="I158">
            <v>0</v>
          </cell>
          <cell r="J158">
            <v>83503</v>
          </cell>
          <cell r="K158" t="str">
            <v>Y</v>
          </cell>
          <cell r="L158">
            <v>0</v>
          </cell>
          <cell r="M158">
            <v>646.84</v>
          </cell>
          <cell r="N158">
            <v>1034</v>
          </cell>
          <cell r="O158">
            <v>84537</v>
          </cell>
        </row>
        <row r="159">
          <cell r="B159" t="str">
            <v>14066</v>
          </cell>
          <cell r="C159" t="str">
            <v>Montesano</v>
          </cell>
          <cell r="D159">
            <v>27</v>
          </cell>
          <cell r="E159">
            <v>3486</v>
          </cell>
          <cell r="F159">
            <v>0</v>
          </cell>
          <cell r="G159">
            <v>0</v>
          </cell>
          <cell r="H159">
            <v>3486</v>
          </cell>
          <cell r="I159">
            <v>0</v>
          </cell>
          <cell r="J159">
            <v>3486</v>
          </cell>
          <cell r="K159" t="str">
            <v>N</v>
          </cell>
          <cell r="L159">
            <v>3486</v>
          </cell>
          <cell r="M159">
            <v>0</v>
          </cell>
          <cell r="N159">
            <v>0</v>
          </cell>
          <cell r="O159">
            <v>0</v>
          </cell>
        </row>
        <row r="160">
          <cell r="B160" t="str">
            <v>21214</v>
          </cell>
          <cell r="C160" t="str">
            <v>Morton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N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B161" t="str">
            <v>13161</v>
          </cell>
          <cell r="C161" t="str">
            <v>Moses Lake</v>
          </cell>
          <cell r="D161">
            <v>1351.6666666666667</v>
          </cell>
          <cell r="E161">
            <v>174491</v>
          </cell>
          <cell r="F161">
            <v>0</v>
          </cell>
          <cell r="G161">
            <v>0</v>
          </cell>
          <cell r="H161">
            <v>174491</v>
          </cell>
          <cell r="I161">
            <v>0</v>
          </cell>
          <cell r="J161">
            <v>174491</v>
          </cell>
          <cell r="K161" t="str">
            <v>Y</v>
          </cell>
          <cell r="L161">
            <v>0</v>
          </cell>
          <cell r="M161">
            <v>1351.6666666666667</v>
          </cell>
          <cell r="N161">
            <v>2162</v>
          </cell>
          <cell r="O161">
            <v>176653</v>
          </cell>
        </row>
        <row r="162">
          <cell r="B162" t="str">
            <v>21206</v>
          </cell>
          <cell r="C162" t="str">
            <v>Mossyrock</v>
          </cell>
          <cell r="D162">
            <v>53.66</v>
          </cell>
          <cell r="E162">
            <v>6927</v>
          </cell>
          <cell r="F162">
            <v>0</v>
          </cell>
          <cell r="G162">
            <v>0</v>
          </cell>
          <cell r="H162">
            <v>6927</v>
          </cell>
          <cell r="I162">
            <v>0</v>
          </cell>
          <cell r="J162">
            <v>6927</v>
          </cell>
          <cell r="K162" t="str">
            <v>C</v>
          </cell>
          <cell r="L162">
            <v>0</v>
          </cell>
          <cell r="M162">
            <v>53.66</v>
          </cell>
          <cell r="N162">
            <v>86</v>
          </cell>
          <cell r="O162">
            <v>7013</v>
          </cell>
        </row>
        <row r="163">
          <cell r="B163" t="str">
            <v>39209</v>
          </cell>
          <cell r="C163" t="str">
            <v>Mount Adams</v>
          </cell>
          <cell r="D163">
            <v>454.6633333333333</v>
          </cell>
          <cell r="E163">
            <v>58694</v>
          </cell>
          <cell r="F163">
            <v>0</v>
          </cell>
          <cell r="G163">
            <v>0</v>
          </cell>
          <cell r="H163">
            <v>58694</v>
          </cell>
          <cell r="I163">
            <v>0</v>
          </cell>
          <cell r="J163">
            <v>58694</v>
          </cell>
          <cell r="K163" t="str">
            <v>Y</v>
          </cell>
          <cell r="L163">
            <v>0</v>
          </cell>
          <cell r="M163">
            <v>454.6633333333333</v>
          </cell>
          <cell r="N163">
            <v>727</v>
          </cell>
          <cell r="O163">
            <v>59421</v>
          </cell>
        </row>
        <row r="164">
          <cell r="B164" t="str">
            <v>37507</v>
          </cell>
          <cell r="C164" t="str">
            <v>Mount Baker</v>
          </cell>
          <cell r="D164">
            <v>149.5</v>
          </cell>
          <cell r="E164">
            <v>19299</v>
          </cell>
          <cell r="F164">
            <v>0</v>
          </cell>
          <cell r="G164">
            <v>0</v>
          </cell>
          <cell r="H164">
            <v>19299</v>
          </cell>
          <cell r="I164">
            <v>0</v>
          </cell>
          <cell r="J164">
            <v>19299</v>
          </cell>
          <cell r="K164" t="str">
            <v>Y</v>
          </cell>
          <cell r="L164">
            <v>0</v>
          </cell>
          <cell r="M164">
            <v>149.5</v>
          </cell>
          <cell r="N164">
            <v>239</v>
          </cell>
          <cell r="O164">
            <v>19538</v>
          </cell>
        </row>
        <row r="165">
          <cell r="B165" t="str">
            <v>30029</v>
          </cell>
          <cell r="C165" t="str">
            <v>Mount Pleasant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N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B166" t="str">
            <v>29320</v>
          </cell>
          <cell r="C166" t="str">
            <v>Mt Vernon</v>
          </cell>
          <cell r="D166">
            <v>1650.8366666666668</v>
          </cell>
          <cell r="E166">
            <v>213112</v>
          </cell>
          <cell r="F166">
            <v>0</v>
          </cell>
          <cell r="G166">
            <v>0</v>
          </cell>
          <cell r="H166">
            <v>213112</v>
          </cell>
          <cell r="I166">
            <v>0</v>
          </cell>
          <cell r="J166">
            <v>213112</v>
          </cell>
          <cell r="K166" t="str">
            <v>C</v>
          </cell>
          <cell r="L166">
            <v>0</v>
          </cell>
          <cell r="M166">
            <v>1650.8366666666668</v>
          </cell>
          <cell r="N166">
            <v>2640</v>
          </cell>
          <cell r="O166">
            <v>215752</v>
          </cell>
        </row>
        <row r="167">
          <cell r="B167" t="str">
            <v>31006</v>
          </cell>
          <cell r="C167" t="str">
            <v>Mukilteo</v>
          </cell>
          <cell r="D167">
            <v>3245.67</v>
          </cell>
          <cell r="E167">
            <v>418994</v>
          </cell>
          <cell r="F167">
            <v>0</v>
          </cell>
          <cell r="G167">
            <v>0</v>
          </cell>
          <cell r="H167">
            <v>418994</v>
          </cell>
          <cell r="I167">
            <v>0</v>
          </cell>
          <cell r="J167">
            <v>418994</v>
          </cell>
          <cell r="K167" t="str">
            <v>Y</v>
          </cell>
          <cell r="L167">
            <v>0</v>
          </cell>
          <cell r="M167">
            <v>3245.67</v>
          </cell>
          <cell r="N167">
            <v>5191</v>
          </cell>
          <cell r="O167">
            <v>424185</v>
          </cell>
        </row>
        <row r="168">
          <cell r="B168" t="str">
            <v>39003</v>
          </cell>
          <cell r="C168" t="str">
            <v>Naches Valley</v>
          </cell>
          <cell r="D168">
            <v>92.83</v>
          </cell>
          <cell r="E168">
            <v>11984</v>
          </cell>
          <cell r="F168">
            <v>0</v>
          </cell>
          <cell r="G168">
            <v>0</v>
          </cell>
          <cell r="H168">
            <v>11984</v>
          </cell>
          <cell r="I168">
            <v>0</v>
          </cell>
          <cell r="J168">
            <v>11984</v>
          </cell>
          <cell r="K168" t="str">
            <v>Y</v>
          </cell>
          <cell r="L168">
            <v>0</v>
          </cell>
          <cell r="M168">
            <v>92.83</v>
          </cell>
          <cell r="N168">
            <v>148</v>
          </cell>
          <cell r="O168">
            <v>12132</v>
          </cell>
        </row>
        <row r="169">
          <cell r="B169" t="str">
            <v>21014</v>
          </cell>
          <cell r="C169" t="str">
            <v>Napavine</v>
          </cell>
          <cell r="D169">
            <v>17.670000000000002</v>
          </cell>
          <cell r="E169">
            <v>2281</v>
          </cell>
          <cell r="F169">
            <v>0</v>
          </cell>
          <cell r="G169">
            <v>0</v>
          </cell>
          <cell r="H169">
            <v>2281</v>
          </cell>
          <cell r="I169">
            <v>0</v>
          </cell>
          <cell r="J169">
            <v>2281</v>
          </cell>
          <cell r="K169" t="str">
            <v>N</v>
          </cell>
          <cell r="L169">
            <v>2281</v>
          </cell>
          <cell r="M169">
            <v>0</v>
          </cell>
          <cell r="N169">
            <v>0</v>
          </cell>
          <cell r="O169">
            <v>0</v>
          </cell>
        </row>
        <row r="170">
          <cell r="B170" t="str">
            <v>25155</v>
          </cell>
          <cell r="C170" t="str">
            <v>Naselle Grays Riv</v>
          </cell>
          <cell r="D170">
            <v>22.34</v>
          </cell>
          <cell r="E170">
            <v>2884</v>
          </cell>
          <cell r="F170">
            <v>0</v>
          </cell>
          <cell r="G170">
            <v>0</v>
          </cell>
          <cell r="H170">
            <v>2884</v>
          </cell>
          <cell r="I170">
            <v>0</v>
          </cell>
          <cell r="J170">
            <v>2884</v>
          </cell>
          <cell r="K170" t="str">
            <v>C</v>
          </cell>
          <cell r="L170">
            <v>0</v>
          </cell>
          <cell r="M170">
            <v>22.34</v>
          </cell>
          <cell r="N170">
            <v>36</v>
          </cell>
          <cell r="O170">
            <v>2920</v>
          </cell>
        </row>
        <row r="171">
          <cell r="B171" t="str">
            <v>24014</v>
          </cell>
          <cell r="C171" t="str">
            <v>Nespelem</v>
          </cell>
          <cell r="D171">
            <v>3</v>
          </cell>
          <cell r="E171">
            <v>387</v>
          </cell>
          <cell r="F171">
            <v>0</v>
          </cell>
          <cell r="G171">
            <v>0</v>
          </cell>
          <cell r="H171">
            <v>387</v>
          </cell>
          <cell r="I171">
            <v>0</v>
          </cell>
          <cell r="J171">
            <v>387</v>
          </cell>
          <cell r="K171" t="str">
            <v>N</v>
          </cell>
          <cell r="L171">
            <v>387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>26056</v>
          </cell>
          <cell r="C172" t="str">
            <v>Newport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N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32325</v>
          </cell>
          <cell r="C173" t="str">
            <v>Nine Mile Falls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N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37506</v>
          </cell>
          <cell r="C174" t="str">
            <v>Nooksack Valley</v>
          </cell>
          <cell r="D174">
            <v>265.66666666666669</v>
          </cell>
          <cell r="E174">
            <v>34296</v>
          </cell>
          <cell r="F174">
            <v>0</v>
          </cell>
          <cell r="G174">
            <v>0</v>
          </cell>
          <cell r="H174">
            <v>34296</v>
          </cell>
          <cell r="I174">
            <v>0</v>
          </cell>
          <cell r="J174">
            <v>34296</v>
          </cell>
          <cell r="K174" t="str">
            <v>Y</v>
          </cell>
          <cell r="L174">
            <v>0</v>
          </cell>
          <cell r="M174">
            <v>265.66666666666669</v>
          </cell>
          <cell r="N174">
            <v>425</v>
          </cell>
          <cell r="O174">
            <v>34721</v>
          </cell>
        </row>
        <row r="175">
          <cell r="B175" t="str">
            <v>14064</v>
          </cell>
          <cell r="C175" t="str">
            <v>North Beach</v>
          </cell>
          <cell r="D175">
            <v>57.836666666666666</v>
          </cell>
          <cell r="E175">
            <v>7466</v>
          </cell>
          <cell r="F175">
            <v>0</v>
          </cell>
          <cell r="G175">
            <v>0</v>
          </cell>
          <cell r="H175">
            <v>7466</v>
          </cell>
          <cell r="I175">
            <v>0</v>
          </cell>
          <cell r="J175">
            <v>7466</v>
          </cell>
          <cell r="K175" t="str">
            <v>C</v>
          </cell>
          <cell r="L175">
            <v>0</v>
          </cell>
          <cell r="M175">
            <v>57.836666666666666</v>
          </cell>
          <cell r="N175">
            <v>92</v>
          </cell>
          <cell r="O175">
            <v>7558</v>
          </cell>
        </row>
        <row r="176">
          <cell r="B176" t="str">
            <v>11051</v>
          </cell>
          <cell r="C176" t="str">
            <v>North Franklin</v>
          </cell>
          <cell r="D176">
            <v>778.8366666666667</v>
          </cell>
          <cell r="E176">
            <v>100543</v>
          </cell>
          <cell r="F176">
            <v>0</v>
          </cell>
          <cell r="G176">
            <v>0</v>
          </cell>
          <cell r="H176">
            <v>100543</v>
          </cell>
          <cell r="I176">
            <v>0</v>
          </cell>
          <cell r="J176">
            <v>100543</v>
          </cell>
          <cell r="K176" t="str">
            <v>Y</v>
          </cell>
          <cell r="L176">
            <v>0</v>
          </cell>
          <cell r="M176">
            <v>778.8366666666667</v>
          </cell>
          <cell r="N176">
            <v>1246</v>
          </cell>
          <cell r="O176">
            <v>101789</v>
          </cell>
        </row>
        <row r="177">
          <cell r="B177" t="str">
            <v>18400</v>
          </cell>
          <cell r="C177" t="str">
            <v>North Kitsap</v>
          </cell>
          <cell r="D177">
            <v>265.5</v>
          </cell>
          <cell r="E177">
            <v>34274</v>
          </cell>
          <cell r="F177">
            <v>0</v>
          </cell>
          <cell r="G177">
            <v>0</v>
          </cell>
          <cell r="H177">
            <v>34274</v>
          </cell>
          <cell r="I177">
            <v>0</v>
          </cell>
          <cell r="J177">
            <v>34274</v>
          </cell>
          <cell r="K177" t="str">
            <v>Y</v>
          </cell>
          <cell r="L177">
            <v>0</v>
          </cell>
          <cell r="M177">
            <v>265.5</v>
          </cell>
          <cell r="N177">
            <v>425</v>
          </cell>
          <cell r="O177">
            <v>34699</v>
          </cell>
        </row>
        <row r="178">
          <cell r="B178" t="str">
            <v>23403</v>
          </cell>
          <cell r="C178" t="str">
            <v>North Mason</v>
          </cell>
          <cell r="D178">
            <v>339.5</v>
          </cell>
          <cell r="E178">
            <v>43827</v>
          </cell>
          <cell r="F178">
            <v>0</v>
          </cell>
          <cell r="G178">
            <v>0</v>
          </cell>
          <cell r="H178">
            <v>43827</v>
          </cell>
          <cell r="I178">
            <v>0</v>
          </cell>
          <cell r="J178">
            <v>43827</v>
          </cell>
          <cell r="K178" t="str">
            <v>Y</v>
          </cell>
          <cell r="L178">
            <v>0</v>
          </cell>
          <cell r="M178">
            <v>339.5</v>
          </cell>
          <cell r="N178">
            <v>543</v>
          </cell>
          <cell r="O178">
            <v>44370</v>
          </cell>
        </row>
        <row r="179">
          <cell r="B179" t="str">
            <v>25200</v>
          </cell>
          <cell r="C179" t="str">
            <v>North River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N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34003</v>
          </cell>
          <cell r="C180" t="str">
            <v>North Thurston</v>
          </cell>
          <cell r="D180">
            <v>866.83666666666659</v>
          </cell>
          <cell r="E180">
            <v>111903</v>
          </cell>
          <cell r="F180">
            <v>0</v>
          </cell>
          <cell r="G180">
            <v>0</v>
          </cell>
          <cell r="H180">
            <v>111903</v>
          </cell>
          <cell r="I180">
            <v>0</v>
          </cell>
          <cell r="J180">
            <v>111903</v>
          </cell>
          <cell r="K180" t="str">
            <v>Y</v>
          </cell>
          <cell r="L180">
            <v>0</v>
          </cell>
          <cell r="M180">
            <v>866.83666666666659</v>
          </cell>
          <cell r="N180">
            <v>1386</v>
          </cell>
          <cell r="O180">
            <v>113289</v>
          </cell>
        </row>
        <row r="181">
          <cell r="B181" t="str">
            <v>33211</v>
          </cell>
          <cell r="C181" t="str">
            <v>Northport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17417</v>
          </cell>
          <cell r="C182" t="str">
            <v>Northshore</v>
          </cell>
          <cell r="D182">
            <v>1848.1633333333332</v>
          </cell>
          <cell r="E182">
            <v>238586</v>
          </cell>
          <cell r="F182">
            <v>0</v>
          </cell>
          <cell r="G182">
            <v>0</v>
          </cell>
          <cell r="H182">
            <v>238586</v>
          </cell>
          <cell r="I182">
            <v>0</v>
          </cell>
          <cell r="J182">
            <v>238586</v>
          </cell>
          <cell r="K182" t="str">
            <v>Y</v>
          </cell>
          <cell r="L182">
            <v>0</v>
          </cell>
          <cell r="M182">
            <v>1848.1633333333332</v>
          </cell>
          <cell r="N182">
            <v>2956</v>
          </cell>
          <cell r="O182">
            <v>241542</v>
          </cell>
        </row>
        <row r="183">
          <cell r="B183" t="str">
            <v>15201</v>
          </cell>
          <cell r="C183" t="str">
            <v>Oak Harbor</v>
          </cell>
          <cell r="D183">
            <v>256</v>
          </cell>
          <cell r="E183">
            <v>33048</v>
          </cell>
          <cell r="F183">
            <v>0</v>
          </cell>
          <cell r="G183">
            <v>0</v>
          </cell>
          <cell r="H183">
            <v>33048</v>
          </cell>
          <cell r="I183">
            <v>0</v>
          </cell>
          <cell r="J183">
            <v>33048</v>
          </cell>
          <cell r="K183" t="str">
            <v>Y</v>
          </cell>
          <cell r="L183">
            <v>0</v>
          </cell>
          <cell r="M183">
            <v>256</v>
          </cell>
          <cell r="N183">
            <v>409</v>
          </cell>
          <cell r="O183">
            <v>33457</v>
          </cell>
        </row>
        <row r="184">
          <cell r="B184" t="str">
            <v>38324</v>
          </cell>
          <cell r="C184" t="str">
            <v>Oakesdale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14400</v>
          </cell>
          <cell r="C185" t="str">
            <v>Oakville</v>
          </cell>
          <cell r="D185">
            <v>52.336666666666666</v>
          </cell>
          <cell r="E185">
            <v>6756</v>
          </cell>
          <cell r="F185">
            <v>0</v>
          </cell>
          <cell r="G185">
            <v>0</v>
          </cell>
          <cell r="H185">
            <v>6756</v>
          </cell>
          <cell r="I185">
            <v>0</v>
          </cell>
          <cell r="J185">
            <v>6756</v>
          </cell>
          <cell r="K185" t="str">
            <v>C</v>
          </cell>
          <cell r="L185">
            <v>0</v>
          </cell>
          <cell r="M185">
            <v>52.336666666666666</v>
          </cell>
          <cell r="N185">
            <v>84</v>
          </cell>
          <cell r="O185">
            <v>6840</v>
          </cell>
        </row>
        <row r="186">
          <cell r="B186" t="str">
            <v>25101</v>
          </cell>
          <cell r="C186" t="str">
            <v>Ocean Beach</v>
          </cell>
          <cell r="D186">
            <v>51.503333333333337</v>
          </cell>
          <cell r="E186">
            <v>6649</v>
          </cell>
          <cell r="F186">
            <v>0</v>
          </cell>
          <cell r="G186">
            <v>0</v>
          </cell>
          <cell r="H186">
            <v>6649</v>
          </cell>
          <cell r="I186">
            <v>0</v>
          </cell>
          <cell r="J186">
            <v>6649</v>
          </cell>
          <cell r="K186" t="str">
            <v>C</v>
          </cell>
          <cell r="L186">
            <v>0</v>
          </cell>
          <cell r="M186">
            <v>51.503333333333337</v>
          </cell>
          <cell r="N186">
            <v>82</v>
          </cell>
          <cell r="O186">
            <v>6731</v>
          </cell>
        </row>
        <row r="187">
          <cell r="B187" t="str">
            <v>14172</v>
          </cell>
          <cell r="C187" t="str">
            <v>Ocosta</v>
          </cell>
          <cell r="D187">
            <v>55.16</v>
          </cell>
          <cell r="E187">
            <v>7121</v>
          </cell>
          <cell r="F187">
            <v>0</v>
          </cell>
          <cell r="G187">
            <v>0</v>
          </cell>
          <cell r="H187">
            <v>7121</v>
          </cell>
          <cell r="I187">
            <v>0</v>
          </cell>
          <cell r="J187">
            <v>7121</v>
          </cell>
          <cell r="K187" t="str">
            <v>C</v>
          </cell>
          <cell r="L187">
            <v>0</v>
          </cell>
          <cell r="M187">
            <v>55.16</v>
          </cell>
          <cell r="N187">
            <v>88</v>
          </cell>
          <cell r="O187">
            <v>7209</v>
          </cell>
        </row>
        <row r="188">
          <cell r="B188" t="str">
            <v>22105</v>
          </cell>
          <cell r="C188" t="str">
            <v>Odessa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N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24105</v>
          </cell>
          <cell r="C189" t="str">
            <v>Okanogan</v>
          </cell>
          <cell r="D189">
            <v>115.17</v>
          </cell>
          <cell r="E189">
            <v>14868</v>
          </cell>
          <cell r="F189">
            <v>0</v>
          </cell>
          <cell r="G189">
            <v>0</v>
          </cell>
          <cell r="H189">
            <v>14868</v>
          </cell>
          <cell r="I189">
            <v>0</v>
          </cell>
          <cell r="J189">
            <v>14868</v>
          </cell>
          <cell r="K189" t="str">
            <v>Y</v>
          </cell>
          <cell r="L189">
            <v>0</v>
          </cell>
          <cell r="M189">
            <v>115.17</v>
          </cell>
          <cell r="N189">
            <v>184</v>
          </cell>
          <cell r="O189">
            <v>15052</v>
          </cell>
        </row>
        <row r="190">
          <cell r="B190" t="str">
            <v>34111</v>
          </cell>
          <cell r="C190" t="str">
            <v>Olympia</v>
          </cell>
          <cell r="D190">
            <v>323.16666666666669</v>
          </cell>
          <cell r="E190">
            <v>41719</v>
          </cell>
          <cell r="F190">
            <v>0</v>
          </cell>
          <cell r="G190">
            <v>0</v>
          </cell>
          <cell r="H190">
            <v>41719</v>
          </cell>
          <cell r="I190">
            <v>0</v>
          </cell>
          <cell r="J190">
            <v>41719</v>
          </cell>
          <cell r="K190" t="str">
            <v>Y</v>
          </cell>
          <cell r="L190">
            <v>0</v>
          </cell>
          <cell r="M190">
            <v>323.16666666666669</v>
          </cell>
          <cell r="N190">
            <v>517</v>
          </cell>
          <cell r="O190">
            <v>42236</v>
          </cell>
        </row>
        <row r="191">
          <cell r="B191" t="str">
            <v>24019</v>
          </cell>
          <cell r="C191" t="str">
            <v>Omak</v>
          </cell>
          <cell r="D191">
            <v>266.16000000000003</v>
          </cell>
          <cell r="E191">
            <v>34359</v>
          </cell>
          <cell r="F191">
            <v>0</v>
          </cell>
          <cell r="G191">
            <v>0</v>
          </cell>
          <cell r="H191">
            <v>34359</v>
          </cell>
          <cell r="I191">
            <v>0</v>
          </cell>
          <cell r="J191">
            <v>34359</v>
          </cell>
          <cell r="K191" t="str">
            <v>Y</v>
          </cell>
          <cell r="L191">
            <v>0</v>
          </cell>
          <cell r="M191">
            <v>266.16000000000003</v>
          </cell>
          <cell r="N191">
            <v>426</v>
          </cell>
          <cell r="O191">
            <v>34785</v>
          </cell>
        </row>
        <row r="192">
          <cell r="B192" t="str">
            <v>21300</v>
          </cell>
          <cell r="C192" t="str">
            <v>Onalaska</v>
          </cell>
          <cell r="D192">
            <v>31</v>
          </cell>
          <cell r="E192">
            <v>4002</v>
          </cell>
          <cell r="F192">
            <v>0</v>
          </cell>
          <cell r="G192">
            <v>0</v>
          </cell>
          <cell r="H192">
            <v>4002</v>
          </cell>
          <cell r="I192">
            <v>0</v>
          </cell>
          <cell r="J192">
            <v>4002</v>
          </cell>
          <cell r="K192" t="str">
            <v>C</v>
          </cell>
          <cell r="L192">
            <v>0</v>
          </cell>
          <cell r="M192">
            <v>31</v>
          </cell>
          <cell r="N192">
            <v>50</v>
          </cell>
          <cell r="O192">
            <v>4052</v>
          </cell>
        </row>
        <row r="193">
          <cell r="B193" t="str">
            <v>33030</v>
          </cell>
          <cell r="C193" t="str">
            <v>Onion Creek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N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28137</v>
          </cell>
          <cell r="C194" t="str">
            <v>Orcas</v>
          </cell>
          <cell r="D194">
            <v>39.840000000000003</v>
          </cell>
          <cell r="E194">
            <v>5143</v>
          </cell>
          <cell r="F194">
            <v>0</v>
          </cell>
          <cell r="G194">
            <v>0</v>
          </cell>
          <cell r="H194">
            <v>5143</v>
          </cell>
          <cell r="I194">
            <v>0</v>
          </cell>
          <cell r="J194">
            <v>5143</v>
          </cell>
          <cell r="K194" t="str">
            <v>C</v>
          </cell>
          <cell r="L194">
            <v>0</v>
          </cell>
          <cell r="M194">
            <v>39.840000000000003</v>
          </cell>
          <cell r="N194">
            <v>64</v>
          </cell>
          <cell r="O194">
            <v>5207</v>
          </cell>
        </row>
        <row r="195">
          <cell r="B195" t="str">
            <v>32123</v>
          </cell>
          <cell r="C195" t="str">
            <v>Orchard Prairie</v>
          </cell>
          <cell r="D195">
            <v>0.5</v>
          </cell>
          <cell r="E195">
            <v>65</v>
          </cell>
          <cell r="F195">
            <v>0</v>
          </cell>
          <cell r="G195">
            <v>0</v>
          </cell>
          <cell r="H195">
            <v>65</v>
          </cell>
          <cell r="I195">
            <v>0</v>
          </cell>
          <cell r="J195">
            <v>65</v>
          </cell>
          <cell r="K195" t="str">
            <v>N</v>
          </cell>
          <cell r="L195">
            <v>65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10065</v>
          </cell>
          <cell r="C196" t="str">
            <v>Orient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N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09013</v>
          </cell>
          <cell r="C197" t="str">
            <v>Orondo</v>
          </cell>
          <cell r="D197">
            <v>74.83</v>
          </cell>
          <cell r="E197">
            <v>9660</v>
          </cell>
          <cell r="F197">
            <v>0</v>
          </cell>
          <cell r="G197">
            <v>0</v>
          </cell>
          <cell r="H197">
            <v>9660</v>
          </cell>
          <cell r="I197">
            <v>0</v>
          </cell>
          <cell r="J197">
            <v>9660</v>
          </cell>
          <cell r="K197" t="str">
            <v>C</v>
          </cell>
          <cell r="L197">
            <v>0</v>
          </cell>
          <cell r="M197">
            <v>74.83</v>
          </cell>
          <cell r="N197">
            <v>120</v>
          </cell>
          <cell r="O197">
            <v>9780</v>
          </cell>
        </row>
        <row r="198">
          <cell r="B198" t="str">
            <v>24410</v>
          </cell>
          <cell r="C198" t="str">
            <v>Oroville</v>
          </cell>
          <cell r="D198">
            <v>67.66</v>
          </cell>
          <cell r="E198">
            <v>8734</v>
          </cell>
          <cell r="F198">
            <v>0</v>
          </cell>
          <cell r="G198">
            <v>0</v>
          </cell>
          <cell r="H198">
            <v>8734</v>
          </cell>
          <cell r="I198">
            <v>0</v>
          </cell>
          <cell r="J198">
            <v>8734</v>
          </cell>
          <cell r="K198" t="str">
            <v>N</v>
          </cell>
          <cell r="L198">
            <v>8734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27344</v>
          </cell>
          <cell r="C199" t="str">
            <v>Orting</v>
          </cell>
          <cell r="D199">
            <v>68.826666666666668</v>
          </cell>
          <cell r="E199">
            <v>8885</v>
          </cell>
          <cell r="F199">
            <v>0</v>
          </cell>
          <cell r="G199">
            <v>0</v>
          </cell>
          <cell r="H199">
            <v>8885</v>
          </cell>
          <cell r="I199">
            <v>0</v>
          </cell>
          <cell r="J199">
            <v>8885</v>
          </cell>
          <cell r="K199" t="str">
            <v>C</v>
          </cell>
          <cell r="L199">
            <v>0</v>
          </cell>
          <cell r="M199">
            <v>68.826666666666668</v>
          </cell>
          <cell r="N199">
            <v>110</v>
          </cell>
          <cell r="O199">
            <v>8995</v>
          </cell>
        </row>
        <row r="200">
          <cell r="B200" t="str">
            <v>01147</v>
          </cell>
          <cell r="C200" t="str">
            <v>Othello</v>
          </cell>
          <cell r="D200">
            <v>1853.3333333333333</v>
          </cell>
          <cell r="E200">
            <v>239253</v>
          </cell>
          <cell r="F200">
            <v>0</v>
          </cell>
          <cell r="G200">
            <v>0</v>
          </cell>
          <cell r="H200">
            <v>239253</v>
          </cell>
          <cell r="I200">
            <v>0</v>
          </cell>
          <cell r="J200">
            <v>239253</v>
          </cell>
          <cell r="K200" t="str">
            <v>Y</v>
          </cell>
          <cell r="L200">
            <v>0</v>
          </cell>
          <cell r="M200">
            <v>1853.3333333333333</v>
          </cell>
          <cell r="N200">
            <v>2964</v>
          </cell>
          <cell r="O200">
            <v>242217</v>
          </cell>
        </row>
        <row r="201">
          <cell r="B201" t="str">
            <v>09102</v>
          </cell>
          <cell r="C201" t="str">
            <v>Palisades</v>
          </cell>
          <cell r="D201">
            <v>9.83</v>
          </cell>
          <cell r="E201">
            <v>1269</v>
          </cell>
          <cell r="F201">
            <v>0</v>
          </cell>
          <cell r="G201">
            <v>0</v>
          </cell>
          <cell r="H201">
            <v>1269</v>
          </cell>
          <cell r="I201">
            <v>0</v>
          </cell>
          <cell r="J201">
            <v>1269</v>
          </cell>
          <cell r="K201" t="str">
            <v>N</v>
          </cell>
          <cell r="L201">
            <v>1269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38301</v>
          </cell>
          <cell r="C202" t="str">
            <v>Palouse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N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11001</v>
          </cell>
          <cell r="C203" t="str">
            <v>Pasco</v>
          </cell>
          <cell r="D203">
            <v>6475.33</v>
          </cell>
          <cell r="E203">
            <v>835922</v>
          </cell>
          <cell r="F203">
            <v>0</v>
          </cell>
          <cell r="G203">
            <v>0</v>
          </cell>
          <cell r="H203">
            <v>835922</v>
          </cell>
          <cell r="I203">
            <v>0</v>
          </cell>
          <cell r="J203">
            <v>835922</v>
          </cell>
          <cell r="K203" t="str">
            <v>Y</v>
          </cell>
          <cell r="L203">
            <v>0</v>
          </cell>
          <cell r="M203">
            <v>6475.33</v>
          </cell>
          <cell r="N203">
            <v>10356</v>
          </cell>
          <cell r="O203">
            <v>846278</v>
          </cell>
        </row>
        <row r="204">
          <cell r="B204" t="str">
            <v>24122</v>
          </cell>
          <cell r="C204" t="str">
            <v>Pateros</v>
          </cell>
          <cell r="D204">
            <v>45.16</v>
          </cell>
          <cell r="E204">
            <v>5830</v>
          </cell>
          <cell r="F204">
            <v>0</v>
          </cell>
          <cell r="G204">
            <v>0</v>
          </cell>
          <cell r="H204">
            <v>5830</v>
          </cell>
          <cell r="I204">
            <v>0</v>
          </cell>
          <cell r="J204">
            <v>5830</v>
          </cell>
          <cell r="K204" t="str">
            <v>N</v>
          </cell>
          <cell r="L204">
            <v>5830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03050</v>
          </cell>
          <cell r="C205" t="str">
            <v>Paterson</v>
          </cell>
          <cell r="D205">
            <v>28.5</v>
          </cell>
          <cell r="E205">
            <v>3679</v>
          </cell>
          <cell r="F205">
            <v>0</v>
          </cell>
          <cell r="G205">
            <v>0</v>
          </cell>
          <cell r="H205">
            <v>3679</v>
          </cell>
          <cell r="I205">
            <v>0</v>
          </cell>
          <cell r="J205">
            <v>3679</v>
          </cell>
          <cell r="K205" t="str">
            <v>N</v>
          </cell>
          <cell r="L205">
            <v>3679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21301</v>
          </cell>
          <cell r="C206" t="str">
            <v>Pe Ell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N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27401</v>
          </cell>
          <cell r="C207" t="str">
            <v>Peninsula</v>
          </cell>
          <cell r="D207">
            <v>201.17000000000002</v>
          </cell>
          <cell r="E207">
            <v>25970</v>
          </cell>
          <cell r="F207">
            <v>0</v>
          </cell>
          <cell r="G207">
            <v>0</v>
          </cell>
          <cell r="H207">
            <v>25970</v>
          </cell>
          <cell r="I207">
            <v>0</v>
          </cell>
          <cell r="J207">
            <v>25970</v>
          </cell>
          <cell r="K207" t="str">
            <v>Y</v>
          </cell>
          <cell r="L207">
            <v>0</v>
          </cell>
          <cell r="M207">
            <v>201.17000000000002</v>
          </cell>
          <cell r="N207">
            <v>322</v>
          </cell>
          <cell r="O207">
            <v>26292</v>
          </cell>
        </row>
        <row r="208">
          <cell r="B208" t="str">
            <v>23402</v>
          </cell>
          <cell r="C208" t="str">
            <v>Pioneer</v>
          </cell>
          <cell r="D208">
            <v>24.33</v>
          </cell>
          <cell r="E208">
            <v>3141</v>
          </cell>
          <cell r="F208">
            <v>0</v>
          </cell>
          <cell r="G208">
            <v>0</v>
          </cell>
          <cell r="H208">
            <v>3141</v>
          </cell>
          <cell r="I208">
            <v>0</v>
          </cell>
          <cell r="J208">
            <v>3141</v>
          </cell>
          <cell r="K208" t="str">
            <v>N</v>
          </cell>
          <cell r="L208">
            <v>3141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12110</v>
          </cell>
          <cell r="C209" t="str">
            <v>Pomeroy</v>
          </cell>
          <cell r="D209">
            <v>4</v>
          </cell>
          <cell r="E209">
            <v>516</v>
          </cell>
          <cell r="F209">
            <v>0</v>
          </cell>
          <cell r="G209">
            <v>0</v>
          </cell>
          <cell r="H209">
            <v>516</v>
          </cell>
          <cell r="I209">
            <v>0</v>
          </cell>
          <cell r="J209">
            <v>516</v>
          </cell>
          <cell r="K209" t="str">
            <v>N</v>
          </cell>
          <cell r="L209">
            <v>516</v>
          </cell>
          <cell r="M209">
            <v>0</v>
          </cell>
          <cell r="N209">
            <v>0</v>
          </cell>
          <cell r="O209">
            <v>0</v>
          </cell>
        </row>
        <row r="210">
          <cell r="B210" t="str">
            <v>05121</v>
          </cell>
          <cell r="C210" t="str">
            <v>Port Angeles</v>
          </cell>
          <cell r="D210">
            <v>54.83</v>
          </cell>
          <cell r="E210">
            <v>7078</v>
          </cell>
          <cell r="F210">
            <v>0</v>
          </cell>
          <cell r="G210">
            <v>0</v>
          </cell>
          <cell r="H210">
            <v>7078</v>
          </cell>
          <cell r="I210">
            <v>0</v>
          </cell>
          <cell r="J210">
            <v>7078</v>
          </cell>
          <cell r="K210" t="str">
            <v>N</v>
          </cell>
          <cell r="L210">
            <v>7078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16050</v>
          </cell>
          <cell r="C211" t="str">
            <v>Port Townsend</v>
          </cell>
          <cell r="D211">
            <v>28.840000000000003</v>
          </cell>
          <cell r="E211">
            <v>3723</v>
          </cell>
          <cell r="F211">
            <v>0</v>
          </cell>
          <cell r="G211">
            <v>0</v>
          </cell>
          <cell r="H211">
            <v>3723</v>
          </cell>
          <cell r="I211">
            <v>0</v>
          </cell>
          <cell r="J211">
            <v>3723</v>
          </cell>
          <cell r="K211" t="str">
            <v>N</v>
          </cell>
          <cell r="L211">
            <v>3723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36402</v>
          </cell>
          <cell r="C212" t="str">
            <v>Prescott</v>
          </cell>
          <cell r="D212">
            <v>93</v>
          </cell>
          <cell r="E212">
            <v>12006</v>
          </cell>
          <cell r="F212">
            <v>0</v>
          </cell>
          <cell r="G212">
            <v>0</v>
          </cell>
          <cell r="H212">
            <v>12006</v>
          </cell>
          <cell r="I212">
            <v>0</v>
          </cell>
          <cell r="J212">
            <v>12006</v>
          </cell>
          <cell r="K212" t="str">
            <v>Y</v>
          </cell>
          <cell r="L212">
            <v>0</v>
          </cell>
          <cell r="M212">
            <v>93</v>
          </cell>
          <cell r="N212">
            <v>149</v>
          </cell>
          <cell r="O212">
            <v>12155</v>
          </cell>
        </row>
        <row r="213">
          <cell r="B213" t="str">
            <v>32907</v>
          </cell>
          <cell r="C213" t="str">
            <v>Pride Prep Charter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N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03116</v>
          </cell>
          <cell r="C214" t="str">
            <v>Prosser</v>
          </cell>
          <cell r="D214">
            <v>612</v>
          </cell>
          <cell r="E214">
            <v>79005</v>
          </cell>
          <cell r="F214">
            <v>0</v>
          </cell>
          <cell r="G214">
            <v>0</v>
          </cell>
          <cell r="H214">
            <v>79005</v>
          </cell>
          <cell r="I214">
            <v>0</v>
          </cell>
          <cell r="J214">
            <v>79005</v>
          </cell>
          <cell r="K214" t="str">
            <v>Y</v>
          </cell>
          <cell r="L214">
            <v>0</v>
          </cell>
          <cell r="M214">
            <v>612</v>
          </cell>
          <cell r="N214">
            <v>979</v>
          </cell>
          <cell r="O214">
            <v>79984</v>
          </cell>
        </row>
        <row r="215">
          <cell r="B215" t="str">
            <v>38267</v>
          </cell>
          <cell r="C215" t="str">
            <v>Pullman</v>
          </cell>
          <cell r="D215">
            <v>149.33333333333334</v>
          </cell>
          <cell r="E215">
            <v>19278</v>
          </cell>
          <cell r="F215">
            <v>0</v>
          </cell>
          <cell r="G215">
            <v>0</v>
          </cell>
          <cell r="H215">
            <v>19278</v>
          </cell>
          <cell r="I215">
            <v>0</v>
          </cell>
          <cell r="J215">
            <v>19278</v>
          </cell>
          <cell r="K215" t="str">
            <v>Y</v>
          </cell>
          <cell r="L215">
            <v>0</v>
          </cell>
          <cell r="M215">
            <v>149.33333333333334</v>
          </cell>
          <cell r="N215">
            <v>239</v>
          </cell>
          <cell r="O215">
            <v>19517</v>
          </cell>
        </row>
        <row r="216">
          <cell r="B216" t="str">
            <v>27003</v>
          </cell>
          <cell r="C216" t="str">
            <v>Puyallup</v>
          </cell>
          <cell r="D216">
            <v>1396.9966666666667</v>
          </cell>
          <cell r="E216">
            <v>180343</v>
          </cell>
          <cell r="F216">
            <v>0</v>
          </cell>
          <cell r="G216">
            <v>0</v>
          </cell>
          <cell r="H216">
            <v>180343</v>
          </cell>
          <cell r="I216">
            <v>0</v>
          </cell>
          <cell r="J216">
            <v>180343</v>
          </cell>
          <cell r="K216" t="str">
            <v>Y</v>
          </cell>
          <cell r="L216">
            <v>0</v>
          </cell>
          <cell r="M216">
            <v>1396.9966666666667</v>
          </cell>
          <cell r="N216">
            <v>2234</v>
          </cell>
          <cell r="O216">
            <v>182577</v>
          </cell>
        </row>
        <row r="217">
          <cell r="B217" t="str">
            <v>16020</v>
          </cell>
          <cell r="C217" t="str">
            <v>Queets-Clearwater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N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B218" t="str">
            <v>16048</v>
          </cell>
          <cell r="C218" t="str">
            <v>Quilcene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N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05402</v>
          </cell>
          <cell r="C219" t="str">
            <v>Quillayute Valley</v>
          </cell>
          <cell r="D219">
            <v>226</v>
          </cell>
          <cell r="E219">
            <v>29175</v>
          </cell>
          <cell r="F219">
            <v>0</v>
          </cell>
          <cell r="G219">
            <v>0</v>
          </cell>
          <cell r="H219">
            <v>29175</v>
          </cell>
          <cell r="I219">
            <v>0</v>
          </cell>
          <cell r="J219">
            <v>29175</v>
          </cell>
          <cell r="K219" t="str">
            <v>Y</v>
          </cell>
          <cell r="L219">
            <v>0</v>
          </cell>
          <cell r="M219">
            <v>226</v>
          </cell>
          <cell r="N219">
            <v>361</v>
          </cell>
          <cell r="O219">
            <v>29536</v>
          </cell>
        </row>
        <row r="220">
          <cell r="B220" t="str">
            <v>14097</v>
          </cell>
          <cell r="C220" t="str">
            <v>Quinault</v>
          </cell>
          <cell r="D220">
            <v>40.17</v>
          </cell>
          <cell r="E220">
            <v>5186</v>
          </cell>
          <cell r="F220">
            <v>0</v>
          </cell>
          <cell r="G220">
            <v>0</v>
          </cell>
          <cell r="H220">
            <v>5186</v>
          </cell>
          <cell r="I220">
            <v>0</v>
          </cell>
          <cell r="J220">
            <v>5186</v>
          </cell>
          <cell r="K220" t="str">
            <v>C</v>
          </cell>
          <cell r="L220">
            <v>0</v>
          </cell>
          <cell r="M220">
            <v>40.17</v>
          </cell>
          <cell r="N220">
            <v>64</v>
          </cell>
          <cell r="O220">
            <v>5250</v>
          </cell>
        </row>
        <row r="221">
          <cell r="B221" t="str">
            <v>13144</v>
          </cell>
          <cell r="C221" t="str">
            <v>Quincy</v>
          </cell>
          <cell r="D221">
            <v>1259.33</v>
          </cell>
          <cell r="E221">
            <v>162571</v>
          </cell>
          <cell r="F221">
            <v>0</v>
          </cell>
          <cell r="G221">
            <v>0</v>
          </cell>
          <cell r="H221">
            <v>162571</v>
          </cell>
          <cell r="I221">
            <v>0</v>
          </cell>
          <cell r="J221">
            <v>162571</v>
          </cell>
          <cell r="K221" t="str">
            <v>Y</v>
          </cell>
          <cell r="L221">
            <v>0</v>
          </cell>
          <cell r="M221">
            <v>1259.33</v>
          </cell>
          <cell r="N221">
            <v>2014</v>
          </cell>
          <cell r="O221">
            <v>164585</v>
          </cell>
        </row>
        <row r="222">
          <cell r="B222" t="str">
            <v>34307</v>
          </cell>
          <cell r="C222" t="str">
            <v>Rainier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N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17908</v>
          </cell>
          <cell r="C223" t="str">
            <v>Rainier Prep Charter</v>
          </cell>
          <cell r="D223">
            <v>81.66</v>
          </cell>
          <cell r="E223">
            <v>10542</v>
          </cell>
          <cell r="F223">
            <v>0</v>
          </cell>
          <cell r="G223">
            <v>0</v>
          </cell>
          <cell r="H223">
            <v>10542</v>
          </cell>
          <cell r="I223">
            <v>0</v>
          </cell>
          <cell r="J223">
            <v>10542</v>
          </cell>
          <cell r="K223" t="str">
            <v>Y</v>
          </cell>
          <cell r="L223">
            <v>0</v>
          </cell>
          <cell r="M223">
            <v>81.66</v>
          </cell>
          <cell r="N223">
            <v>131</v>
          </cell>
          <cell r="O223">
            <v>10673</v>
          </cell>
        </row>
        <row r="224">
          <cell r="B224" t="str">
            <v>25116</v>
          </cell>
          <cell r="C224" t="str">
            <v>Raymond</v>
          </cell>
          <cell r="D224">
            <v>69.17</v>
          </cell>
          <cell r="E224">
            <v>8929</v>
          </cell>
          <cell r="F224">
            <v>0</v>
          </cell>
          <cell r="G224">
            <v>0</v>
          </cell>
          <cell r="H224">
            <v>8929</v>
          </cell>
          <cell r="I224">
            <v>0</v>
          </cell>
          <cell r="J224">
            <v>8929</v>
          </cell>
          <cell r="K224" t="str">
            <v>C</v>
          </cell>
          <cell r="L224">
            <v>0</v>
          </cell>
          <cell r="M224">
            <v>69.17</v>
          </cell>
          <cell r="N224">
            <v>111</v>
          </cell>
          <cell r="O224">
            <v>9040</v>
          </cell>
        </row>
        <row r="225">
          <cell r="B225" t="str">
            <v>22009</v>
          </cell>
          <cell r="C225" t="str">
            <v>Reardan</v>
          </cell>
          <cell r="D225">
            <v>11.993333333333332</v>
          </cell>
          <cell r="E225">
            <v>1548</v>
          </cell>
          <cell r="F225">
            <v>0</v>
          </cell>
          <cell r="G225">
            <v>0</v>
          </cell>
          <cell r="H225">
            <v>1548</v>
          </cell>
          <cell r="I225">
            <v>0</v>
          </cell>
          <cell r="J225">
            <v>1548</v>
          </cell>
          <cell r="K225" t="str">
            <v>N</v>
          </cell>
          <cell r="L225">
            <v>1548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17403</v>
          </cell>
          <cell r="C226" t="str">
            <v>Renton</v>
          </cell>
          <cell r="D226">
            <v>2918.5</v>
          </cell>
          <cell r="E226">
            <v>376759</v>
          </cell>
          <cell r="F226">
            <v>0</v>
          </cell>
          <cell r="G226">
            <v>0</v>
          </cell>
          <cell r="H226">
            <v>376759</v>
          </cell>
          <cell r="I226">
            <v>0</v>
          </cell>
          <cell r="J226">
            <v>376759</v>
          </cell>
          <cell r="K226" t="str">
            <v>Y</v>
          </cell>
          <cell r="L226">
            <v>0</v>
          </cell>
          <cell r="M226">
            <v>2918.5</v>
          </cell>
          <cell r="N226">
            <v>4667</v>
          </cell>
          <cell r="O226">
            <v>381426</v>
          </cell>
        </row>
        <row r="227">
          <cell r="B227" t="str">
            <v>10309</v>
          </cell>
          <cell r="C227" t="str">
            <v>Republic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N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03400</v>
          </cell>
          <cell r="C228" t="str">
            <v>Richland</v>
          </cell>
          <cell r="D228">
            <v>746.5</v>
          </cell>
          <cell r="E228">
            <v>96368</v>
          </cell>
          <cell r="F228">
            <v>0</v>
          </cell>
          <cell r="G228">
            <v>0</v>
          </cell>
          <cell r="H228">
            <v>96368</v>
          </cell>
          <cell r="I228">
            <v>0</v>
          </cell>
          <cell r="J228">
            <v>96368</v>
          </cell>
          <cell r="K228" t="str">
            <v>Y</v>
          </cell>
          <cell r="L228">
            <v>0</v>
          </cell>
          <cell r="M228">
            <v>746.5</v>
          </cell>
          <cell r="N228">
            <v>1194</v>
          </cell>
          <cell r="O228">
            <v>97562</v>
          </cell>
        </row>
        <row r="229">
          <cell r="B229" t="str">
            <v>06122</v>
          </cell>
          <cell r="C229" t="str">
            <v>Ridgefield</v>
          </cell>
          <cell r="D229">
            <v>102</v>
          </cell>
          <cell r="E229">
            <v>13168</v>
          </cell>
          <cell r="F229">
            <v>0</v>
          </cell>
          <cell r="G229">
            <v>0</v>
          </cell>
          <cell r="H229">
            <v>13168</v>
          </cell>
          <cell r="I229">
            <v>0</v>
          </cell>
          <cell r="J229">
            <v>13168</v>
          </cell>
          <cell r="K229" t="str">
            <v>Y</v>
          </cell>
          <cell r="L229">
            <v>0</v>
          </cell>
          <cell r="M229">
            <v>102</v>
          </cell>
          <cell r="N229">
            <v>163</v>
          </cell>
          <cell r="O229">
            <v>13331</v>
          </cell>
        </row>
        <row r="230">
          <cell r="B230" t="str">
            <v>01160</v>
          </cell>
          <cell r="C230" t="str">
            <v>Ritzville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str">
            <v>N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B231" t="str">
            <v>32416</v>
          </cell>
          <cell r="C231" t="str">
            <v>Riverside</v>
          </cell>
          <cell r="D231">
            <v>8.5</v>
          </cell>
          <cell r="E231">
            <v>1097</v>
          </cell>
          <cell r="F231">
            <v>0</v>
          </cell>
          <cell r="G231">
            <v>0</v>
          </cell>
          <cell r="H231">
            <v>1097</v>
          </cell>
          <cell r="I231">
            <v>0</v>
          </cell>
          <cell r="J231">
            <v>1097</v>
          </cell>
          <cell r="K231" t="str">
            <v>N</v>
          </cell>
          <cell r="L231">
            <v>1097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17407</v>
          </cell>
          <cell r="C232" t="str">
            <v>Riverview</v>
          </cell>
          <cell r="D232">
            <v>174.82999999999998</v>
          </cell>
          <cell r="E232">
            <v>22569</v>
          </cell>
          <cell r="F232">
            <v>0</v>
          </cell>
          <cell r="G232">
            <v>0</v>
          </cell>
          <cell r="H232">
            <v>22569</v>
          </cell>
          <cell r="I232">
            <v>0</v>
          </cell>
          <cell r="J232">
            <v>22569</v>
          </cell>
          <cell r="K232" t="str">
            <v>Y</v>
          </cell>
          <cell r="L232">
            <v>0</v>
          </cell>
          <cell r="M232">
            <v>174.82999999999998</v>
          </cell>
          <cell r="N232">
            <v>280</v>
          </cell>
          <cell r="O232">
            <v>22849</v>
          </cell>
        </row>
        <row r="233">
          <cell r="B233" t="str">
            <v>34401</v>
          </cell>
          <cell r="C233" t="str">
            <v>Rochester</v>
          </cell>
          <cell r="D233">
            <v>198.66333333333333</v>
          </cell>
          <cell r="E233">
            <v>25646</v>
          </cell>
          <cell r="F233">
            <v>0</v>
          </cell>
          <cell r="G233">
            <v>0</v>
          </cell>
          <cell r="H233">
            <v>25646</v>
          </cell>
          <cell r="I233">
            <v>0</v>
          </cell>
          <cell r="J233">
            <v>25646</v>
          </cell>
          <cell r="K233" t="str">
            <v>C</v>
          </cell>
          <cell r="L233">
            <v>0</v>
          </cell>
          <cell r="M233">
            <v>198.66333333333333</v>
          </cell>
          <cell r="N233">
            <v>318</v>
          </cell>
          <cell r="O233">
            <v>25964</v>
          </cell>
        </row>
        <row r="234">
          <cell r="B234" t="str">
            <v>20403</v>
          </cell>
          <cell r="C234" t="str">
            <v>Roosevelt</v>
          </cell>
          <cell r="D234">
            <v>18</v>
          </cell>
          <cell r="E234">
            <v>2324</v>
          </cell>
          <cell r="F234">
            <v>0</v>
          </cell>
          <cell r="G234">
            <v>0</v>
          </cell>
          <cell r="H234">
            <v>2324</v>
          </cell>
          <cell r="I234">
            <v>0</v>
          </cell>
          <cell r="J234">
            <v>2324</v>
          </cell>
          <cell r="K234" t="str">
            <v>N</v>
          </cell>
          <cell r="L234">
            <v>2324</v>
          </cell>
          <cell r="M234">
            <v>0</v>
          </cell>
          <cell r="N234">
            <v>0</v>
          </cell>
          <cell r="O234">
            <v>0</v>
          </cell>
        </row>
        <row r="235">
          <cell r="B235" t="str">
            <v>38320</v>
          </cell>
          <cell r="C235" t="str">
            <v>Rosalia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N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13160</v>
          </cell>
          <cell r="C236" t="str">
            <v>Royal</v>
          </cell>
          <cell r="D236">
            <v>778.17</v>
          </cell>
          <cell r="E236">
            <v>100457</v>
          </cell>
          <cell r="F236">
            <v>0</v>
          </cell>
          <cell r="G236">
            <v>0</v>
          </cell>
          <cell r="H236">
            <v>100457</v>
          </cell>
          <cell r="I236">
            <v>0</v>
          </cell>
          <cell r="J236">
            <v>100457</v>
          </cell>
          <cell r="K236" t="str">
            <v>Y</v>
          </cell>
          <cell r="L236">
            <v>0</v>
          </cell>
          <cell r="M236">
            <v>778.17</v>
          </cell>
          <cell r="N236">
            <v>1245</v>
          </cell>
          <cell r="O236">
            <v>101702</v>
          </cell>
        </row>
        <row r="237">
          <cell r="B237" t="str">
            <v>28149</v>
          </cell>
          <cell r="C237" t="str">
            <v>San Juan</v>
          </cell>
          <cell r="D237">
            <v>50.34</v>
          </cell>
          <cell r="E237">
            <v>6499</v>
          </cell>
          <cell r="F237">
            <v>0</v>
          </cell>
          <cell r="G237">
            <v>0</v>
          </cell>
          <cell r="H237">
            <v>6499</v>
          </cell>
          <cell r="I237">
            <v>0</v>
          </cell>
          <cell r="J237">
            <v>6499</v>
          </cell>
          <cell r="K237" t="str">
            <v>C</v>
          </cell>
          <cell r="L237">
            <v>0</v>
          </cell>
          <cell r="M237">
            <v>50.34</v>
          </cell>
          <cell r="N237">
            <v>81</v>
          </cell>
          <cell r="O237">
            <v>6580</v>
          </cell>
        </row>
        <row r="238">
          <cell r="B238" t="str">
            <v>14104</v>
          </cell>
          <cell r="C238" t="str">
            <v>Satsop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N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34974</v>
          </cell>
          <cell r="C239" t="str">
            <v>School of the Blind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N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34975</v>
          </cell>
          <cell r="C240" t="str">
            <v>School of the Deaf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N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17001</v>
          </cell>
          <cell r="C241" t="str">
            <v>Seattle</v>
          </cell>
          <cell r="D241">
            <v>6952</v>
          </cell>
          <cell r="E241">
            <v>897457</v>
          </cell>
          <cell r="F241">
            <v>0</v>
          </cell>
          <cell r="G241">
            <v>0</v>
          </cell>
          <cell r="H241">
            <v>897457</v>
          </cell>
          <cell r="I241">
            <v>0</v>
          </cell>
          <cell r="J241">
            <v>897457</v>
          </cell>
          <cell r="K241" t="str">
            <v>Y</v>
          </cell>
          <cell r="L241">
            <v>0</v>
          </cell>
          <cell r="M241">
            <v>6952</v>
          </cell>
          <cell r="N241">
            <v>11118</v>
          </cell>
          <cell r="O241">
            <v>908575</v>
          </cell>
        </row>
        <row r="242">
          <cell r="B242" t="str">
            <v>29101</v>
          </cell>
          <cell r="C242" t="str">
            <v>Sedro Woolley</v>
          </cell>
          <cell r="D242">
            <v>396.1633333333333</v>
          </cell>
          <cell r="E242">
            <v>51142</v>
          </cell>
          <cell r="F242">
            <v>0</v>
          </cell>
          <cell r="G242">
            <v>0</v>
          </cell>
          <cell r="H242">
            <v>51142</v>
          </cell>
          <cell r="I242">
            <v>0</v>
          </cell>
          <cell r="J242">
            <v>51142</v>
          </cell>
          <cell r="K242" t="str">
            <v>Y</v>
          </cell>
          <cell r="L242">
            <v>0</v>
          </cell>
          <cell r="M242">
            <v>396.1633333333333</v>
          </cell>
          <cell r="N242">
            <v>634</v>
          </cell>
          <cell r="O242">
            <v>51776</v>
          </cell>
        </row>
        <row r="243">
          <cell r="B243" t="str">
            <v>39119</v>
          </cell>
          <cell r="C243" t="str">
            <v>Selah</v>
          </cell>
          <cell r="D243">
            <v>306.83</v>
          </cell>
          <cell r="E243">
            <v>39610</v>
          </cell>
          <cell r="F243">
            <v>0</v>
          </cell>
          <cell r="G243">
            <v>0</v>
          </cell>
          <cell r="H243">
            <v>39610</v>
          </cell>
          <cell r="I243">
            <v>0</v>
          </cell>
          <cell r="J243">
            <v>39610</v>
          </cell>
          <cell r="K243" t="str">
            <v>Y</v>
          </cell>
          <cell r="L243">
            <v>0</v>
          </cell>
          <cell r="M243">
            <v>306.83</v>
          </cell>
          <cell r="N243">
            <v>491</v>
          </cell>
          <cell r="O243">
            <v>40101</v>
          </cell>
        </row>
        <row r="244">
          <cell r="B244" t="str">
            <v>26070</v>
          </cell>
          <cell r="C244" t="str">
            <v>Selkirk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N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B245" t="str">
            <v>05323</v>
          </cell>
          <cell r="C245" t="str">
            <v>Sequim</v>
          </cell>
          <cell r="D245">
            <v>51.83</v>
          </cell>
          <cell r="E245">
            <v>6691</v>
          </cell>
          <cell r="F245">
            <v>0</v>
          </cell>
          <cell r="G245">
            <v>0</v>
          </cell>
          <cell r="H245">
            <v>6691</v>
          </cell>
          <cell r="I245">
            <v>0</v>
          </cell>
          <cell r="J245">
            <v>6691</v>
          </cell>
          <cell r="K245" t="str">
            <v>N</v>
          </cell>
          <cell r="L245">
            <v>6691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28010</v>
          </cell>
          <cell r="C246" t="str">
            <v>Shaw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B247" t="str">
            <v>23309</v>
          </cell>
          <cell r="C247" t="str">
            <v>Shelton</v>
          </cell>
          <cell r="D247">
            <v>865</v>
          </cell>
          <cell r="E247">
            <v>111666</v>
          </cell>
          <cell r="F247">
            <v>0</v>
          </cell>
          <cell r="G247">
            <v>0</v>
          </cell>
          <cell r="H247">
            <v>111666</v>
          </cell>
          <cell r="I247">
            <v>0</v>
          </cell>
          <cell r="J247">
            <v>111666</v>
          </cell>
          <cell r="K247" t="str">
            <v>Y</v>
          </cell>
          <cell r="L247">
            <v>0</v>
          </cell>
          <cell r="M247">
            <v>865</v>
          </cell>
          <cell r="N247">
            <v>1383</v>
          </cell>
          <cell r="O247">
            <v>113049</v>
          </cell>
        </row>
        <row r="248">
          <cell r="B248" t="str">
            <v>17412</v>
          </cell>
          <cell r="C248" t="str">
            <v>Shoreline</v>
          </cell>
          <cell r="D248">
            <v>867.83</v>
          </cell>
          <cell r="E248">
            <v>112031</v>
          </cell>
          <cell r="F248">
            <v>0</v>
          </cell>
          <cell r="G248">
            <v>0</v>
          </cell>
          <cell r="H248">
            <v>112031</v>
          </cell>
          <cell r="I248">
            <v>0</v>
          </cell>
          <cell r="J248">
            <v>112031</v>
          </cell>
          <cell r="K248" t="str">
            <v>Y</v>
          </cell>
          <cell r="L248">
            <v>0</v>
          </cell>
          <cell r="M248">
            <v>867.83</v>
          </cell>
          <cell r="N248">
            <v>1388</v>
          </cell>
          <cell r="O248">
            <v>113419</v>
          </cell>
        </row>
        <row r="249">
          <cell r="B249" t="str">
            <v>30002</v>
          </cell>
          <cell r="C249" t="str">
            <v>Skamania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N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17404</v>
          </cell>
          <cell r="C250" t="str">
            <v>Skykomish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B251" t="str">
            <v>31201</v>
          </cell>
          <cell r="C251" t="str">
            <v>Snohomish</v>
          </cell>
          <cell r="D251">
            <v>415.84000000000003</v>
          </cell>
          <cell r="E251">
            <v>53682</v>
          </cell>
          <cell r="F251">
            <v>0</v>
          </cell>
          <cell r="G251">
            <v>0</v>
          </cell>
          <cell r="H251">
            <v>53682</v>
          </cell>
          <cell r="I251">
            <v>0</v>
          </cell>
          <cell r="J251">
            <v>53682</v>
          </cell>
          <cell r="K251" t="str">
            <v>Y</v>
          </cell>
          <cell r="L251">
            <v>0</v>
          </cell>
          <cell r="M251">
            <v>415.84000000000003</v>
          </cell>
          <cell r="N251">
            <v>665</v>
          </cell>
          <cell r="O251">
            <v>54347</v>
          </cell>
        </row>
        <row r="252">
          <cell r="B252" t="str">
            <v>17410</v>
          </cell>
          <cell r="C252" t="str">
            <v>Snoqualmie Valley</v>
          </cell>
          <cell r="D252">
            <v>238.5</v>
          </cell>
          <cell r="E252">
            <v>30789</v>
          </cell>
          <cell r="F252">
            <v>0</v>
          </cell>
          <cell r="G252">
            <v>0</v>
          </cell>
          <cell r="H252">
            <v>30789</v>
          </cell>
          <cell r="I252">
            <v>0</v>
          </cell>
          <cell r="J252">
            <v>30789</v>
          </cell>
          <cell r="K252" t="str">
            <v>Y</v>
          </cell>
          <cell r="L252">
            <v>0</v>
          </cell>
          <cell r="M252">
            <v>238.5</v>
          </cell>
          <cell r="N252">
            <v>381</v>
          </cell>
          <cell r="O252">
            <v>31170</v>
          </cell>
        </row>
        <row r="253">
          <cell r="B253" t="str">
            <v>13156</v>
          </cell>
          <cell r="C253" t="str">
            <v>Soap Lake</v>
          </cell>
          <cell r="D253">
            <v>112.5</v>
          </cell>
          <cell r="E253">
            <v>14523</v>
          </cell>
          <cell r="F253">
            <v>0</v>
          </cell>
          <cell r="G253">
            <v>0</v>
          </cell>
          <cell r="H253">
            <v>14523</v>
          </cell>
          <cell r="I253">
            <v>0</v>
          </cell>
          <cell r="J253">
            <v>14523</v>
          </cell>
          <cell r="K253" t="str">
            <v>Y</v>
          </cell>
          <cell r="L253">
            <v>0</v>
          </cell>
          <cell r="M253">
            <v>112.5</v>
          </cell>
          <cell r="N253">
            <v>180</v>
          </cell>
          <cell r="O253">
            <v>14703</v>
          </cell>
        </row>
        <row r="254">
          <cell r="B254" t="str">
            <v>25118</v>
          </cell>
          <cell r="C254" t="str">
            <v>South Bend</v>
          </cell>
          <cell r="D254">
            <v>91.5</v>
          </cell>
          <cell r="E254">
            <v>11812</v>
          </cell>
          <cell r="F254">
            <v>0</v>
          </cell>
          <cell r="G254">
            <v>0</v>
          </cell>
          <cell r="H254">
            <v>11812</v>
          </cell>
          <cell r="I254">
            <v>0</v>
          </cell>
          <cell r="J254">
            <v>11812</v>
          </cell>
          <cell r="K254" t="str">
            <v>Y</v>
          </cell>
          <cell r="L254">
            <v>0</v>
          </cell>
          <cell r="M254">
            <v>91.5</v>
          </cell>
          <cell r="N254">
            <v>146</v>
          </cell>
          <cell r="O254">
            <v>11958</v>
          </cell>
        </row>
        <row r="255">
          <cell r="B255" t="str">
            <v>18402</v>
          </cell>
          <cell r="C255" t="str">
            <v>South Kitsap</v>
          </cell>
          <cell r="D255">
            <v>275.3366666666667</v>
          </cell>
          <cell r="E255">
            <v>35544</v>
          </cell>
          <cell r="F255">
            <v>0</v>
          </cell>
          <cell r="G255">
            <v>0</v>
          </cell>
          <cell r="H255">
            <v>35544</v>
          </cell>
          <cell r="I255">
            <v>0</v>
          </cell>
          <cell r="J255">
            <v>35544</v>
          </cell>
          <cell r="K255" t="str">
            <v>Y</v>
          </cell>
          <cell r="L255">
            <v>0</v>
          </cell>
          <cell r="M255">
            <v>275.3366666666667</v>
          </cell>
          <cell r="N255">
            <v>440</v>
          </cell>
          <cell r="O255">
            <v>35984</v>
          </cell>
        </row>
        <row r="256">
          <cell r="B256" t="str">
            <v>15206</v>
          </cell>
          <cell r="C256" t="str">
            <v>South Whidbey</v>
          </cell>
          <cell r="D256">
            <v>7.83</v>
          </cell>
          <cell r="E256">
            <v>1011</v>
          </cell>
          <cell r="F256">
            <v>0</v>
          </cell>
          <cell r="G256">
            <v>0</v>
          </cell>
          <cell r="H256">
            <v>1011</v>
          </cell>
          <cell r="I256">
            <v>0</v>
          </cell>
          <cell r="J256">
            <v>1011</v>
          </cell>
          <cell r="K256" t="str">
            <v>N</v>
          </cell>
          <cell r="L256">
            <v>1011</v>
          </cell>
          <cell r="M256">
            <v>0</v>
          </cell>
          <cell r="N256">
            <v>0</v>
          </cell>
          <cell r="O256">
            <v>0</v>
          </cell>
        </row>
        <row r="257">
          <cell r="B257" t="str">
            <v>23042</v>
          </cell>
          <cell r="C257" t="str">
            <v>Southside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N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B258" t="str">
            <v>32081</v>
          </cell>
          <cell r="C258" t="str">
            <v>Spokane</v>
          </cell>
          <cell r="D258">
            <v>2093.83</v>
          </cell>
          <cell r="E258">
            <v>270299</v>
          </cell>
          <cell r="F258">
            <v>0</v>
          </cell>
          <cell r="G258">
            <v>0</v>
          </cell>
          <cell r="H258">
            <v>270299</v>
          </cell>
          <cell r="I258">
            <v>0</v>
          </cell>
          <cell r="J258">
            <v>270299</v>
          </cell>
          <cell r="K258" t="str">
            <v>Y</v>
          </cell>
          <cell r="L258">
            <v>0</v>
          </cell>
          <cell r="M258">
            <v>2093.83</v>
          </cell>
          <cell r="N258">
            <v>3349</v>
          </cell>
          <cell r="O258">
            <v>273648</v>
          </cell>
        </row>
        <row r="259">
          <cell r="B259" t="str">
            <v>32901</v>
          </cell>
          <cell r="C259" t="str">
            <v>Spokane Int'l Charter</v>
          </cell>
          <cell r="D259">
            <v>7.17</v>
          </cell>
          <cell r="E259">
            <v>926</v>
          </cell>
          <cell r="F259">
            <v>0</v>
          </cell>
          <cell r="G259">
            <v>0</v>
          </cell>
          <cell r="H259">
            <v>926</v>
          </cell>
          <cell r="I259">
            <v>0</v>
          </cell>
          <cell r="J259">
            <v>926</v>
          </cell>
          <cell r="K259" t="str">
            <v>N</v>
          </cell>
          <cell r="L259">
            <v>926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22008</v>
          </cell>
          <cell r="C260" t="str">
            <v>Sprague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N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B261" t="str">
            <v>38322</v>
          </cell>
          <cell r="C261" t="str">
            <v>St John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31401</v>
          </cell>
          <cell r="C262" t="str">
            <v>Stanwood</v>
          </cell>
          <cell r="D262">
            <v>132.99666666666667</v>
          </cell>
          <cell r="E262">
            <v>17169</v>
          </cell>
          <cell r="F262">
            <v>0</v>
          </cell>
          <cell r="G262">
            <v>0</v>
          </cell>
          <cell r="H262">
            <v>17169</v>
          </cell>
          <cell r="I262">
            <v>0</v>
          </cell>
          <cell r="J262">
            <v>17169</v>
          </cell>
          <cell r="K262" t="str">
            <v>Y</v>
          </cell>
          <cell r="L262">
            <v>0</v>
          </cell>
          <cell r="M262">
            <v>132.99666666666667</v>
          </cell>
          <cell r="N262">
            <v>213</v>
          </cell>
          <cell r="O262">
            <v>17382</v>
          </cell>
        </row>
        <row r="263">
          <cell r="B263" t="str">
            <v>11054</v>
          </cell>
          <cell r="C263" t="str">
            <v>Star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N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B264" t="str">
            <v>07035</v>
          </cell>
          <cell r="C264" t="str">
            <v>Starbuck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N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04069</v>
          </cell>
          <cell r="C265" t="str">
            <v>Stehekin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27001</v>
          </cell>
          <cell r="C266" t="str">
            <v>Steilacoom Hist.</v>
          </cell>
          <cell r="D266">
            <v>109.83</v>
          </cell>
          <cell r="E266">
            <v>14178</v>
          </cell>
          <cell r="F266">
            <v>0</v>
          </cell>
          <cell r="G266">
            <v>0</v>
          </cell>
          <cell r="H266">
            <v>14178</v>
          </cell>
          <cell r="I266">
            <v>0</v>
          </cell>
          <cell r="J266">
            <v>14178</v>
          </cell>
          <cell r="K266" t="str">
            <v>Y</v>
          </cell>
          <cell r="L266">
            <v>0</v>
          </cell>
          <cell r="M266">
            <v>109.83</v>
          </cell>
          <cell r="N266">
            <v>176</v>
          </cell>
          <cell r="O266">
            <v>14354</v>
          </cell>
        </row>
        <row r="267">
          <cell r="B267" t="str">
            <v>38304</v>
          </cell>
          <cell r="C267" t="str">
            <v>Steptoe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N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B268" t="str">
            <v>30303</v>
          </cell>
          <cell r="C268" t="str">
            <v>Stevenson-Carson</v>
          </cell>
          <cell r="D268">
            <v>33</v>
          </cell>
          <cell r="E268">
            <v>4260</v>
          </cell>
          <cell r="F268">
            <v>0</v>
          </cell>
          <cell r="G268">
            <v>0</v>
          </cell>
          <cell r="H268">
            <v>4260</v>
          </cell>
          <cell r="I268">
            <v>0</v>
          </cell>
          <cell r="J268">
            <v>4260</v>
          </cell>
          <cell r="K268" t="str">
            <v>N</v>
          </cell>
          <cell r="L268">
            <v>4260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>31311</v>
          </cell>
          <cell r="C269" t="str">
            <v>Sultan</v>
          </cell>
          <cell r="D269">
            <v>218.32999999999998</v>
          </cell>
          <cell r="E269">
            <v>28185</v>
          </cell>
          <cell r="F269">
            <v>0</v>
          </cell>
          <cell r="G269">
            <v>0</v>
          </cell>
          <cell r="H269">
            <v>28185</v>
          </cell>
          <cell r="I269">
            <v>0</v>
          </cell>
          <cell r="J269">
            <v>28185</v>
          </cell>
          <cell r="K269" t="str">
            <v>Y</v>
          </cell>
          <cell r="L269">
            <v>0</v>
          </cell>
          <cell r="M269">
            <v>218.32999999999998</v>
          </cell>
          <cell r="N269">
            <v>349</v>
          </cell>
          <cell r="O269">
            <v>28534</v>
          </cell>
        </row>
        <row r="270">
          <cell r="B270" t="str">
            <v>17905</v>
          </cell>
          <cell r="C270" t="str">
            <v>Summit Atlas Charter</v>
          </cell>
          <cell r="D270">
            <v>68.5</v>
          </cell>
          <cell r="E270">
            <v>8843</v>
          </cell>
          <cell r="F270">
            <v>0</v>
          </cell>
          <cell r="G270">
            <v>0</v>
          </cell>
          <cell r="H270">
            <v>8843</v>
          </cell>
          <cell r="I270">
            <v>0</v>
          </cell>
          <cell r="J270">
            <v>8843</v>
          </cell>
          <cell r="K270" t="str">
            <v>N</v>
          </cell>
          <cell r="L270">
            <v>8843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>27905</v>
          </cell>
          <cell r="C271" t="str">
            <v>Summit Olympus Charter</v>
          </cell>
          <cell r="D271">
            <v>11.17</v>
          </cell>
          <cell r="E271">
            <v>1442</v>
          </cell>
          <cell r="F271">
            <v>0</v>
          </cell>
          <cell r="G271">
            <v>0</v>
          </cell>
          <cell r="H271">
            <v>1442</v>
          </cell>
          <cell r="I271">
            <v>0</v>
          </cell>
          <cell r="J271">
            <v>1442</v>
          </cell>
          <cell r="K271" t="str">
            <v>N</v>
          </cell>
          <cell r="L271">
            <v>1442</v>
          </cell>
          <cell r="M271">
            <v>0</v>
          </cell>
          <cell r="N271">
            <v>0</v>
          </cell>
          <cell r="O271">
            <v>0</v>
          </cell>
        </row>
        <row r="272">
          <cell r="B272" t="str">
            <v>17902</v>
          </cell>
          <cell r="C272" t="str">
            <v>Summit Sierra Charter</v>
          </cell>
          <cell r="D272">
            <v>31.17</v>
          </cell>
          <cell r="E272">
            <v>4024</v>
          </cell>
          <cell r="F272">
            <v>0</v>
          </cell>
          <cell r="G272">
            <v>0</v>
          </cell>
          <cell r="H272">
            <v>4024</v>
          </cell>
          <cell r="I272">
            <v>0</v>
          </cell>
          <cell r="J272">
            <v>4024</v>
          </cell>
          <cell r="K272" t="str">
            <v>N</v>
          </cell>
          <cell r="L272">
            <v>4024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33202</v>
          </cell>
          <cell r="C273" t="str">
            <v>Summit Valley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N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B274" t="str">
            <v>27320</v>
          </cell>
          <cell r="C274" t="str">
            <v>Sumner</v>
          </cell>
          <cell r="D274">
            <v>366.66999999999996</v>
          </cell>
          <cell r="E274">
            <v>47335</v>
          </cell>
          <cell r="F274">
            <v>0</v>
          </cell>
          <cell r="G274">
            <v>0</v>
          </cell>
          <cell r="H274">
            <v>47335</v>
          </cell>
          <cell r="I274">
            <v>0</v>
          </cell>
          <cell r="J274">
            <v>47335</v>
          </cell>
          <cell r="K274" t="str">
            <v>Y</v>
          </cell>
          <cell r="L274">
            <v>0</v>
          </cell>
          <cell r="M274">
            <v>366.66999999999996</v>
          </cell>
          <cell r="N274">
            <v>586</v>
          </cell>
          <cell r="O274">
            <v>47921</v>
          </cell>
        </row>
        <row r="275">
          <cell r="B275" t="str">
            <v>39201</v>
          </cell>
          <cell r="C275" t="str">
            <v>Sunnyside</v>
          </cell>
          <cell r="D275">
            <v>2046.17</v>
          </cell>
          <cell r="E275">
            <v>264147</v>
          </cell>
          <cell r="F275">
            <v>0</v>
          </cell>
          <cell r="G275">
            <v>0</v>
          </cell>
          <cell r="H275">
            <v>264147</v>
          </cell>
          <cell r="I275">
            <v>0</v>
          </cell>
          <cell r="J275">
            <v>264147</v>
          </cell>
          <cell r="K275" t="str">
            <v>Y</v>
          </cell>
          <cell r="L275">
            <v>0</v>
          </cell>
          <cell r="M275">
            <v>2046.17</v>
          </cell>
          <cell r="N275">
            <v>3272</v>
          </cell>
          <cell r="O275">
            <v>267419</v>
          </cell>
        </row>
        <row r="276">
          <cell r="B276" t="str">
            <v>27010</v>
          </cell>
          <cell r="C276" t="str">
            <v>Tacoma</v>
          </cell>
          <cell r="D276">
            <v>3395.16</v>
          </cell>
          <cell r="E276">
            <v>438292</v>
          </cell>
          <cell r="F276">
            <v>0</v>
          </cell>
          <cell r="G276">
            <v>0</v>
          </cell>
          <cell r="H276">
            <v>438292</v>
          </cell>
          <cell r="I276">
            <v>0</v>
          </cell>
          <cell r="J276">
            <v>438292</v>
          </cell>
          <cell r="K276" t="str">
            <v>Y</v>
          </cell>
          <cell r="L276">
            <v>0</v>
          </cell>
          <cell r="M276">
            <v>3395.16</v>
          </cell>
          <cell r="N276">
            <v>5430</v>
          </cell>
          <cell r="O276">
            <v>443722</v>
          </cell>
        </row>
        <row r="277">
          <cell r="B277" t="str">
            <v>14077</v>
          </cell>
          <cell r="C277" t="str">
            <v>Taholah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N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B278" t="str">
            <v>17409</v>
          </cell>
          <cell r="C278" t="str">
            <v>Tahoma</v>
          </cell>
          <cell r="D278">
            <v>276</v>
          </cell>
          <cell r="E278">
            <v>35630</v>
          </cell>
          <cell r="F278">
            <v>0</v>
          </cell>
          <cell r="G278">
            <v>0</v>
          </cell>
          <cell r="H278">
            <v>35630</v>
          </cell>
          <cell r="I278">
            <v>0</v>
          </cell>
          <cell r="J278">
            <v>35630</v>
          </cell>
          <cell r="K278" t="str">
            <v>Y</v>
          </cell>
          <cell r="L278">
            <v>0</v>
          </cell>
          <cell r="M278">
            <v>276</v>
          </cell>
          <cell r="N278">
            <v>441</v>
          </cell>
          <cell r="O278">
            <v>36071</v>
          </cell>
        </row>
        <row r="279">
          <cell r="B279" t="str">
            <v>38265</v>
          </cell>
          <cell r="C279" t="str">
            <v>Tekoa</v>
          </cell>
          <cell r="D279">
            <v>1</v>
          </cell>
          <cell r="E279">
            <v>129</v>
          </cell>
          <cell r="F279">
            <v>0</v>
          </cell>
          <cell r="G279">
            <v>0</v>
          </cell>
          <cell r="H279">
            <v>129</v>
          </cell>
          <cell r="I279">
            <v>0</v>
          </cell>
          <cell r="J279">
            <v>129</v>
          </cell>
          <cell r="K279" t="str">
            <v>N</v>
          </cell>
          <cell r="L279">
            <v>129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34402</v>
          </cell>
          <cell r="C280" t="str">
            <v>Tenino</v>
          </cell>
          <cell r="D280">
            <v>12.5</v>
          </cell>
          <cell r="E280">
            <v>1614</v>
          </cell>
          <cell r="F280">
            <v>0</v>
          </cell>
          <cell r="G280">
            <v>0</v>
          </cell>
          <cell r="H280">
            <v>1614</v>
          </cell>
          <cell r="I280">
            <v>0</v>
          </cell>
          <cell r="J280">
            <v>1614</v>
          </cell>
          <cell r="K280" t="str">
            <v>N</v>
          </cell>
          <cell r="L280">
            <v>1614</v>
          </cell>
          <cell r="M280">
            <v>0</v>
          </cell>
          <cell r="N280">
            <v>0</v>
          </cell>
          <cell r="O280">
            <v>0</v>
          </cell>
        </row>
        <row r="281">
          <cell r="B281" t="str">
            <v>19400</v>
          </cell>
          <cell r="C281" t="str">
            <v>Thorp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N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B282" t="str">
            <v>21237</v>
          </cell>
          <cell r="C282" t="str">
            <v>Toledo</v>
          </cell>
          <cell r="D282">
            <v>12.17</v>
          </cell>
          <cell r="E282">
            <v>1571</v>
          </cell>
          <cell r="F282">
            <v>0</v>
          </cell>
          <cell r="G282">
            <v>0</v>
          </cell>
          <cell r="H282">
            <v>1571</v>
          </cell>
          <cell r="I282">
            <v>0</v>
          </cell>
          <cell r="J282">
            <v>1571</v>
          </cell>
          <cell r="K282" t="str">
            <v>N</v>
          </cell>
          <cell r="L282">
            <v>1571</v>
          </cell>
          <cell r="M282">
            <v>0</v>
          </cell>
          <cell r="N282">
            <v>0</v>
          </cell>
          <cell r="O282">
            <v>0</v>
          </cell>
        </row>
        <row r="283">
          <cell r="B283" t="str">
            <v>24404</v>
          </cell>
          <cell r="C283" t="str">
            <v>Tonasket</v>
          </cell>
          <cell r="D283">
            <v>137.66</v>
          </cell>
          <cell r="E283">
            <v>17771</v>
          </cell>
          <cell r="F283">
            <v>0</v>
          </cell>
          <cell r="G283">
            <v>0</v>
          </cell>
          <cell r="H283">
            <v>17771</v>
          </cell>
          <cell r="I283">
            <v>0</v>
          </cell>
          <cell r="J283">
            <v>17771</v>
          </cell>
          <cell r="K283" t="str">
            <v>Y</v>
          </cell>
          <cell r="L283">
            <v>0</v>
          </cell>
          <cell r="M283">
            <v>137.66</v>
          </cell>
          <cell r="N283">
            <v>220</v>
          </cell>
          <cell r="O283">
            <v>17991</v>
          </cell>
        </row>
        <row r="284">
          <cell r="B284" t="str">
            <v>39202</v>
          </cell>
          <cell r="C284" t="str">
            <v>Toppenish</v>
          </cell>
          <cell r="D284">
            <v>1586.4933333333333</v>
          </cell>
          <cell r="E284">
            <v>204806</v>
          </cell>
          <cell r="F284">
            <v>0</v>
          </cell>
          <cell r="G284">
            <v>0</v>
          </cell>
          <cell r="H284">
            <v>204806</v>
          </cell>
          <cell r="I284">
            <v>0</v>
          </cell>
          <cell r="J284">
            <v>204806</v>
          </cell>
          <cell r="K284" t="str">
            <v>Y</v>
          </cell>
          <cell r="L284">
            <v>0</v>
          </cell>
          <cell r="M284">
            <v>1586.4933333333333</v>
          </cell>
          <cell r="N284">
            <v>2537</v>
          </cell>
          <cell r="O284">
            <v>207343</v>
          </cell>
        </row>
        <row r="285">
          <cell r="B285" t="str">
            <v>36300</v>
          </cell>
          <cell r="C285" t="str">
            <v>Touchet</v>
          </cell>
          <cell r="D285">
            <v>39</v>
          </cell>
          <cell r="E285">
            <v>5035</v>
          </cell>
          <cell r="F285">
            <v>0</v>
          </cell>
          <cell r="G285">
            <v>0</v>
          </cell>
          <cell r="H285">
            <v>5035</v>
          </cell>
          <cell r="I285">
            <v>0</v>
          </cell>
          <cell r="J285">
            <v>5035</v>
          </cell>
          <cell r="K285" t="str">
            <v>N</v>
          </cell>
          <cell r="L285">
            <v>5035</v>
          </cell>
          <cell r="M285">
            <v>0</v>
          </cell>
          <cell r="N285">
            <v>0</v>
          </cell>
          <cell r="O285">
            <v>0</v>
          </cell>
        </row>
        <row r="286">
          <cell r="B286" t="str">
            <v>08130</v>
          </cell>
          <cell r="C286" t="str">
            <v>Toutle Lake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N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B287" t="str">
            <v>20400</v>
          </cell>
          <cell r="C287" t="str">
            <v>Trout Lake</v>
          </cell>
          <cell r="D287">
            <v>7.84</v>
          </cell>
          <cell r="E287">
            <v>1012</v>
          </cell>
          <cell r="F287">
            <v>0</v>
          </cell>
          <cell r="G287">
            <v>0</v>
          </cell>
          <cell r="H287">
            <v>1012</v>
          </cell>
          <cell r="I287">
            <v>0</v>
          </cell>
          <cell r="J287">
            <v>1012</v>
          </cell>
          <cell r="K287" t="str">
            <v>N</v>
          </cell>
          <cell r="L287">
            <v>1012</v>
          </cell>
          <cell r="M287">
            <v>0</v>
          </cell>
          <cell r="N287">
            <v>0</v>
          </cell>
          <cell r="O287">
            <v>0</v>
          </cell>
        </row>
        <row r="288">
          <cell r="B288" t="str">
            <v>17406</v>
          </cell>
          <cell r="C288" t="str">
            <v>Tukwila</v>
          </cell>
          <cell r="D288">
            <v>1106.83</v>
          </cell>
          <cell r="E288">
            <v>142884</v>
          </cell>
          <cell r="F288">
            <v>0</v>
          </cell>
          <cell r="G288">
            <v>0</v>
          </cell>
          <cell r="H288">
            <v>142884</v>
          </cell>
          <cell r="I288">
            <v>0</v>
          </cell>
          <cell r="J288">
            <v>142884</v>
          </cell>
          <cell r="K288" t="str">
            <v>Y</v>
          </cell>
          <cell r="L288">
            <v>0</v>
          </cell>
          <cell r="M288">
            <v>1106.83</v>
          </cell>
          <cell r="N288">
            <v>1770</v>
          </cell>
          <cell r="O288">
            <v>144654</v>
          </cell>
        </row>
        <row r="289">
          <cell r="B289" t="str">
            <v>34033</v>
          </cell>
          <cell r="C289" t="str">
            <v>Tumwater</v>
          </cell>
          <cell r="D289">
            <v>122</v>
          </cell>
          <cell r="E289">
            <v>15749</v>
          </cell>
          <cell r="F289">
            <v>0</v>
          </cell>
          <cell r="G289">
            <v>0</v>
          </cell>
          <cell r="H289">
            <v>15749</v>
          </cell>
          <cell r="I289">
            <v>0</v>
          </cell>
          <cell r="J289">
            <v>15749</v>
          </cell>
          <cell r="K289" t="str">
            <v>Y</v>
          </cell>
          <cell r="L289">
            <v>0</v>
          </cell>
          <cell r="M289">
            <v>122</v>
          </cell>
          <cell r="N289">
            <v>195</v>
          </cell>
          <cell r="O289">
            <v>15944</v>
          </cell>
        </row>
        <row r="290">
          <cell r="B290" t="str">
            <v>39002</v>
          </cell>
          <cell r="C290" t="str">
            <v>Union Gap</v>
          </cell>
          <cell r="D290">
            <v>177</v>
          </cell>
          <cell r="E290">
            <v>22850</v>
          </cell>
          <cell r="F290">
            <v>0</v>
          </cell>
          <cell r="G290">
            <v>0</v>
          </cell>
          <cell r="H290">
            <v>22850</v>
          </cell>
          <cell r="I290">
            <v>0</v>
          </cell>
          <cell r="J290">
            <v>22850</v>
          </cell>
          <cell r="K290" t="str">
            <v>Y</v>
          </cell>
          <cell r="L290">
            <v>0</v>
          </cell>
          <cell r="M290">
            <v>177</v>
          </cell>
          <cell r="N290">
            <v>283</v>
          </cell>
          <cell r="O290">
            <v>23133</v>
          </cell>
        </row>
        <row r="291">
          <cell r="B291" t="str">
            <v>27083</v>
          </cell>
          <cell r="C291" t="str">
            <v>University Place</v>
          </cell>
          <cell r="D291">
            <v>344.66</v>
          </cell>
          <cell r="E291">
            <v>44493</v>
          </cell>
          <cell r="F291">
            <v>0</v>
          </cell>
          <cell r="G291">
            <v>0</v>
          </cell>
          <cell r="H291">
            <v>44493</v>
          </cell>
          <cell r="I291">
            <v>0</v>
          </cell>
          <cell r="J291">
            <v>44493</v>
          </cell>
          <cell r="K291" t="str">
            <v>Y</v>
          </cell>
          <cell r="L291">
            <v>0</v>
          </cell>
          <cell r="M291">
            <v>344.66</v>
          </cell>
          <cell r="N291">
            <v>551</v>
          </cell>
          <cell r="O291">
            <v>45044</v>
          </cell>
        </row>
        <row r="292">
          <cell r="B292" t="str">
            <v>33070</v>
          </cell>
          <cell r="C292" t="str">
            <v>Valley</v>
          </cell>
          <cell r="D292">
            <v>1.3333333333333333</v>
          </cell>
          <cell r="E292">
            <v>172</v>
          </cell>
          <cell r="F292">
            <v>0</v>
          </cell>
          <cell r="G292">
            <v>0</v>
          </cell>
          <cell r="H292">
            <v>172</v>
          </cell>
          <cell r="I292">
            <v>0</v>
          </cell>
          <cell r="J292">
            <v>172</v>
          </cell>
          <cell r="K292" t="str">
            <v>N</v>
          </cell>
          <cell r="L292">
            <v>172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06037</v>
          </cell>
          <cell r="C293" t="str">
            <v>Vancouver</v>
          </cell>
          <cell r="D293">
            <v>3199.8366666666666</v>
          </cell>
          <cell r="E293">
            <v>413077</v>
          </cell>
          <cell r="F293">
            <v>0</v>
          </cell>
          <cell r="G293">
            <v>0</v>
          </cell>
          <cell r="H293">
            <v>413077</v>
          </cell>
          <cell r="I293">
            <v>0</v>
          </cell>
          <cell r="J293">
            <v>413077</v>
          </cell>
          <cell r="K293" t="str">
            <v>Y</v>
          </cell>
          <cell r="L293">
            <v>0</v>
          </cell>
          <cell r="M293">
            <v>3199.8366666666666</v>
          </cell>
          <cell r="N293">
            <v>5117</v>
          </cell>
          <cell r="O293">
            <v>418194</v>
          </cell>
        </row>
        <row r="294">
          <cell r="B294" t="str">
            <v>17402</v>
          </cell>
          <cell r="C294" t="str">
            <v>Vashon Island</v>
          </cell>
          <cell r="D294">
            <v>77.67</v>
          </cell>
          <cell r="E294">
            <v>10027</v>
          </cell>
          <cell r="F294">
            <v>0</v>
          </cell>
          <cell r="G294">
            <v>0</v>
          </cell>
          <cell r="H294">
            <v>10027</v>
          </cell>
          <cell r="I294">
            <v>0</v>
          </cell>
          <cell r="J294">
            <v>10027</v>
          </cell>
          <cell r="K294" t="str">
            <v>C</v>
          </cell>
          <cell r="L294">
            <v>0</v>
          </cell>
          <cell r="M294">
            <v>77.67</v>
          </cell>
          <cell r="N294">
            <v>124</v>
          </cell>
          <cell r="O294">
            <v>10151</v>
          </cell>
        </row>
        <row r="295">
          <cell r="B295" t="str">
            <v>35200</v>
          </cell>
          <cell r="C295" t="str">
            <v>Wahkiakum</v>
          </cell>
          <cell r="D295">
            <v>20.67</v>
          </cell>
          <cell r="E295">
            <v>2668</v>
          </cell>
          <cell r="F295">
            <v>0</v>
          </cell>
          <cell r="G295">
            <v>0</v>
          </cell>
          <cell r="H295">
            <v>2668</v>
          </cell>
          <cell r="I295">
            <v>0</v>
          </cell>
          <cell r="J295">
            <v>2668</v>
          </cell>
          <cell r="K295" t="str">
            <v>C</v>
          </cell>
          <cell r="L295">
            <v>0</v>
          </cell>
          <cell r="M295">
            <v>20.67</v>
          </cell>
          <cell r="N295">
            <v>33</v>
          </cell>
          <cell r="O295">
            <v>2701</v>
          </cell>
        </row>
        <row r="296">
          <cell r="B296" t="str">
            <v>13073</v>
          </cell>
          <cell r="C296" t="str">
            <v>Wahluke</v>
          </cell>
          <cell r="D296">
            <v>1282</v>
          </cell>
          <cell r="E296">
            <v>165498</v>
          </cell>
          <cell r="F296">
            <v>0</v>
          </cell>
          <cell r="G296">
            <v>0</v>
          </cell>
          <cell r="H296">
            <v>165498</v>
          </cell>
          <cell r="I296">
            <v>0</v>
          </cell>
          <cell r="J296">
            <v>165498</v>
          </cell>
          <cell r="K296" t="str">
            <v>Y</v>
          </cell>
          <cell r="L296">
            <v>0</v>
          </cell>
          <cell r="M296">
            <v>1282</v>
          </cell>
          <cell r="N296">
            <v>2050</v>
          </cell>
          <cell r="O296">
            <v>167548</v>
          </cell>
        </row>
        <row r="297">
          <cell r="B297" t="str">
            <v>36401</v>
          </cell>
          <cell r="C297" t="str">
            <v>Waitsburg</v>
          </cell>
          <cell r="D297">
            <v>6</v>
          </cell>
          <cell r="E297">
            <v>775</v>
          </cell>
          <cell r="F297">
            <v>0</v>
          </cell>
          <cell r="G297">
            <v>0</v>
          </cell>
          <cell r="H297">
            <v>775</v>
          </cell>
          <cell r="I297">
            <v>0</v>
          </cell>
          <cell r="J297">
            <v>775</v>
          </cell>
          <cell r="K297" t="str">
            <v>N</v>
          </cell>
          <cell r="L297">
            <v>775</v>
          </cell>
          <cell r="M297">
            <v>0</v>
          </cell>
          <cell r="N297">
            <v>0</v>
          </cell>
          <cell r="O297">
            <v>0</v>
          </cell>
        </row>
        <row r="298">
          <cell r="B298" t="str">
            <v>36140</v>
          </cell>
          <cell r="C298" t="str">
            <v>Walla Walla</v>
          </cell>
          <cell r="D298">
            <v>808.5</v>
          </cell>
          <cell r="E298">
            <v>104372</v>
          </cell>
          <cell r="F298">
            <v>0</v>
          </cell>
          <cell r="G298">
            <v>0</v>
          </cell>
          <cell r="H298">
            <v>104372</v>
          </cell>
          <cell r="I298">
            <v>0</v>
          </cell>
          <cell r="J298">
            <v>104372</v>
          </cell>
          <cell r="K298" t="str">
            <v>Y</v>
          </cell>
          <cell r="L298">
            <v>0</v>
          </cell>
          <cell r="M298">
            <v>808.5</v>
          </cell>
          <cell r="N298">
            <v>1293</v>
          </cell>
          <cell r="O298">
            <v>105665</v>
          </cell>
        </row>
        <row r="299">
          <cell r="B299" t="str">
            <v>39207</v>
          </cell>
          <cell r="C299" t="str">
            <v>Wapato</v>
          </cell>
          <cell r="D299">
            <v>1660.1666666666665</v>
          </cell>
          <cell r="E299">
            <v>214316</v>
          </cell>
          <cell r="F299">
            <v>0</v>
          </cell>
          <cell r="G299">
            <v>0</v>
          </cell>
          <cell r="H299">
            <v>214316</v>
          </cell>
          <cell r="I299">
            <v>0</v>
          </cell>
          <cell r="J299">
            <v>214316</v>
          </cell>
          <cell r="K299" t="str">
            <v>Y</v>
          </cell>
          <cell r="L299">
            <v>0</v>
          </cell>
          <cell r="M299">
            <v>1660.1666666666665</v>
          </cell>
          <cell r="N299">
            <v>2655</v>
          </cell>
          <cell r="O299">
            <v>216971</v>
          </cell>
        </row>
        <row r="300">
          <cell r="B300" t="str">
            <v>13146</v>
          </cell>
          <cell r="C300" t="str">
            <v>Warden</v>
          </cell>
          <cell r="D300">
            <v>257.5</v>
          </cell>
          <cell r="E300">
            <v>33242</v>
          </cell>
          <cell r="F300">
            <v>0</v>
          </cell>
          <cell r="G300">
            <v>0</v>
          </cell>
          <cell r="H300">
            <v>33242</v>
          </cell>
          <cell r="I300">
            <v>0</v>
          </cell>
          <cell r="J300">
            <v>33242</v>
          </cell>
          <cell r="K300" t="str">
            <v>Y</v>
          </cell>
          <cell r="L300">
            <v>0</v>
          </cell>
          <cell r="M300">
            <v>257.5</v>
          </cell>
          <cell r="N300">
            <v>412</v>
          </cell>
          <cell r="O300">
            <v>33654</v>
          </cell>
        </row>
        <row r="301">
          <cell r="B301" t="str">
            <v>06112</v>
          </cell>
          <cell r="C301" t="str">
            <v>Washougal</v>
          </cell>
          <cell r="D301">
            <v>84</v>
          </cell>
          <cell r="E301">
            <v>10844</v>
          </cell>
          <cell r="F301">
            <v>0</v>
          </cell>
          <cell r="G301">
            <v>0</v>
          </cell>
          <cell r="H301">
            <v>10844</v>
          </cell>
          <cell r="I301">
            <v>0</v>
          </cell>
          <cell r="J301">
            <v>10844</v>
          </cell>
          <cell r="K301" t="str">
            <v>Y</v>
          </cell>
          <cell r="L301">
            <v>0</v>
          </cell>
          <cell r="M301">
            <v>84</v>
          </cell>
          <cell r="N301">
            <v>134</v>
          </cell>
          <cell r="O301">
            <v>10978</v>
          </cell>
        </row>
        <row r="302">
          <cell r="B302" t="str">
            <v>01109</v>
          </cell>
          <cell r="C302" t="str">
            <v>Washtucna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N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B303" t="str">
            <v>09209</v>
          </cell>
          <cell r="C303" t="str">
            <v>Waterville</v>
          </cell>
          <cell r="D303">
            <v>19.170000000000002</v>
          </cell>
          <cell r="E303">
            <v>2475</v>
          </cell>
          <cell r="F303">
            <v>0</v>
          </cell>
          <cell r="G303">
            <v>0</v>
          </cell>
          <cell r="H303">
            <v>2475</v>
          </cell>
          <cell r="I303">
            <v>0</v>
          </cell>
          <cell r="J303">
            <v>2475</v>
          </cell>
          <cell r="K303" t="str">
            <v>N</v>
          </cell>
          <cell r="L303">
            <v>2475</v>
          </cell>
          <cell r="M303">
            <v>0</v>
          </cell>
          <cell r="N303">
            <v>0</v>
          </cell>
          <cell r="O303">
            <v>0</v>
          </cell>
        </row>
        <row r="304">
          <cell r="B304" t="str">
            <v>33049</v>
          </cell>
          <cell r="C304" t="str">
            <v>Wellpinit</v>
          </cell>
          <cell r="D304">
            <v>108.66666666666667</v>
          </cell>
          <cell r="E304">
            <v>14028</v>
          </cell>
          <cell r="F304">
            <v>0</v>
          </cell>
          <cell r="G304">
            <v>0</v>
          </cell>
          <cell r="H304">
            <v>14028</v>
          </cell>
          <cell r="I304">
            <v>0</v>
          </cell>
          <cell r="J304">
            <v>14028</v>
          </cell>
          <cell r="K304" t="str">
            <v>Y</v>
          </cell>
          <cell r="L304">
            <v>0</v>
          </cell>
          <cell r="M304">
            <v>108.66666666666667</v>
          </cell>
          <cell r="N304">
            <v>174</v>
          </cell>
          <cell r="O304">
            <v>14202</v>
          </cell>
        </row>
        <row r="305">
          <cell r="B305" t="str">
            <v>04246</v>
          </cell>
          <cell r="C305" t="str">
            <v>Wenatchee</v>
          </cell>
          <cell r="D305">
            <v>1832.9966666666667</v>
          </cell>
          <cell r="E305">
            <v>236628</v>
          </cell>
          <cell r="F305">
            <v>0</v>
          </cell>
          <cell r="G305">
            <v>0</v>
          </cell>
          <cell r="H305">
            <v>236628</v>
          </cell>
          <cell r="I305">
            <v>0</v>
          </cell>
          <cell r="J305">
            <v>236628</v>
          </cell>
          <cell r="K305" t="str">
            <v>Y</v>
          </cell>
          <cell r="L305">
            <v>0</v>
          </cell>
          <cell r="M305">
            <v>1832.9966666666667</v>
          </cell>
          <cell r="N305">
            <v>2931</v>
          </cell>
          <cell r="O305">
            <v>239559</v>
          </cell>
        </row>
        <row r="306">
          <cell r="B306" t="str">
            <v>32363</v>
          </cell>
          <cell r="C306" t="str">
            <v>West Valley (Spok</v>
          </cell>
          <cell r="D306">
            <v>124.5</v>
          </cell>
          <cell r="E306">
            <v>16072</v>
          </cell>
          <cell r="F306">
            <v>0</v>
          </cell>
          <cell r="G306">
            <v>0</v>
          </cell>
          <cell r="H306">
            <v>16072</v>
          </cell>
          <cell r="I306">
            <v>0</v>
          </cell>
          <cell r="J306">
            <v>16072</v>
          </cell>
          <cell r="K306" t="str">
            <v>Y</v>
          </cell>
          <cell r="L306">
            <v>0</v>
          </cell>
          <cell r="M306">
            <v>124.5</v>
          </cell>
          <cell r="N306">
            <v>199</v>
          </cell>
          <cell r="O306">
            <v>16271</v>
          </cell>
        </row>
        <row r="307">
          <cell r="B307" t="str">
            <v>39208</v>
          </cell>
          <cell r="C307" t="str">
            <v>West Valley (Yak)</v>
          </cell>
          <cell r="D307">
            <v>392.50666666666666</v>
          </cell>
          <cell r="E307">
            <v>50670</v>
          </cell>
          <cell r="F307">
            <v>0</v>
          </cell>
          <cell r="G307">
            <v>0</v>
          </cell>
          <cell r="H307">
            <v>50670</v>
          </cell>
          <cell r="I307">
            <v>0</v>
          </cell>
          <cell r="J307">
            <v>50670</v>
          </cell>
          <cell r="K307" t="str">
            <v>Y</v>
          </cell>
          <cell r="L307">
            <v>0</v>
          </cell>
          <cell r="M307">
            <v>392.50666666666666</v>
          </cell>
          <cell r="N307">
            <v>628</v>
          </cell>
          <cell r="O307">
            <v>51298</v>
          </cell>
        </row>
        <row r="308">
          <cell r="B308" t="str">
            <v>37902</v>
          </cell>
          <cell r="C308" t="str">
            <v>Whatcom Intergenerational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N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B309" t="str">
            <v>21303</v>
          </cell>
          <cell r="C309" t="str">
            <v>White Pass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N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B310" t="str">
            <v>27416</v>
          </cell>
          <cell r="C310" t="str">
            <v>White River</v>
          </cell>
          <cell r="D310">
            <v>142.67000000000002</v>
          </cell>
          <cell r="E310">
            <v>18418</v>
          </cell>
          <cell r="F310">
            <v>0</v>
          </cell>
          <cell r="G310">
            <v>0</v>
          </cell>
          <cell r="H310">
            <v>18418</v>
          </cell>
          <cell r="I310">
            <v>0</v>
          </cell>
          <cell r="J310">
            <v>18418</v>
          </cell>
          <cell r="K310" t="str">
            <v>Y</v>
          </cell>
          <cell r="L310">
            <v>0</v>
          </cell>
          <cell r="M310">
            <v>142.67000000000002</v>
          </cell>
          <cell r="N310">
            <v>228</v>
          </cell>
          <cell r="O310">
            <v>18646</v>
          </cell>
        </row>
        <row r="311">
          <cell r="B311" t="str">
            <v>20405</v>
          </cell>
          <cell r="C311" t="str">
            <v>White Salmon</v>
          </cell>
          <cell r="D311">
            <v>199.66666666666666</v>
          </cell>
          <cell r="E311">
            <v>25776</v>
          </cell>
          <cell r="F311">
            <v>0</v>
          </cell>
          <cell r="G311">
            <v>0</v>
          </cell>
          <cell r="H311">
            <v>25776</v>
          </cell>
          <cell r="I311">
            <v>0</v>
          </cell>
          <cell r="J311">
            <v>25776</v>
          </cell>
          <cell r="K311" t="str">
            <v>Y</v>
          </cell>
          <cell r="L311">
            <v>0</v>
          </cell>
          <cell r="M311">
            <v>199.66666666666666</v>
          </cell>
          <cell r="N311">
            <v>319</v>
          </cell>
          <cell r="O311">
            <v>26095</v>
          </cell>
        </row>
        <row r="312">
          <cell r="B312" t="str">
            <v>22200</v>
          </cell>
          <cell r="C312" t="str">
            <v>Wilbur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N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25160</v>
          </cell>
          <cell r="C313" t="str">
            <v>Willapa Valley</v>
          </cell>
          <cell r="D313">
            <v>5.84</v>
          </cell>
          <cell r="E313">
            <v>754</v>
          </cell>
          <cell r="F313">
            <v>0</v>
          </cell>
          <cell r="G313">
            <v>0</v>
          </cell>
          <cell r="H313">
            <v>754</v>
          </cell>
          <cell r="I313">
            <v>0</v>
          </cell>
          <cell r="J313">
            <v>754</v>
          </cell>
          <cell r="K313" t="str">
            <v>N</v>
          </cell>
          <cell r="L313">
            <v>754</v>
          </cell>
          <cell r="M313">
            <v>0</v>
          </cell>
          <cell r="N313">
            <v>0</v>
          </cell>
          <cell r="O313">
            <v>0</v>
          </cell>
        </row>
        <row r="314">
          <cell r="B314" t="str">
            <v>36901</v>
          </cell>
          <cell r="C314" t="str">
            <v>Willow Charter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N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13167</v>
          </cell>
          <cell r="C315" t="str">
            <v>Wilson Creek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N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21232</v>
          </cell>
          <cell r="C316" t="str">
            <v>Winlock</v>
          </cell>
          <cell r="D316">
            <v>80</v>
          </cell>
          <cell r="E316">
            <v>10327</v>
          </cell>
          <cell r="F316">
            <v>0</v>
          </cell>
          <cell r="G316">
            <v>0</v>
          </cell>
          <cell r="H316">
            <v>10327</v>
          </cell>
          <cell r="I316">
            <v>0</v>
          </cell>
          <cell r="J316">
            <v>10327</v>
          </cell>
          <cell r="K316" t="str">
            <v>Y</v>
          </cell>
          <cell r="L316">
            <v>0</v>
          </cell>
          <cell r="M316">
            <v>80</v>
          </cell>
          <cell r="N316">
            <v>128</v>
          </cell>
          <cell r="O316">
            <v>10455</v>
          </cell>
        </row>
        <row r="317">
          <cell r="B317" t="str">
            <v>14117</v>
          </cell>
          <cell r="C317" t="str">
            <v>Wishkah Valley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str">
            <v>N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20094</v>
          </cell>
          <cell r="C318" t="str">
            <v>Wishram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N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08404</v>
          </cell>
          <cell r="C319" t="str">
            <v>Woodland</v>
          </cell>
          <cell r="D319">
            <v>214.17</v>
          </cell>
          <cell r="E319">
            <v>27648</v>
          </cell>
          <cell r="F319">
            <v>0</v>
          </cell>
          <cell r="G319">
            <v>0</v>
          </cell>
          <cell r="H319">
            <v>27648</v>
          </cell>
          <cell r="I319">
            <v>0</v>
          </cell>
          <cell r="J319">
            <v>27648</v>
          </cell>
          <cell r="K319" t="str">
            <v>Y</v>
          </cell>
          <cell r="L319">
            <v>0</v>
          </cell>
          <cell r="M319">
            <v>214.17</v>
          </cell>
          <cell r="N319">
            <v>343</v>
          </cell>
          <cell r="O319">
            <v>27991</v>
          </cell>
        </row>
        <row r="320">
          <cell r="B320" t="str">
            <v>39007</v>
          </cell>
          <cell r="C320" t="str">
            <v>Yakima</v>
          </cell>
          <cell r="D320">
            <v>4855.5</v>
          </cell>
          <cell r="E320">
            <v>626813</v>
          </cell>
          <cell r="F320">
            <v>0</v>
          </cell>
          <cell r="G320">
            <v>0</v>
          </cell>
          <cell r="H320">
            <v>626813</v>
          </cell>
          <cell r="I320">
            <v>0</v>
          </cell>
          <cell r="J320">
            <v>626813</v>
          </cell>
          <cell r="K320" t="str">
            <v>Y</v>
          </cell>
          <cell r="L320">
            <v>0</v>
          </cell>
          <cell r="M320">
            <v>4855.5</v>
          </cell>
          <cell r="N320">
            <v>7765</v>
          </cell>
          <cell r="O320">
            <v>634578</v>
          </cell>
        </row>
        <row r="321">
          <cell r="B321" t="str">
            <v>34002</v>
          </cell>
          <cell r="C321" t="str">
            <v>Yelm</v>
          </cell>
          <cell r="D321">
            <v>166.34</v>
          </cell>
          <cell r="E321">
            <v>21473</v>
          </cell>
          <cell r="F321">
            <v>0</v>
          </cell>
          <cell r="G321">
            <v>0</v>
          </cell>
          <cell r="H321">
            <v>21473</v>
          </cell>
          <cell r="I321">
            <v>0</v>
          </cell>
          <cell r="J321">
            <v>21473</v>
          </cell>
          <cell r="K321" t="str">
            <v>N</v>
          </cell>
          <cell r="L321">
            <v>21473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39205</v>
          </cell>
          <cell r="C322" t="str">
            <v>Zillah</v>
          </cell>
          <cell r="D322">
            <v>143.67000000000002</v>
          </cell>
          <cell r="E322">
            <v>18547</v>
          </cell>
          <cell r="F322">
            <v>0</v>
          </cell>
          <cell r="G322">
            <v>0</v>
          </cell>
          <cell r="H322">
            <v>18547</v>
          </cell>
          <cell r="I322">
            <v>0</v>
          </cell>
          <cell r="J322">
            <v>18547</v>
          </cell>
          <cell r="K322" t="str">
            <v>Y</v>
          </cell>
          <cell r="L322">
            <v>0</v>
          </cell>
          <cell r="M322">
            <v>143.67000000000002</v>
          </cell>
          <cell r="N322">
            <v>230</v>
          </cell>
          <cell r="O322">
            <v>18777</v>
          </cell>
        </row>
        <row r="323">
          <cell r="B323" t="str">
            <v>32903</v>
          </cell>
          <cell r="C323" t="str">
            <v>Lumen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str">
            <v>N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B324"/>
          <cell r="C324" t="str">
            <v>State Total</v>
          </cell>
          <cell r="D324">
            <v>134200.31000000006</v>
          </cell>
          <cell r="E324">
            <v>17324365</v>
          </cell>
          <cell r="F324">
            <v>0</v>
          </cell>
          <cell r="G324">
            <v>0</v>
          </cell>
          <cell r="H324">
            <v>17324365</v>
          </cell>
          <cell r="I324">
            <v>0</v>
          </cell>
          <cell r="J324">
            <v>17324365</v>
          </cell>
          <cell r="K324"/>
          <cell r="L324">
            <v>211997</v>
          </cell>
          <cell r="M324">
            <v>132558.12333333341</v>
          </cell>
          <cell r="N324">
            <v>211995</v>
          </cell>
          <cell r="O324">
            <v>17324363</v>
          </cell>
        </row>
      </sheetData>
      <sheetData sheetId="8">
        <row r="8">
          <cell r="O8">
            <v>15975121</v>
          </cell>
        </row>
        <row r="9">
          <cell r="B9" t="str">
            <v>01109</v>
          </cell>
          <cell r="C9" t="str">
            <v>Washtucna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N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 t="str">
            <v>Not Applicable</v>
          </cell>
          <cell r="S9" t="str">
            <v/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B10" t="str">
            <v>01122</v>
          </cell>
          <cell r="C10" t="str">
            <v>Benge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 t="str">
            <v>Not Applicable</v>
          </cell>
          <cell r="S10" t="str">
            <v/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01147</v>
          </cell>
          <cell r="C11" t="str">
            <v>Othello</v>
          </cell>
          <cell r="D11">
            <v>1289.43</v>
          </cell>
          <cell r="E11">
            <v>157685</v>
          </cell>
          <cell r="F11">
            <v>0</v>
          </cell>
          <cell r="G11">
            <v>0</v>
          </cell>
          <cell r="H11">
            <v>157685</v>
          </cell>
          <cell r="I11">
            <v>0</v>
          </cell>
          <cell r="J11">
            <v>157685</v>
          </cell>
          <cell r="K11" t="str">
            <v>Y</v>
          </cell>
          <cell r="L11">
            <v>0</v>
          </cell>
          <cell r="M11">
            <v>1289.43</v>
          </cell>
          <cell r="N11">
            <v>2102</v>
          </cell>
          <cell r="O11">
            <v>159787</v>
          </cell>
          <cell r="Q11">
            <v>0</v>
          </cell>
          <cell r="R11" t="str">
            <v>Not Applicable</v>
          </cell>
          <cell r="S11" t="str">
            <v/>
          </cell>
          <cell r="T11">
            <v>0</v>
          </cell>
          <cell r="U11">
            <v>159787</v>
          </cell>
          <cell r="V11">
            <v>123.9206471076367</v>
          </cell>
          <cell r="W11">
            <v>159787</v>
          </cell>
        </row>
        <row r="12">
          <cell r="B12" t="str">
            <v>01158</v>
          </cell>
          <cell r="C12" t="str">
            <v>Lind</v>
          </cell>
          <cell r="D12">
            <v>29.43</v>
          </cell>
          <cell r="E12">
            <v>3599</v>
          </cell>
          <cell r="F12">
            <v>0</v>
          </cell>
          <cell r="G12">
            <v>0</v>
          </cell>
          <cell r="H12">
            <v>3599</v>
          </cell>
          <cell r="I12">
            <v>0</v>
          </cell>
          <cell r="J12">
            <v>3599</v>
          </cell>
          <cell r="K12" t="str">
            <v>N</v>
          </cell>
          <cell r="L12">
            <v>3599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R12" t="str">
            <v>Not Applicable</v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01160</v>
          </cell>
          <cell r="C13" t="str">
            <v>Ritzville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N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 t="str">
            <v>Not Applicable</v>
          </cell>
          <cell r="S13" t="str">
            <v/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02250</v>
          </cell>
          <cell r="C14" t="str">
            <v>Clarkston</v>
          </cell>
          <cell r="D14">
            <v>27.29</v>
          </cell>
          <cell r="E14">
            <v>3337</v>
          </cell>
          <cell r="F14">
            <v>0</v>
          </cell>
          <cell r="G14">
            <v>0</v>
          </cell>
          <cell r="H14">
            <v>3337</v>
          </cell>
          <cell r="I14">
            <v>0</v>
          </cell>
          <cell r="J14">
            <v>3337</v>
          </cell>
          <cell r="K14" t="str">
            <v>N</v>
          </cell>
          <cell r="L14">
            <v>3337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 t="str">
            <v>Not Applicable</v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B15" t="str">
            <v>02420</v>
          </cell>
          <cell r="C15" t="str">
            <v>Asotin-Anatone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N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 t="str">
            <v>Not Applicable</v>
          </cell>
          <cell r="S15" t="str">
            <v/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03017</v>
          </cell>
          <cell r="C16" t="str">
            <v>Kennewick</v>
          </cell>
          <cell r="D16">
            <v>2723.71</v>
          </cell>
          <cell r="E16">
            <v>333084</v>
          </cell>
          <cell r="F16">
            <v>0</v>
          </cell>
          <cell r="G16">
            <v>0</v>
          </cell>
          <cell r="H16">
            <v>333084</v>
          </cell>
          <cell r="I16">
            <v>0</v>
          </cell>
          <cell r="J16">
            <v>333084</v>
          </cell>
          <cell r="K16" t="str">
            <v>Y</v>
          </cell>
          <cell r="L16">
            <v>0</v>
          </cell>
          <cell r="M16">
            <v>2723.71</v>
          </cell>
          <cell r="N16">
            <v>4441</v>
          </cell>
          <cell r="O16">
            <v>337525</v>
          </cell>
          <cell r="Q16">
            <v>0</v>
          </cell>
          <cell r="R16" t="str">
            <v>Not Applicable</v>
          </cell>
          <cell r="S16" t="str">
            <v/>
          </cell>
          <cell r="T16">
            <v>0</v>
          </cell>
          <cell r="U16">
            <v>337525</v>
          </cell>
          <cell r="V16">
            <v>123.92104886349868</v>
          </cell>
          <cell r="W16">
            <v>337525</v>
          </cell>
        </row>
        <row r="17">
          <cell r="B17" t="str">
            <v>03050</v>
          </cell>
          <cell r="C17" t="str">
            <v>Paterson</v>
          </cell>
          <cell r="D17">
            <v>31.86</v>
          </cell>
          <cell r="E17">
            <v>3896</v>
          </cell>
          <cell r="F17">
            <v>0</v>
          </cell>
          <cell r="G17">
            <v>0</v>
          </cell>
          <cell r="H17">
            <v>3896</v>
          </cell>
          <cell r="I17">
            <v>0</v>
          </cell>
          <cell r="J17">
            <v>3896</v>
          </cell>
          <cell r="K17" t="str">
            <v>N</v>
          </cell>
          <cell r="L17">
            <v>3896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 t="str">
            <v>Not Applicable</v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B18" t="str">
            <v>03052</v>
          </cell>
          <cell r="C18" t="str">
            <v>Kiona Benton</v>
          </cell>
          <cell r="D18">
            <v>357.86</v>
          </cell>
          <cell r="E18">
            <v>43763</v>
          </cell>
          <cell r="F18">
            <v>0</v>
          </cell>
          <cell r="G18">
            <v>0</v>
          </cell>
          <cell r="H18">
            <v>43763</v>
          </cell>
          <cell r="I18">
            <v>0</v>
          </cell>
          <cell r="J18">
            <v>43763</v>
          </cell>
          <cell r="K18" t="str">
            <v>Y</v>
          </cell>
          <cell r="L18">
            <v>0</v>
          </cell>
          <cell r="M18">
            <v>357.86</v>
          </cell>
          <cell r="N18">
            <v>583</v>
          </cell>
          <cell r="O18">
            <v>44346</v>
          </cell>
          <cell r="Q18">
            <v>0</v>
          </cell>
          <cell r="R18" t="str">
            <v>Not Applicable</v>
          </cell>
          <cell r="S18" t="str">
            <v/>
          </cell>
          <cell r="T18">
            <v>0</v>
          </cell>
          <cell r="U18">
            <v>44346</v>
          </cell>
          <cell r="V18">
            <v>123.91996870284468</v>
          </cell>
          <cell r="W18">
            <v>44346</v>
          </cell>
        </row>
        <row r="19">
          <cell r="B19" t="str">
            <v>03053</v>
          </cell>
          <cell r="C19" t="str">
            <v>Finley</v>
          </cell>
          <cell r="D19">
            <v>169.43</v>
          </cell>
          <cell r="E19">
            <v>20720</v>
          </cell>
          <cell r="F19">
            <v>0</v>
          </cell>
          <cell r="G19">
            <v>0</v>
          </cell>
          <cell r="H19">
            <v>20720</v>
          </cell>
          <cell r="I19">
            <v>0</v>
          </cell>
          <cell r="J19">
            <v>20720</v>
          </cell>
          <cell r="K19" t="str">
            <v>Y</v>
          </cell>
          <cell r="L19">
            <v>0</v>
          </cell>
          <cell r="M19">
            <v>169.43</v>
          </cell>
          <cell r="N19">
            <v>276</v>
          </cell>
          <cell r="O19">
            <v>20996</v>
          </cell>
          <cell r="Q19">
            <v>0</v>
          </cell>
          <cell r="R19" t="str">
            <v>Not Applicable</v>
          </cell>
          <cell r="S19" t="str">
            <v/>
          </cell>
          <cell r="T19">
            <v>0</v>
          </cell>
          <cell r="U19">
            <v>20996</v>
          </cell>
          <cell r="V19">
            <v>123.92138346219677</v>
          </cell>
          <cell r="W19">
            <v>20996</v>
          </cell>
        </row>
        <row r="20">
          <cell r="B20" t="str">
            <v>03116</v>
          </cell>
          <cell r="C20" t="str">
            <v>Prosser</v>
          </cell>
          <cell r="D20">
            <v>572.86</v>
          </cell>
          <cell r="E20">
            <v>70055</v>
          </cell>
          <cell r="F20">
            <v>0</v>
          </cell>
          <cell r="G20">
            <v>0</v>
          </cell>
          <cell r="H20">
            <v>70055</v>
          </cell>
          <cell r="I20">
            <v>0</v>
          </cell>
          <cell r="J20">
            <v>70055</v>
          </cell>
          <cell r="K20" t="str">
            <v>Y</v>
          </cell>
          <cell r="L20">
            <v>0</v>
          </cell>
          <cell r="M20">
            <v>572.86</v>
          </cell>
          <cell r="N20">
            <v>934</v>
          </cell>
          <cell r="O20">
            <v>70989</v>
          </cell>
          <cell r="Q20">
            <v>0</v>
          </cell>
          <cell r="R20" t="str">
            <v>Not Applicable</v>
          </cell>
          <cell r="S20" t="str">
            <v/>
          </cell>
          <cell r="T20">
            <v>0</v>
          </cell>
          <cell r="U20">
            <v>70989</v>
          </cell>
          <cell r="V20">
            <v>123.92032957441609</v>
          </cell>
          <cell r="W20">
            <v>70989</v>
          </cell>
        </row>
        <row r="21">
          <cell r="B21" t="str">
            <v>03400</v>
          </cell>
          <cell r="C21" t="str">
            <v>Richland</v>
          </cell>
          <cell r="D21">
            <v>719.86</v>
          </cell>
          <cell r="E21">
            <v>88032</v>
          </cell>
          <cell r="F21">
            <v>0</v>
          </cell>
          <cell r="G21">
            <v>0</v>
          </cell>
          <cell r="H21">
            <v>88032</v>
          </cell>
          <cell r="I21">
            <v>0</v>
          </cell>
          <cell r="J21">
            <v>88032</v>
          </cell>
          <cell r="K21" t="str">
            <v>Y</v>
          </cell>
          <cell r="L21">
            <v>0</v>
          </cell>
          <cell r="M21">
            <v>719.86</v>
          </cell>
          <cell r="N21">
            <v>1174</v>
          </cell>
          <cell r="O21">
            <v>89206</v>
          </cell>
          <cell r="Q21">
            <v>0</v>
          </cell>
          <cell r="R21" t="str">
            <v>Not Applicable</v>
          </cell>
          <cell r="S21" t="str">
            <v/>
          </cell>
          <cell r="T21">
            <v>0</v>
          </cell>
          <cell r="U21">
            <v>89206</v>
          </cell>
          <cell r="V21">
            <v>123.92131803406218</v>
          </cell>
          <cell r="W21">
            <v>89206</v>
          </cell>
        </row>
        <row r="22">
          <cell r="B22" t="str">
            <v>04019</v>
          </cell>
          <cell r="C22" t="str">
            <v>Manson</v>
          </cell>
          <cell r="D22">
            <v>231.14</v>
          </cell>
          <cell r="E22">
            <v>28266</v>
          </cell>
          <cell r="F22">
            <v>0</v>
          </cell>
          <cell r="G22">
            <v>0</v>
          </cell>
          <cell r="H22">
            <v>28266</v>
          </cell>
          <cell r="I22">
            <v>0</v>
          </cell>
          <cell r="J22">
            <v>28266</v>
          </cell>
          <cell r="K22" t="str">
            <v>Y</v>
          </cell>
          <cell r="L22">
            <v>0</v>
          </cell>
          <cell r="M22">
            <v>231.14</v>
          </cell>
          <cell r="N22">
            <v>377</v>
          </cell>
          <cell r="O22">
            <v>28643</v>
          </cell>
          <cell r="Q22">
            <v>0</v>
          </cell>
          <cell r="R22" t="str">
            <v>Not Applicable</v>
          </cell>
          <cell r="S22" t="str">
            <v/>
          </cell>
          <cell r="T22">
            <v>0</v>
          </cell>
          <cell r="U22">
            <v>28643</v>
          </cell>
          <cell r="V22">
            <v>123.92056762135503</v>
          </cell>
          <cell r="W22">
            <v>28643</v>
          </cell>
        </row>
        <row r="23">
          <cell r="B23" t="str">
            <v>04069</v>
          </cell>
          <cell r="C23" t="str">
            <v>Stehekin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N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 t="str">
            <v>Not Applicable</v>
          </cell>
          <cell r="S23" t="str">
            <v/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04127</v>
          </cell>
          <cell r="C24" t="str">
            <v>Entiat</v>
          </cell>
          <cell r="D24">
            <v>45.57</v>
          </cell>
          <cell r="E24">
            <v>5573</v>
          </cell>
          <cell r="F24">
            <v>0</v>
          </cell>
          <cell r="G24">
            <v>0</v>
          </cell>
          <cell r="H24">
            <v>5573</v>
          </cell>
          <cell r="I24">
            <v>0</v>
          </cell>
          <cell r="J24">
            <v>5573</v>
          </cell>
          <cell r="K24" t="str">
            <v>N</v>
          </cell>
          <cell r="L24">
            <v>5573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 t="str">
            <v>Not Applicable</v>
          </cell>
          <cell r="S24" t="str">
            <v/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B25" t="str">
            <v>04129</v>
          </cell>
          <cell r="C25" t="str">
            <v>Lake Chelan</v>
          </cell>
          <cell r="D25">
            <v>392.28</v>
          </cell>
          <cell r="E25">
            <v>47972</v>
          </cell>
          <cell r="F25">
            <v>0</v>
          </cell>
          <cell r="G25">
            <v>0</v>
          </cell>
          <cell r="H25">
            <v>47972</v>
          </cell>
          <cell r="I25">
            <v>0</v>
          </cell>
          <cell r="J25">
            <v>47972</v>
          </cell>
          <cell r="K25" t="str">
            <v>Y</v>
          </cell>
          <cell r="L25">
            <v>0</v>
          </cell>
          <cell r="M25">
            <v>392.28</v>
          </cell>
          <cell r="N25">
            <v>640</v>
          </cell>
          <cell r="O25">
            <v>48612</v>
          </cell>
          <cell r="Q25">
            <v>0</v>
          </cell>
          <cell r="R25" t="str">
            <v>Not Applicable</v>
          </cell>
          <cell r="S25" t="str">
            <v/>
          </cell>
          <cell r="T25">
            <v>0</v>
          </cell>
          <cell r="U25">
            <v>48612</v>
          </cell>
          <cell r="V25">
            <v>123.92168858978282</v>
          </cell>
          <cell r="W25">
            <v>48612</v>
          </cell>
        </row>
        <row r="26">
          <cell r="B26" t="str">
            <v>04222</v>
          </cell>
          <cell r="C26" t="str">
            <v>Cashmere</v>
          </cell>
          <cell r="D26">
            <v>222.42999999999998</v>
          </cell>
          <cell r="E26">
            <v>27201</v>
          </cell>
          <cell r="F26">
            <v>0</v>
          </cell>
          <cell r="G26">
            <v>0</v>
          </cell>
          <cell r="H26">
            <v>27201</v>
          </cell>
          <cell r="I26">
            <v>0</v>
          </cell>
          <cell r="J26">
            <v>27201</v>
          </cell>
          <cell r="K26" t="str">
            <v>Y</v>
          </cell>
          <cell r="L26">
            <v>0</v>
          </cell>
          <cell r="M26">
            <v>222.42999999999998</v>
          </cell>
          <cell r="N26">
            <v>363</v>
          </cell>
          <cell r="O26">
            <v>27564</v>
          </cell>
          <cell r="Q26">
            <v>0</v>
          </cell>
          <cell r="R26" t="str">
            <v>Not Applicable</v>
          </cell>
          <cell r="S26" t="str">
            <v/>
          </cell>
          <cell r="T26">
            <v>0</v>
          </cell>
          <cell r="U26">
            <v>27564</v>
          </cell>
          <cell r="V26">
            <v>123.92213280582656</v>
          </cell>
          <cell r="W26">
            <v>27564</v>
          </cell>
        </row>
        <row r="27">
          <cell r="B27" t="str">
            <v>04228</v>
          </cell>
          <cell r="C27" t="str">
            <v>Cascade</v>
          </cell>
          <cell r="D27">
            <v>177.15</v>
          </cell>
          <cell r="E27">
            <v>21664</v>
          </cell>
          <cell r="F27">
            <v>0</v>
          </cell>
          <cell r="G27">
            <v>0</v>
          </cell>
          <cell r="H27">
            <v>21664</v>
          </cell>
          <cell r="I27">
            <v>0</v>
          </cell>
          <cell r="J27">
            <v>21664</v>
          </cell>
          <cell r="K27" t="str">
            <v>Y</v>
          </cell>
          <cell r="L27">
            <v>0</v>
          </cell>
          <cell r="M27">
            <v>177.15</v>
          </cell>
          <cell r="N27">
            <v>289</v>
          </cell>
          <cell r="O27">
            <v>21953</v>
          </cell>
          <cell r="Q27">
            <v>0</v>
          </cell>
          <cell r="R27" t="str">
            <v>Not Applicable</v>
          </cell>
          <cell r="S27" t="str">
            <v/>
          </cell>
          <cell r="T27">
            <v>0</v>
          </cell>
          <cell r="U27">
            <v>21953</v>
          </cell>
          <cell r="V27">
            <v>123.9232289020604</v>
          </cell>
          <cell r="W27">
            <v>21953</v>
          </cell>
        </row>
        <row r="28">
          <cell r="B28" t="str">
            <v>04246</v>
          </cell>
          <cell r="C28" t="str">
            <v>Wenatchee</v>
          </cell>
          <cell r="D28">
            <v>1905.4299999999998</v>
          </cell>
          <cell r="E28">
            <v>233016</v>
          </cell>
          <cell r="F28">
            <v>0</v>
          </cell>
          <cell r="G28">
            <v>0</v>
          </cell>
          <cell r="H28">
            <v>233016</v>
          </cell>
          <cell r="I28">
            <v>0</v>
          </cell>
          <cell r="J28">
            <v>233016</v>
          </cell>
          <cell r="K28" t="str">
            <v>Y</v>
          </cell>
          <cell r="L28">
            <v>0</v>
          </cell>
          <cell r="M28">
            <v>1905.4299999999998</v>
          </cell>
          <cell r="N28">
            <v>3107</v>
          </cell>
          <cell r="O28">
            <v>236123</v>
          </cell>
          <cell r="Q28">
            <v>0</v>
          </cell>
          <cell r="R28" t="str">
            <v>Not Applicable</v>
          </cell>
          <cell r="S28" t="str">
            <v/>
          </cell>
          <cell r="T28">
            <v>0</v>
          </cell>
          <cell r="U28">
            <v>236123</v>
          </cell>
          <cell r="V28">
            <v>123.92110967078298</v>
          </cell>
          <cell r="W28">
            <v>236123</v>
          </cell>
        </row>
        <row r="29">
          <cell r="B29" t="str">
            <v>05121</v>
          </cell>
          <cell r="C29" t="str">
            <v>Port Angeles</v>
          </cell>
          <cell r="D29">
            <v>54.57</v>
          </cell>
          <cell r="E29">
            <v>6673</v>
          </cell>
          <cell r="F29">
            <v>0</v>
          </cell>
          <cell r="G29">
            <v>0</v>
          </cell>
          <cell r="H29">
            <v>6673</v>
          </cell>
          <cell r="I29">
            <v>0</v>
          </cell>
          <cell r="J29">
            <v>6673</v>
          </cell>
          <cell r="K29" t="str">
            <v>N</v>
          </cell>
          <cell r="L29">
            <v>6673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 t="str">
            <v>Not Applicable</v>
          </cell>
          <cell r="S29" t="str">
            <v/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B30" t="str">
            <v>05313</v>
          </cell>
          <cell r="C30" t="str">
            <v>Crescent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N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 t="str">
            <v>Not Applicable</v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B31" t="str">
            <v>05323</v>
          </cell>
          <cell r="C31" t="str">
            <v>Sequim</v>
          </cell>
          <cell r="D31">
            <v>57.71</v>
          </cell>
          <cell r="E31">
            <v>7057</v>
          </cell>
          <cell r="F31">
            <v>0</v>
          </cell>
          <cell r="G31">
            <v>0</v>
          </cell>
          <cell r="H31">
            <v>7057</v>
          </cell>
          <cell r="I31">
            <v>0</v>
          </cell>
          <cell r="J31">
            <v>7057</v>
          </cell>
          <cell r="K31" t="str">
            <v>N</v>
          </cell>
          <cell r="L31">
            <v>7057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 t="str">
            <v>Not Applicable</v>
          </cell>
          <cell r="S31" t="str">
            <v/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05401</v>
          </cell>
          <cell r="C32" t="str">
            <v>Cape Flattery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 t="str">
            <v>Not Applicable</v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05402</v>
          </cell>
          <cell r="C33" t="str">
            <v>Quillayute Valley</v>
          </cell>
          <cell r="D33">
            <v>178.43</v>
          </cell>
          <cell r="E33">
            <v>21820</v>
          </cell>
          <cell r="F33">
            <v>0</v>
          </cell>
          <cell r="G33">
            <v>0</v>
          </cell>
          <cell r="H33">
            <v>21820</v>
          </cell>
          <cell r="I33">
            <v>0</v>
          </cell>
          <cell r="J33">
            <v>21820</v>
          </cell>
          <cell r="K33" t="str">
            <v>Y</v>
          </cell>
          <cell r="L33">
            <v>0</v>
          </cell>
          <cell r="M33">
            <v>178.43</v>
          </cell>
          <cell r="N33">
            <v>291</v>
          </cell>
          <cell r="O33">
            <v>22111</v>
          </cell>
          <cell r="Q33">
            <v>0</v>
          </cell>
          <cell r="R33" t="str">
            <v>Not Applicable</v>
          </cell>
          <cell r="S33" t="str">
            <v/>
          </cell>
          <cell r="T33">
            <v>0</v>
          </cell>
          <cell r="U33">
            <v>22111</v>
          </cell>
          <cell r="V33">
            <v>123.91974443759457</v>
          </cell>
          <cell r="W33">
            <v>22111</v>
          </cell>
        </row>
        <row r="34">
          <cell r="B34" t="str">
            <v>06037</v>
          </cell>
          <cell r="C34" t="str">
            <v>Vancouver</v>
          </cell>
          <cell r="D34">
            <v>3134</v>
          </cell>
          <cell r="E34">
            <v>383258</v>
          </cell>
          <cell r="F34">
            <v>0</v>
          </cell>
          <cell r="G34">
            <v>0</v>
          </cell>
          <cell r="H34">
            <v>383258</v>
          </cell>
          <cell r="I34">
            <v>0</v>
          </cell>
          <cell r="J34">
            <v>383258</v>
          </cell>
          <cell r="K34" t="str">
            <v>Y</v>
          </cell>
          <cell r="L34">
            <v>0</v>
          </cell>
          <cell r="M34">
            <v>3134</v>
          </cell>
          <cell r="N34">
            <v>5110</v>
          </cell>
          <cell r="O34">
            <v>388368</v>
          </cell>
          <cell r="Q34">
            <v>0</v>
          </cell>
          <cell r="R34" t="str">
            <v>Not Applicable</v>
          </cell>
          <cell r="S34" t="str">
            <v/>
          </cell>
          <cell r="T34">
            <v>0</v>
          </cell>
          <cell r="U34">
            <v>388368</v>
          </cell>
          <cell r="V34">
            <v>123.92086790044671</v>
          </cell>
          <cell r="W34">
            <v>388368</v>
          </cell>
        </row>
        <row r="35">
          <cell r="B35" t="str">
            <v>06098</v>
          </cell>
          <cell r="C35" t="str">
            <v>Hockinson</v>
          </cell>
          <cell r="D35">
            <v>46.71</v>
          </cell>
          <cell r="E35">
            <v>5712</v>
          </cell>
          <cell r="F35">
            <v>0</v>
          </cell>
          <cell r="G35">
            <v>0</v>
          </cell>
          <cell r="H35">
            <v>5712</v>
          </cell>
          <cell r="I35">
            <v>0</v>
          </cell>
          <cell r="J35">
            <v>5712</v>
          </cell>
          <cell r="K35" t="str">
            <v>C</v>
          </cell>
          <cell r="L35">
            <v>0</v>
          </cell>
          <cell r="M35">
            <v>46.71</v>
          </cell>
          <cell r="N35">
            <v>76</v>
          </cell>
          <cell r="O35">
            <v>5788</v>
          </cell>
          <cell r="Q35">
            <v>0</v>
          </cell>
          <cell r="R35" t="str">
            <v>Not Applicable</v>
          </cell>
          <cell r="S35" t="str">
            <v/>
          </cell>
          <cell r="T35">
            <v>0</v>
          </cell>
          <cell r="U35">
            <v>5788</v>
          </cell>
          <cell r="V35">
            <v>123.91350888460715</v>
          </cell>
          <cell r="W35">
            <v>0</v>
          </cell>
        </row>
        <row r="36">
          <cell r="B36" t="str">
            <v>06101</v>
          </cell>
          <cell r="C36" t="str">
            <v>Lacenter</v>
          </cell>
          <cell r="D36">
            <v>30.43</v>
          </cell>
          <cell r="E36">
            <v>3721</v>
          </cell>
          <cell r="F36">
            <v>0</v>
          </cell>
          <cell r="G36">
            <v>0</v>
          </cell>
          <cell r="H36">
            <v>3721</v>
          </cell>
          <cell r="I36">
            <v>0</v>
          </cell>
          <cell r="J36">
            <v>3721</v>
          </cell>
          <cell r="K36" t="str">
            <v>N</v>
          </cell>
          <cell r="L36">
            <v>3721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 t="str">
            <v>Not Applicable</v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06103</v>
          </cell>
          <cell r="C37" t="str">
            <v>Green Mountain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 t="str">
            <v>Not Applicable</v>
          </cell>
          <cell r="S37" t="str">
            <v/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06112</v>
          </cell>
          <cell r="C38" t="str">
            <v>Washougal</v>
          </cell>
          <cell r="D38">
            <v>77.42</v>
          </cell>
          <cell r="E38">
            <v>9468</v>
          </cell>
          <cell r="F38">
            <v>0</v>
          </cell>
          <cell r="G38">
            <v>0</v>
          </cell>
          <cell r="H38">
            <v>9468</v>
          </cell>
          <cell r="I38">
            <v>0</v>
          </cell>
          <cell r="J38">
            <v>9468</v>
          </cell>
          <cell r="K38" t="str">
            <v>C</v>
          </cell>
          <cell r="L38">
            <v>0</v>
          </cell>
          <cell r="M38">
            <v>77.42</v>
          </cell>
          <cell r="N38">
            <v>126</v>
          </cell>
          <cell r="O38">
            <v>9594</v>
          </cell>
          <cell r="Q38">
            <v>0</v>
          </cell>
          <cell r="R38" t="str">
            <v>Not Applicable</v>
          </cell>
          <cell r="S38" t="str">
            <v/>
          </cell>
          <cell r="T38">
            <v>0</v>
          </cell>
          <cell r="U38">
            <v>9594</v>
          </cell>
          <cell r="V38">
            <v>123.92146732110565</v>
          </cell>
          <cell r="W38">
            <v>0</v>
          </cell>
        </row>
        <row r="39">
          <cell r="B39" t="str">
            <v>06114</v>
          </cell>
          <cell r="C39" t="str">
            <v>Evergreen (Clark)</v>
          </cell>
          <cell r="D39">
            <v>3509.28</v>
          </cell>
          <cell r="E39">
            <v>429151</v>
          </cell>
          <cell r="F39">
            <v>0</v>
          </cell>
          <cell r="G39">
            <v>0</v>
          </cell>
          <cell r="H39">
            <v>429151</v>
          </cell>
          <cell r="I39">
            <v>0</v>
          </cell>
          <cell r="J39">
            <v>429151</v>
          </cell>
          <cell r="K39" t="str">
            <v>Y</v>
          </cell>
          <cell r="L39">
            <v>0</v>
          </cell>
          <cell r="M39">
            <v>3509.28</v>
          </cell>
          <cell r="N39">
            <v>5722</v>
          </cell>
          <cell r="O39">
            <v>434873</v>
          </cell>
          <cell r="Q39">
            <v>0</v>
          </cell>
          <cell r="R39" t="str">
            <v>Not Applicable</v>
          </cell>
          <cell r="S39" t="str">
            <v/>
          </cell>
          <cell r="T39">
            <v>0</v>
          </cell>
          <cell r="U39">
            <v>434873</v>
          </cell>
          <cell r="V39">
            <v>123.92086125928965</v>
          </cell>
          <cell r="W39">
            <v>434873</v>
          </cell>
        </row>
        <row r="40">
          <cell r="B40" t="str">
            <v>06117</v>
          </cell>
          <cell r="C40" t="str">
            <v>Camas</v>
          </cell>
          <cell r="D40">
            <v>205.29</v>
          </cell>
          <cell r="E40">
            <v>25105</v>
          </cell>
          <cell r="F40">
            <v>0</v>
          </cell>
          <cell r="G40">
            <v>0</v>
          </cell>
          <cell r="H40">
            <v>25105</v>
          </cell>
          <cell r="I40">
            <v>0</v>
          </cell>
          <cell r="J40">
            <v>25105</v>
          </cell>
          <cell r="K40" t="str">
            <v>Y</v>
          </cell>
          <cell r="L40">
            <v>0</v>
          </cell>
          <cell r="M40">
            <v>205.29</v>
          </cell>
          <cell r="N40">
            <v>335</v>
          </cell>
          <cell r="O40">
            <v>25440</v>
          </cell>
          <cell r="Q40">
            <v>0</v>
          </cell>
          <cell r="R40" t="str">
            <v>Not Applicable</v>
          </cell>
          <cell r="S40" t="str">
            <v/>
          </cell>
          <cell r="T40">
            <v>0</v>
          </cell>
          <cell r="U40">
            <v>25440</v>
          </cell>
          <cell r="V40">
            <v>123.92225632032735</v>
          </cell>
          <cell r="W40">
            <v>25440</v>
          </cell>
        </row>
        <row r="41">
          <cell r="B41" t="str">
            <v>06119</v>
          </cell>
          <cell r="C41" t="str">
            <v>Battle Ground</v>
          </cell>
          <cell r="D41">
            <v>832.43000000000006</v>
          </cell>
          <cell r="E41">
            <v>101798</v>
          </cell>
          <cell r="F41">
            <v>0</v>
          </cell>
          <cell r="G41">
            <v>0</v>
          </cell>
          <cell r="H41">
            <v>101798</v>
          </cell>
          <cell r="I41">
            <v>0</v>
          </cell>
          <cell r="J41">
            <v>101798</v>
          </cell>
          <cell r="K41" t="str">
            <v>Y</v>
          </cell>
          <cell r="L41">
            <v>0</v>
          </cell>
          <cell r="M41">
            <v>832.43000000000006</v>
          </cell>
          <cell r="N41">
            <v>1357</v>
          </cell>
          <cell r="O41">
            <v>103155</v>
          </cell>
          <cell r="Q41">
            <v>0</v>
          </cell>
          <cell r="R41" t="str">
            <v>Not Applicable</v>
          </cell>
          <cell r="S41" t="str">
            <v/>
          </cell>
          <cell r="T41">
            <v>0</v>
          </cell>
          <cell r="U41">
            <v>103155</v>
          </cell>
          <cell r="V41">
            <v>123.92032963732686</v>
          </cell>
          <cell r="W41">
            <v>103155</v>
          </cell>
        </row>
        <row r="42">
          <cell r="B42" t="str">
            <v>06122</v>
          </cell>
          <cell r="C42" t="str">
            <v>Ridgefield</v>
          </cell>
          <cell r="D42">
            <v>94.15</v>
          </cell>
          <cell r="E42">
            <v>11514</v>
          </cell>
          <cell r="F42">
            <v>0</v>
          </cell>
          <cell r="G42">
            <v>0</v>
          </cell>
          <cell r="H42">
            <v>11514</v>
          </cell>
          <cell r="I42">
            <v>0</v>
          </cell>
          <cell r="J42">
            <v>11514</v>
          </cell>
          <cell r="K42" t="str">
            <v>Y</v>
          </cell>
          <cell r="L42">
            <v>0</v>
          </cell>
          <cell r="M42">
            <v>94.15</v>
          </cell>
          <cell r="N42">
            <v>154</v>
          </cell>
          <cell r="O42">
            <v>11668</v>
          </cell>
          <cell r="Q42">
            <v>0</v>
          </cell>
          <cell r="R42" t="str">
            <v>Not Applicable</v>
          </cell>
          <cell r="S42" t="str">
            <v/>
          </cell>
          <cell r="T42">
            <v>0</v>
          </cell>
          <cell r="U42">
            <v>11668</v>
          </cell>
          <cell r="V42">
            <v>123.92989909718534</v>
          </cell>
          <cell r="W42">
            <v>11668</v>
          </cell>
        </row>
        <row r="43">
          <cell r="B43" t="str">
            <v>06801</v>
          </cell>
          <cell r="C43" t="str">
            <v>ESD 112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N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 t="str">
            <v>Not Applicable</v>
          </cell>
          <cell r="S43" t="str">
            <v/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07002</v>
          </cell>
          <cell r="C44" t="str">
            <v>Dayton</v>
          </cell>
          <cell r="D44">
            <v>2</v>
          </cell>
          <cell r="E44">
            <v>245</v>
          </cell>
          <cell r="F44">
            <v>0</v>
          </cell>
          <cell r="G44">
            <v>0</v>
          </cell>
          <cell r="H44">
            <v>245</v>
          </cell>
          <cell r="I44">
            <v>0</v>
          </cell>
          <cell r="J44">
            <v>245</v>
          </cell>
          <cell r="K44" t="str">
            <v>N</v>
          </cell>
          <cell r="L44">
            <v>245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 t="str">
            <v>Not Applicable</v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B45" t="str">
            <v>07035</v>
          </cell>
          <cell r="C45" t="str">
            <v>Starbuck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N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 t="str">
            <v>Not Applicable</v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B46" t="str">
            <v>08122</v>
          </cell>
          <cell r="C46" t="str">
            <v>Longview</v>
          </cell>
          <cell r="D46">
            <v>358.71</v>
          </cell>
          <cell r="E46">
            <v>43867</v>
          </cell>
          <cell r="F46">
            <v>0</v>
          </cell>
          <cell r="G46">
            <v>0</v>
          </cell>
          <cell r="H46">
            <v>43867</v>
          </cell>
          <cell r="I46">
            <v>0</v>
          </cell>
          <cell r="J46">
            <v>43867</v>
          </cell>
          <cell r="K46" t="str">
            <v>Y</v>
          </cell>
          <cell r="L46">
            <v>0</v>
          </cell>
          <cell r="M46">
            <v>358.71</v>
          </cell>
          <cell r="N46">
            <v>585</v>
          </cell>
          <cell r="O46">
            <v>44452</v>
          </cell>
          <cell r="Q46">
            <v>0</v>
          </cell>
          <cell r="R46" t="str">
            <v>Not Applicable</v>
          </cell>
          <cell r="S46" t="str">
            <v/>
          </cell>
          <cell r="T46">
            <v>0</v>
          </cell>
          <cell r="U46">
            <v>44452</v>
          </cell>
          <cell r="V46">
            <v>123.92183100554766</v>
          </cell>
          <cell r="W46">
            <v>44452</v>
          </cell>
        </row>
        <row r="47">
          <cell r="B47" t="str">
            <v>08130</v>
          </cell>
          <cell r="C47" t="str">
            <v>Toutle Lake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 t="str">
            <v>Not Applicable</v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B48" t="str">
            <v>08401</v>
          </cell>
          <cell r="C48" t="str">
            <v>Castle Rock</v>
          </cell>
          <cell r="D48">
            <v>31.15</v>
          </cell>
          <cell r="E48">
            <v>3809</v>
          </cell>
          <cell r="F48">
            <v>0</v>
          </cell>
          <cell r="G48">
            <v>0</v>
          </cell>
          <cell r="H48">
            <v>3809</v>
          </cell>
          <cell r="I48">
            <v>0</v>
          </cell>
          <cell r="J48">
            <v>3809</v>
          </cell>
          <cell r="K48" t="str">
            <v>N</v>
          </cell>
          <cell r="L48">
            <v>3809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 t="str">
            <v>Not Applicable</v>
          </cell>
          <cell r="S48" t="str">
            <v/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08402</v>
          </cell>
          <cell r="C49" t="str">
            <v>Kalama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 t="str">
            <v>Not Applicable</v>
          </cell>
          <cell r="S49" t="str">
            <v/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08404</v>
          </cell>
          <cell r="C50" t="str">
            <v>Woodland</v>
          </cell>
          <cell r="D50">
            <v>203.14</v>
          </cell>
          <cell r="E50">
            <v>24842</v>
          </cell>
          <cell r="F50">
            <v>0</v>
          </cell>
          <cell r="G50">
            <v>0</v>
          </cell>
          <cell r="H50">
            <v>24842</v>
          </cell>
          <cell r="I50">
            <v>0</v>
          </cell>
          <cell r="J50">
            <v>24842</v>
          </cell>
          <cell r="K50" t="str">
            <v>Y</v>
          </cell>
          <cell r="L50">
            <v>0</v>
          </cell>
          <cell r="M50">
            <v>203.14</v>
          </cell>
          <cell r="N50">
            <v>331</v>
          </cell>
          <cell r="O50">
            <v>25173</v>
          </cell>
          <cell r="Q50">
            <v>0</v>
          </cell>
          <cell r="R50" t="str">
            <v>Not Applicable</v>
          </cell>
          <cell r="S50" t="str">
            <v/>
          </cell>
          <cell r="T50">
            <v>0</v>
          </cell>
          <cell r="U50">
            <v>25173</v>
          </cell>
          <cell r="V50">
            <v>123.91946440878213</v>
          </cell>
          <cell r="W50">
            <v>25173</v>
          </cell>
        </row>
        <row r="51">
          <cell r="B51" t="str">
            <v>08458</v>
          </cell>
          <cell r="C51" t="str">
            <v>Kelso</v>
          </cell>
          <cell r="D51">
            <v>299</v>
          </cell>
          <cell r="E51">
            <v>36565</v>
          </cell>
          <cell r="F51">
            <v>0</v>
          </cell>
          <cell r="G51">
            <v>0</v>
          </cell>
          <cell r="H51">
            <v>36565</v>
          </cell>
          <cell r="I51">
            <v>0</v>
          </cell>
          <cell r="J51">
            <v>36565</v>
          </cell>
          <cell r="K51" t="str">
            <v>Y</v>
          </cell>
          <cell r="L51">
            <v>0</v>
          </cell>
          <cell r="M51">
            <v>299</v>
          </cell>
          <cell r="N51">
            <v>488</v>
          </cell>
          <cell r="O51">
            <v>37053</v>
          </cell>
          <cell r="Q51">
            <v>0</v>
          </cell>
          <cell r="R51" t="str">
            <v>Not Applicable</v>
          </cell>
          <cell r="S51" t="str">
            <v/>
          </cell>
          <cell r="T51">
            <v>0</v>
          </cell>
          <cell r="U51">
            <v>37053</v>
          </cell>
          <cell r="V51">
            <v>123.92307692307692</v>
          </cell>
          <cell r="W51">
            <v>37053</v>
          </cell>
        </row>
        <row r="52">
          <cell r="B52" t="str">
            <v>09013</v>
          </cell>
          <cell r="C52" t="str">
            <v>Orondo</v>
          </cell>
          <cell r="D52">
            <v>74.289999999999992</v>
          </cell>
          <cell r="E52">
            <v>9085</v>
          </cell>
          <cell r="F52">
            <v>0</v>
          </cell>
          <cell r="G52">
            <v>0</v>
          </cell>
          <cell r="H52">
            <v>9085</v>
          </cell>
          <cell r="I52">
            <v>0</v>
          </cell>
          <cell r="J52">
            <v>9085</v>
          </cell>
          <cell r="K52" t="str">
            <v>C</v>
          </cell>
          <cell r="L52">
            <v>0</v>
          </cell>
          <cell r="M52">
            <v>74.289999999999992</v>
          </cell>
          <cell r="N52">
            <v>121</v>
          </cell>
          <cell r="O52">
            <v>9206</v>
          </cell>
          <cell r="Q52">
            <v>0</v>
          </cell>
          <cell r="R52" t="str">
            <v>Not Applicable</v>
          </cell>
          <cell r="S52" t="str">
            <v/>
          </cell>
          <cell r="T52">
            <v>0</v>
          </cell>
          <cell r="U52">
            <v>9206</v>
          </cell>
          <cell r="V52">
            <v>123.91977385920045</v>
          </cell>
          <cell r="W52">
            <v>0</v>
          </cell>
        </row>
        <row r="53">
          <cell r="B53" t="str">
            <v>09075</v>
          </cell>
          <cell r="C53" t="str">
            <v>Bridgeport</v>
          </cell>
          <cell r="D53">
            <v>422.43</v>
          </cell>
          <cell r="E53">
            <v>51659</v>
          </cell>
          <cell r="F53">
            <v>0</v>
          </cell>
          <cell r="G53">
            <v>0</v>
          </cell>
          <cell r="H53">
            <v>51659</v>
          </cell>
          <cell r="I53">
            <v>0</v>
          </cell>
          <cell r="J53">
            <v>51659</v>
          </cell>
          <cell r="K53" t="str">
            <v>Y</v>
          </cell>
          <cell r="L53">
            <v>0</v>
          </cell>
          <cell r="M53">
            <v>422.43</v>
          </cell>
          <cell r="N53">
            <v>689</v>
          </cell>
          <cell r="O53">
            <v>52348</v>
          </cell>
          <cell r="Q53">
            <v>0</v>
          </cell>
          <cell r="R53" t="str">
            <v>Not Applicable</v>
          </cell>
          <cell r="S53" t="str">
            <v/>
          </cell>
          <cell r="T53">
            <v>0</v>
          </cell>
          <cell r="U53">
            <v>52348</v>
          </cell>
          <cell r="V53">
            <v>123.92112302630021</v>
          </cell>
          <cell r="W53">
            <v>52348</v>
          </cell>
        </row>
        <row r="54">
          <cell r="B54" t="str">
            <v>09102</v>
          </cell>
          <cell r="C54" t="str">
            <v>Palisades</v>
          </cell>
          <cell r="D54">
            <v>12.57</v>
          </cell>
          <cell r="E54">
            <v>1537</v>
          </cell>
          <cell r="F54">
            <v>0</v>
          </cell>
          <cell r="G54">
            <v>0</v>
          </cell>
          <cell r="H54">
            <v>1537</v>
          </cell>
          <cell r="I54">
            <v>0</v>
          </cell>
          <cell r="J54">
            <v>1537</v>
          </cell>
          <cell r="K54" t="str">
            <v>N</v>
          </cell>
          <cell r="L54">
            <v>1537</v>
          </cell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 t="str">
            <v>Not Applicable</v>
          </cell>
          <cell r="S54" t="str">
            <v/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B55" t="str">
            <v>09206</v>
          </cell>
          <cell r="C55" t="str">
            <v>Eastmont</v>
          </cell>
          <cell r="D55">
            <v>1076.1399999999999</v>
          </cell>
          <cell r="E55">
            <v>131602</v>
          </cell>
          <cell r="F55">
            <v>0</v>
          </cell>
          <cell r="G55">
            <v>0</v>
          </cell>
          <cell r="H55">
            <v>131602</v>
          </cell>
          <cell r="I55">
            <v>0</v>
          </cell>
          <cell r="J55">
            <v>131602</v>
          </cell>
          <cell r="K55" t="str">
            <v>Y</v>
          </cell>
          <cell r="L55">
            <v>0</v>
          </cell>
          <cell r="M55">
            <v>1076.1399999999999</v>
          </cell>
          <cell r="N55">
            <v>1755</v>
          </cell>
          <cell r="O55">
            <v>133357</v>
          </cell>
          <cell r="Q55">
            <v>0</v>
          </cell>
          <cell r="R55" t="str">
            <v>Not Applicable</v>
          </cell>
          <cell r="S55" t="str">
            <v/>
          </cell>
          <cell r="T55">
            <v>0</v>
          </cell>
          <cell r="U55">
            <v>133357</v>
          </cell>
          <cell r="V55">
            <v>123.92160871262105</v>
          </cell>
          <cell r="W55">
            <v>133357</v>
          </cell>
        </row>
        <row r="56">
          <cell r="B56" t="str">
            <v>09207</v>
          </cell>
          <cell r="C56" t="str">
            <v>Mansfield</v>
          </cell>
          <cell r="D56">
            <v>7</v>
          </cell>
          <cell r="E56">
            <v>856</v>
          </cell>
          <cell r="F56">
            <v>0</v>
          </cell>
          <cell r="G56">
            <v>0</v>
          </cell>
          <cell r="H56">
            <v>856</v>
          </cell>
          <cell r="I56">
            <v>0</v>
          </cell>
          <cell r="J56">
            <v>856</v>
          </cell>
          <cell r="K56" t="str">
            <v>N</v>
          </cell>
          <cell r="L56">
            <v>856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 t="str">
            <v>Not Applicable</v>
          </cell>
          <cell r="S56" t="str">
            <v/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B57" t="str">
            <v>09209</v>
          </cell>
          <cell r="C57" t="str">
            <v>Waterville</v>
          </cell>
          <cell r="D57">
            <v>15.71</v>
          </cell>
          <cell r="E57">
            <v>1921</v>
          </cell>
          <cell r="F57">
            <v>0</v>
          </cell>
          <cell r="G57">
            <v>0</v>
          </cell>
          <cell r="H57">
            <v>1921</v>
          </cell>
          <cell r="I57">
            <v>0</v>
          </cell>
          <cell r="J57">
            <v>1921</v>
          </cell>
          <cell r="K57" t="str">
            <v>N</v>
          </cell>
          <cell r="L57">
            <v>1921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 t="str">
            <v>Not Applicable</v>
          </cell>
          <cell r="S57" t="str">
            <v/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10003</v>
          </cell>
          <cell r="C58" t="str">
            <v>Keller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 t="str">
            <v>Not Applicable</v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B59" t="str">
            <v>10050</v>
          </cell>
          <cell r="C59" t="str">
            <v>Curlew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 t="str">
            <v>Not Applicable</v>
          </cell>
          <cell r="S59" t="str">
            <v/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10065</v>
          </cell>
          <cell r="C60" t="str">
            <v>Orient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 t="str">
            <v>Not Applicable</v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10070</v>
          </cell>
          <cell r="C61" t="str">
            <v>Inchelium</v>
          </cell>
          <cell r="D61">
            <v>91</v>
          </cell>
          <cell r="E61">
            <v>11128</v>
          </cell>
          <cell r="F61">
            <v>0</v>
          </cell>
          <cell r="G61">
            <v>0</v>
          </cell>
          <cell r="H61">
            <v>11128</v>
          </cell>
          <cell r="I61">
            <v>0</v>
          </cell>
          <cell r="J61">
            <v>11128</v>
          </cell>
          <cell r="K61" t="str">
            <v>Y</v>
          </cell>
          <cell r="L61">
            <v>0</v>
          </cell>
          <cell r="M61">
            <v>91</v>
          </cell>
          <cell r="N61">
            <v>148</v>
          </cell>
          <cell r="O61">
            <v>11276</v>
          </cell>
          <cell r="Q61">
            <v>0</v>
          </cell>
          <cell r="R61" t="str">
            <v>Not Applicable</v>
          </cell>
          <cell r="S61" t="str">
            <v/>
          </cell>
          <cell r="T61">
            <v>0</v>
          </cell>
          <cell r="U61">
            <v>11276</v>
          </cell>
          <cell r="V61">
            <v>123.91208791208791</v>
          </cell>
          <cell r="W61">
            <v>11276</v>
          </cell>
        </row>
        <row r="62">
          <cell r="B62" t="str">
            <v>10309</v>
          </cell>
          <cell r="C62" t="str">
            <v>Republic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 t="str">
            <v>Not Applicable</v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B63" t="str">
            <v>11001</v>
          </cell>
          <cell r="C63" t="str">
            <v>Pasco</v>
          </cell>
          <cell r="D63">
            <v>6407.28</v>
          </cell>
          <cell r="E63">
            <v>783549</v>
          </cell>
          <cell r="F63">
            <v>0</v>
          </cell>
          <cell r="G63">
            <v>0</v>
          </cell>
          <cell r="H63">
            <v>783549</v>
          </cell>
          <cell r="I63">
            <v>0</v>
          </cell>
          <cell r="J63">
            <v>783549</v>
          </cell>
          <cell r="K63" t="str">
            <v>Y</v>
          </cell>
          <cell r="L63">
            <v>0</v>
          </cell>
          <cell r="M63">
            <v>6407.28</v>
          </cell>
          <cell r="N63">
            <v>10447</v>
          </cell>
          <cell r="O63">
            <v>793996</v>
          </cell>
          <cell r="Q63">
            <v>0</v>
          </cell>
          <cell r="R63" t="str">
            <v>Not Applicable</v>
          </cell>
          <cell r="S63" t="str">
            <v/>
          </cell>
          <cell r="T63">
            <v>0</v>
          </cell>
          <cell r="U63">
            <v>793996</v>
          </cell>
          <cell r="V63">
            <v>123.92091495923388</v>
          </cell>
          <cell r="W63">
            <v>793996</v>
          </cell>
        </row>
        <row r="64">
          <cell r="B64" t="str">
            <v>11051</v>
          </cell>
          <cell r="C64" t="str">
            <v>North Franklin</v>
          </cell>
          <cell r="D64">
            <v>762.85</v>
          </cell>
          <cell r="E64">
            <v>93289</v>
          </cell>
          <cell r="F64">
            <v>0</v>
          </cell>
          <cell r="G64">
            <v>0</v>
          </cell>
          <cell r="H64">
            <v>93289</v>
          </cell>
          <cell r="I64">
            <v>0</v>
          </cell>
          <cell r="J64">
            <v>93289</v>
          </cell>
          <cell r="K64" t="str">
            <v>Y</v>
          </cell>
          <cell r="L64">
            <v>0</v>
          </cell>
          <cell r="M64">
            <v>762.85</v>
          </cell>
          <cell r="N64">
            <v>1244</v>
          </cell>
          <cell r="O64">
            <v>94533</v>
          </cell>
          <cell r="Q64">
            <v>0</v>
          </cell>
          <cell r="R64" t="str">
            <v>Not Applicable</v>
          </cell>
          <cell r="S64" t="str">
            <v/>
          </cell>
          <cell r="T64">
            <v>0</v>
          </cell>
          <cell r="U64">
            <v>94533</v>
          </cell>
          <cell r="V64">
            <v>123.92082322868191</v>
          </cell>
          <cell r="W64">
            <v>94533</v>
          </cell>
        </row>
        <row r="65">
          <cell r="B65" t="str">
            <v>11054</v>
          </cell>
          <cell r="C65" t="str">
            <v>Star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 t="str">
            <v>Not Applicable</v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B66" t="str">
            <v>11056</v>
          </cell>
          <cell r="C66" t="str">
            <v>Kahlotus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 t="str">
            <v>Not Applicable</v>
          </cell>
          <cell r="S66" t="str">
            <v/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12110</v>
          </cell>
          <cell r="C67" t="str">
            <v>Pomeroy</v>
          </cell>
          <cell r="D67">
            <v>3.43</v>
          </cell>
          <cell r="E67">
            <v>419</v>
          </cell>
          <cell r="F67">
            <v>0</v>
          </cell>
          <cell r="G67">
            <v>0</v>
          </cell>
          <cell r="H67">
            <v>419</v>
          </cell>
          <cell r="I67">
            <v>0</v>
          </cell>
          <cell r="J67">
            <v>419</v>
          </cell>
          <cell r="K67" t="str">
            <v>N</v>
          </cell>
          <cell r="L67">
            <v>419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 t="str">
            <v>Not Applicable</v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13073</v>
          </cell>
          <cell r="C68" t="str">
            <v>Wahluke</v>
          </cell>
          <cell r="D68">
            <v>1283.72</v>
          </cell>
          <cell r="E68">
            <v>156987</v>
          </cell>
          <cell r="F68">
            <v>0</v>
          </cell>
          <cell r="G68">
            <v>0</v>
          </cell>
          <cell r="H68">
            <v>156987</v>
          </cell>
          <cell r="I68">
            <v>0</v>
          </cell>
          <cell r="J68">
            <v>156987</v>
          </cell>
          <cell r="K68" t="str">
            <v>Y</v>
          </cell>
          <cell r="L68">
            <v>0</v>
          </cell>
          <cell r="M68">
            <v>1283.72</v>
          </cell>
          <cell r="N68">
            <v>2093</v>
          </cell>
          <cell r="O68">
            <v>159080</v>
          </cell>
          <cell r="Q68">
            <v>0</v>
          </cell>
          <cell r="R68" t="str">
            <v>Not Applicable</v>
          </cell>
          <cell r="S68" t="str">
            <v/>
          </cell>
          <cell r="T68">
            <v>0</v>
          </cell>
          <cell r="U68">
            <v>159080</v>
          </cell>
          <cell r="V68">
            <v>123.92110429065528</v>
          </cell>
          <cell r="W68">
            <v>159080</v>
          </cell>
        </row>
        <row r="69">
          <cell r="B69" t="str">
            <v>13144</v>
          </cell>
          <cell r="C69" t="str">
            <v>Quincy</v>
          </cell>
          <cell r="D69">
            <v>1293.43</v>
          </cell>
          <cell r="E69">
            <v>158174</v>
          </cell>
          <cell r="F69">
            <v>0</v>
          </cell>
          <cell r="G69">
            <v>0</v>
          </cell>
          <cell r="H69">
            <v>158174</v>
          </cell>
          <cell r="I69">
            <v>0</v>
          </cell>
          <cell r="J69">
            <v>158174</v>
          </cell>
          <cell r="K69" t="str">
            <v>Y</v>
          </cell>
          <cell r="L69">
            <v>0</v>
          </cell>
          <cell r="M69">
            <v>1293.43</v>
          </cell>
          <cell r="N69">
            <v>2109</v>
          </cell>
          <cell r="O69">
            <v>160283</v>
          </cell>
          <cell r="Q69">
            <v>0</v>
          </cell>
          <cell r="R69" t="str">
            <v>Not Applicable</v>
          </cell>
          <cell r="S69" t="str">
            <v/>
          </cell>
          <cell r="T69">
            <v>0</v>
          </cell>
          <cell r="U69">
            <v>160283</v>
          </cell>
          <cell r="V69">
            <v>123.92089251061131</v>
          </cell>
          <cell r="W69">
            <v>160283</v>
          </cell>
        </row>
        <row r="70">
          <cell r="B70" t="str">
            <v>13146</v>
          </cell>
          <cell r="C70" t="str">
            <v>Warden</v>
          </cell>
          <cell r="D70">
            <v>277</v>
          </cell>
          <cell r="E70">
            <v>33874</v>
          </cell>
          <cell r="F70">
            <v>0</v>
          </cell>
          <cell r="G70">
            <v>0</v>
          </cell>
          <cell r="H70">
            <v>33874</v>
          </cell>
          <cell r="I70">
            <v>0</v>
          </cell>
          <cell r="J70">
            <v>33874</v>
          </cell>
          <cell r="K70" t="str">
            <v>Y</v>
          </cell>
          <cell r="L70">
            <v>0</v>
          </cell>
          <cell r="M70">
            <v>277</v>
          </cell>
          <cell r="N70">
            <v>452</v>
          </cell>
          <cell r="O70">
            <v>34326</v>
          </cell>
          <cell r="Q70">
            <v>0</v>
          </cell>
          <cell r="R70" t="str">
            <v>Not Applicable</v>
          </cell>
          <cell r="S70" t="str">
            <v/>
          </cell>
          <cell r="T70">
            <v>0</v>
          </cell>
          <cell r="U70">
            <v>34326</v>
          </cell>
          <cell r="V70">
            <v>123.92057761732852</v>
          </cell>
          <cell r="W70">
            <v>34326</v>
          </cell>
        </row>
        <row r="71">
          <cell r="B71" t="str">
            <v>13151</v>
          </cell>
          <cell r="C71" t="str">
            <v>Coulee/Hartline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N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 t="str">
            <v>Not Applicable</v>
          </cell>
          <cell r="S71" t="str">
            <v/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13156</v>
          </cell>
          <cell r="C72" t="str">
            <v>Soap Lake</v>
          </cell>
          <cell r="D72">
            <v>111.28</v>
          </cell>
          <cell r="E72">
            <v>13608</v>
          </cell>
          <cell r="F72">
            <v>0</v>
          </cell>
          <cell r="G72">
            <v>0</v>
          </cell>
          <cell r="H72">
            <v>13608</v>
          </cell>
          <cell r="I72">
            <v>0</v>
          </cell>
          <cell r="J72">
            <v>13608</v>
          </cell>
          <cell r="K72" t="str">
            <v>Y</v>
          </cell>
          <cell r="L72">
            <v>0</v>
          </cell>
          <cell r="M72">
            <v>111.28</v>
          </cell>
          <cell r="N72">
            <v>181</v>
          </cell>
          <cell r="O72">
            <v>13789</v>
          </cell>
          <cell r="Q72">
            <v>0</v>
          </cell>
          <cell r="R72" t="str">
            <v>Not Applicable</v>
          </cell>
          <cell r="S72" t="str">
            <v/>
          </cell>
          <cell r="T72">
            <v>0</v>
          </cell>
          <cell r="U72">
            <v>13789</v>
          </cell>
          <cell r="V72">
            <v>123.91265276779295</v>
          </cell>
          <cell r="W72">
            <v>13789</v>
          </cell>
        </row>
        <row r="73">
          <cell r="B73" t="str">
            <v>13160</v>
          </cell>
          <cell r="C73" t="str">
            <v>Royal</v>
          </cell>
          <cell r="D73">
            <v>786.14</v>
          </cell>
          <cell r="E73">
            <v>96137</v>
          </cell>
          <cell r="F73">
            <v>0</v>
          </cell>
          <cell r="G73">
            <v>0</v>
          </cell>
          <cell r="H73">
            <v>96137</v>
          </cell>
          <cell r="I73">
            <v>0</v>
          </cell>
          <cell r="J73">
            <v>96137</v>
          </cell>
          <cell r="K73" t="str">
            <v>Y</v>
          </cell>
          <cell r="L73">
            <v>0</v>
          </cell>
          <cell r="M73">
            <v>786.14</v>
          </cell>
          <cell r="N73">
            <v>1282</v>
          </cell>
          <cell r="O73">
            <v>97419</v>
          </cell>
          <cell r="Q73">
            <v>0</v>
          </cell>
          <cell r="R73" t="str">
            <v>Not Applicable</v>
          </cell>
          <cell r="S73" t="str">
            <v/>
          </cell>
          <cell r="T73">
            <v>0</v>
          </cell>
          <cell r="U73">
            <v>97419</v>
          </cell>
          <cell r="V73">
            <v>123.92067570661715</v>
          </cell>
          <cell r="W73">
            <v>97419</v>
          </cell>
        </row>
        <row r="74">
          <cell r="B74" t="str">
            <v>13161</v>
          </cell>
          <cell r="C74" t="str">
            <v>Moses Lake</v>
          </cell>
          <cell r="D74">
            <v>1377.57</v>
          </cell>
          <cell r="E74">
            <v>168464</v>
          </cell>
          <cell r="F74">
            <v>0</v>
          </cell>
          <cell r="G74">
            <v>0</v>
          </cell>
          <cell r="H74">
            <v>168464</v>
          </cell>
          <cell r="I74">
            <v>0</v>
          </cell>
          <cell r="J74">
            <v>168464</v>
          </cell>
          <cell r="K74" t="str">
            <v>Y</v>
          </cell>
          <cell r="L74">
            <v>0</v>
          </cell>
          <cell r="M74">
            <v>1377.57</v>
          </cell>
          <cell r="N74">
            <v>2246</v>
          </cell>
          <cell r="O74">
            <v>170710</v>
          </cell>
          <cell r="Q74">
            <v>0</v>
          </cell>
          <cell r="R74" t="str">
            <v>Not Applicable</v>
          </cell>
          <cell r="S74" t="str">
            <v/>
          </cell>
          <cell r="T74">
            <v>0</v>
          </cell>
          <cell r="U74">
            <v>170710</v>
          </cell>
          <cell r="V74">
            <v>123.9211074573343</v>
          </cell>
          <cell r="W74">
            <v>170710</v>
          </cell>
        </row>
        <row r="75">
          <cell r="B75" t="str">
            <v>13165</v>
          </cell>
          <cell r="C75" t="str">
            <v>Ephrata</v>
          </cell>
          <cell r="D75">
            <v>289.43571428571431</v>
          </cell>
          <cell r="E75">
            <v>35395</v>
          </cell>
          <cell r="F75">
            <v>0</v>
          </cell>
          <cell r="G75">
            <v>0</v>
          </cell>
          <cell r="H75">
            <v>35395</v>
          </cell>
          <cell r="I75">
            <v>0</v>
          </cell>
          <cell r="J75">
            <v>35395</v>
          </cell>
          <cell r="K75" t="str">
            <v>Y</v>
          </cell>
          <cell r="L75">
            <v>0</v>
          </cell>
          <cell r="M75">
            <v>289.43571428571431</v>
          </cell>
          <cell r="N75">
            <v>472</v>
          </cell>
          <cell r="O75">
            <v>35867</v>
          </cell>
          <cell r="Q75">
            <v>0</v>
          </cell>
          <cell r="R75" t="str">
            <v>Not Applicable</v>
          </cell>
          <cell r="S75" t="str">
            <v/>
          </cell>
          <cell r="T75">
            <v>0</v>
          </cell>
          <cell r="U75">
            <v>35867</v>
          </cell>
          <cell r="V75">
            <v>123.92043631697143</v>
          </cell>
          <cell r="W75">
            <v>35867</v>
          </cell>
        </row>
        <row r="76">
          <cell r="B76" t="str">
            <v>13167</v>
          </cell>
          <cell r="C76" t="str">
            <v>Wilson Creek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N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 t="str">
            <v>Not Applicable</v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 t="str">
            <v>13301</v>
          </cell>
          <cell r="C77" t="str">
            <v>Grand Coulee Dam</v>
          </cell>
          <cell r="D77">
            <v>89</v>
          </cell>
          <cell r="E77">
            <v>10884</v>
          </cell>
          <cell r="F77">
            <v>0</v>
          </cell>
          <cell r="G77">
            <v>0</v>
          </cell>
          <cell r="H77">
            <v>10884</v>
          </cell>
          <cell r="I77">
            <v>0</v>
          </cell>
          <cell r="J77">
            <v>10884</v>
          </cell>
          <cell r="K77" t="str">
            <v>Y</v>
          </cell>
          <cell r="L77">
            <v>0</v>
          </cell>
          <cell r="M77">
            <v>89</v>
          </cell>
          <cell r="N77">
            <v>145</v>
          </cell>
          <cell r="O77">
            <v>11029</v>
          </cell>
          <cell r="Q77">
            <v>0</v>
          </cell>
          <cell r="R77" t="str">
            <v>Not Applicable</v>
          </cell>
          <cell r="S77" t="str">
            <v/>
          </cell>
          <cell r="T77">
            <v>0</v>
          </cell>
          <cell r="U77">
            <v>11029</v>
          </cell>
          <cell r="V77">
            <v>123.92134831460675</v>
          </cell>
          <cell r="W77">
            <v>11029</v>
          </cell>
        </row>
        <row r="78">
          <cell r="B78" t="str">
            <v>14005</v>
          </cell>
          <cell r="C78" t="str">
            <v>Aberdeen</v>
          </cell>
          <cell r="D78">
            <v>457.14571428571429</v>
          </cell>
          <cell r="E78">
            <v>55905</v>
          </cell>
          <cell r="F78">
            <v>0</v>
          </cell>
          <cell r="G78">
            <v>0</v>
          </cell>
          <cell r="H78">
            <v>55905</v>
          </cell>
          <cell r="I78">
            <v>0</v>
          </cell>
          <cell r="J78">
            <v>55905</v>
          </cell>
          <cell r="K78" t="str">
            <v>C</v>
          </cell>
          <cell r="L78">
            <v>0</v>
          </cell>
          <cell r="M78">
            <v>457.14571428571429</v>
          </cell>
          <cell r="N78">
            <v>745</v>
          </cell>
          <cell r="O78">
            <v>56650</v>
          </cell>
          <cell r="Q78">
            <v>0</v>
          </cell>
          <cell r="R78" t="str">
            <v>Not Applicable</v>
          </cell>
          <cell r="S78" t="str">
            <v/>
          </cell>
          <cell r="T78">
            <v>0</v>
          </cell>
          <cell r="U78">
            <v>56650</v>
          </cell>
          <cell r="V78">
            <v>123.92110049312191</v>
          </cell>
          <cell r="W78">
            <v>56650</v>
          </cell>
        </row>
        <row r="79">
          <cell r="B79" t="str">
            <v>14028</v>
          </cell>
          <cell r="C79" t="str">
            <v>Hoquiam</v>
          </cell>
          <cell r="D79">
            <v>72.430000000000007</v>
          </cell>
          <cell r="E79">
            <v>8857</v>
          </cell>
          <cell r="F79">
            <v>0</v>
          </cell>
          <cell r="G79">
            <v>0</v>
          </cell>
          <cell r="H79">
            <v>8857</v>
          </cell>
          <cell r="I79">
            <v>0</v>
          </cell>
          <cell r="J79">
            <v>8857</v>
          </cell>
          <cell r="K79" t="str">
            <v>C</v>
          </cell>
          <cell r="L79">
            <v>0</v>
          </cell>
          <cell r="M79">
            <v>72.430000000000007</v>
          </cell>
          <cell r="N79">
            <v>118</v>
          </cell>
          <cell r="O79">
            <v>8975</v>
          </cell>
          <cell r="Q79">
            <v>0</v>
          </cell>
          <cell r="R79" t="str">
            <v>Not Applicable</v>
          </cell>
          <cell r="S79" t="str">
            <v/>
          </cell>
          <cell r="T79">
            <v>0</v>
          </cell>
          <cell r="U79">
            <v>8975</v>
          </cell>
          <cell r="V79">
            <v>123.91274333839569</v>
          </cell>
          <cell r="W79">
            <v>0</v>
          </cell>
        </row>
        <row r="80">
          <cell r="B80" t="str">
            <v>14064</v>
          </cell>
          <cell r="C80" t="str">
            <v>North Beach</v>
          </cell>
          <cell r="D80">
            <v>12.14</v>
          </cell>
          <cell r="E80">
            <v>1485</v>
          </cell>
          <cell r="F80">
            <v>0</v>
          </cell>
          <cell r="G80">
            <v>0</v>
          </cell>
          <cell r="H80">
            <v>1485</v>
          </cell>
          <cell r="I80">
            <v>0</v>
          </cell>
          <cell r="J80">
            <v>1485</v>
          </cell>
          <cell r="K80" t="str">
            <v>N</v>
          </cell>
          <cell r="L80">
            <v>1485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 t="str">
            <v>Not Applicable</v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B81" t="str">
            <v>14065</v>
          </cell>
          <cell r="C81" t="str">
            <v>Mc Cleary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N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 t="str">
            <v>Not Applicable</v>
          </cell>
          <cell r="S81" t="str">
            <v/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B82" t="str">
            <v>14066</v>
          </cell>
          <cell r="C82" t="str">
            <v>Montesano</v>
          </cell>
          <cell r="D82">
            <v>25.86</v>
          </cell>
          <cell r="E82">
            <v>3162</v>
          </cell>
          <cell r="F82">
            <v>0</v>
          </cell>
          <cell r="G82">
            <v>0</v>
          </cell>
          <cell r="H82">
            <v>3162</v>
          </cell>
          <cell r="I82">
            <v>0</v>
          </cell>
          <cell r="J82">
            <v>3162</v>
          </cell>
          <cell r="K82" t="str">
            <v>N</v>
          </cell>
          <cell r="L82">
            <v>3162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 t="str">
            <v>Not Applicable</v>
          </cell>
          <cell r="S82" t="str">
            <v/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B83" t="str">
            <v>14068</v>
          </cell>
          <cell r="C83" t="str">
            <v>Elma</v>
          </cell>
          <cell r="D83">
            <v>125.58000000000001</v>
          </cell>
          <cell r="E83">
            <v>15357</v>
          </cell>
          <cell r="F83">
            <v>0</v>
          </cell>
          <cell r="G83">
            <v>0</v>
          </cell>
          <cell r="H83">
            <v>15357</v>
          </cell>
          <cell r="I83">
            <v>0</v>
          </cell>
          <cell r="J83">
            <v>15357</v>
          </cell>
          <cell r="K83" t="str">
            <v>Y</v>
          </cell>
          <cell r="L83">
            <v>0</v>
          </cell>
          <cell r="M83">
            <v>125.58000000000001</v>
          </cell>
          <cell r="N83">
            <v>205</v>
          </cell>
          <cell r="O83">
            <v>15562</v>
          </cell>
          <cell r="Q83">
            <v>0</v>
          </cell>
          <cell r="R83" t="str">
            <v>Not Applicable</v>
          </cell>
          <cell r="S83" t="str">
            <v/>
          </cell>
          <cell r="T83">
            <v>0</v>
          </cell>
          <cell r="U83">
            <v>15562</v>
          </cell>
          <cell r="V83">
            <v>123.92100652970217</v>
          </cell>
          <cell r="W83">
            <v>15562</v>
          </cell>
        </row>
        <row r="84">
          <cell r="B84" t="str">
            <v>14077</v>
          </cell>
          <cell r="C84" t="str">
            <v>Taholah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 t="str">
            <v>Not Applicable</v>
          </cell>
          <cell r="S84" t="str">
            <v/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 t="str">
            <v>14097</v>
          </cell>
          <cell r="C85" t="str">
            <v>Quinault</v>
          </cell>
          <cell r="D85">
            <v>28</v>
          </cell>
          <cell r="E85">
            <v>3424</v>
          </cell>
          <cell r="F85">
            <v>0</v>
          </cell>
          <cell r="G85">
            <v>0</v>
          </cell>
          <cell r="H85">
            <v>3424</v>
          </cell>
          <cell r="I85">
            <v>0</v>
          </cell>
          <cell r="J85">
            <v>3424</v>
          </cell>
          <cell r="K85" t="str">
            <v>C</v>
          </cell>
          <cell r="L85">
            <v>0</v>
          </cell>
          <cell r="M85">
            <v>28</v>
          </cell>
          <cell r="N85">
            <v>46</v>
          </cell>
          <cell r="O85">
            <v>3470</v>
          </cell>
          <cell r="Q85">
            <v>0</v>
          </cell>
          <cell r="R85" t="str">
            <v>Not Applicable</v>
          </cell>
          <cell r="S85" t="str">
            <v/>
          </cell>
          <cell r="T85">
            <v>0</v>
          </cell>
          <cell r="U85">
            <v>3470</v>
          </cell>
          <cell r="V85">
            <v>123.92857142857143</v>
          </cell>
          <cell r="W85">
            <v>0</v>
          </cell>
        </row>
        <row r="86">
          <cell r="B86" t="str">
            <v>14099</v>
          </cell>
          <cell r="C86" t="str">
            <v>Cosmopolis</v>
          </cell>
          <cell r="D86">
            <v>0.86</v>
          </cell>
          <cell r="E86">
            <v>105</v>
          </cell>
          <cell r="F86">
            <v>0</v>
          </cell>
          <cell r="G86">
            <v>0</v>
          </cell>
          <cell r="H86">
            <v>105</v>
          </cell>
          <cell r="I86">
            <v>0</v>
          </cell>
          <cell r="J86">
            <v>105</v>
          </cell>
          <cell r="K86" t="str">
            <v>N</v>
          </cell>
          <cell r="L86">
            <v>105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 t="str">
            <v>Not Applicable</v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B87" t="str">
            <v>14104</v>
          </cell>
          <cell r="C87" t="str">
            <v>Satsop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 t="str">
            <v>Not Applicable</v>
          </cell>
          <cell r="S87" t="str">
            <v/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>14117</v>
          </cell>
          <cell r="C88" t="str">
            <v>Wishkah Valley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N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 t="str">
            <v>Not Applicable</v>
          </cell>
          <cell r="S88" t="str">
            <v/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>14172</v>
          </cell>
          <cell r="C89" t="str">
            <v>Ocosta</v>
          </cell>
          <cell r="D89">
            <v>48.29</v>
          </cell>
          <cell r="E89">
            <v>5905</v>
          </cell>
          <cell r="F89">
            <v>0</v>
          </cell>
          <cell r="G89">
            <v>0</v>
          </cell>
          <cell r="H89">
            <v>5905</v>
          </cell>
          <cell r="I89">
            <v>0</v>
          </cell>
          <cell r="J89">
            <v>5905</v>
          </cell>
          <cell r="K89" t="str">
            <v>C</v>
          </cell>
          <cell r="L89">
            <v>0</v>
          </cell>
          <cell r="M89">
            <v>48.29</v>
          </cell>
          <cell r="N89">
            <v>79</v>
          </cell>
          <cell r="O89">
            <v>5984</v>
          </cell>
          <cell r="Q89">
            <v>0</v>
          </cell>
          <cell r="R89" t="str">
            <v>Not Applicable</v>
          </cell>
          <cell r="S89" t="str">
            <v/>
          </cell>
          <cell r="T89">
            <v>0</v>
          </cell>
          <cell r="U89">
            <v>5984</v>
          </cell>
          <cell r="V89">
            <v>123.91799544419135</v>
          </cell>
          <cell r="W89">
            <v>0</v>
          </cell>
        </row>
        <row r="90">
          <cell r="B90" t="str">
            <v>14400</v>
          </cell>
          <cell r="C90" t="str">
            <v>Oakville</v>
          </cell>
          <cell r="D90">
            <v>55.857142857142854</v>
          </cell>
          <cell r="E90">
            <v>6831</v>
          </cell>
          <cell r="F90">
            <v>0</v>
          </cell>
          <cell r="G90">
            <v>0</v>
          </cell>
          <cell r="H90">
            <v>6831</v>
          </cell>
          <cell r="I90">
            <v>0</v>
          </cell>
          <cell r="J90">
            <v>6831</v>
          </cell>
          <cell r="K90" t="str">
            <v>C</v>
          </cell>
          <cell r="L90">
            <v>0</v>
          </cell>
          <cell r="M90">
            <v>55.857142857142854</v>
          </cell>
          <cell r="N90">
            <v>91</v>
          </cell>
          <cell r="O90">
            <v>6922</v>
          </cell>
          <cell r="Q90">
            <v>0</v>
          </cell>
          <cell r="R90" t="str">
            <v>Not Applicable</v>
          </cell>
          <cell r="S90" t="str">
            <v/>
          </cell>
          <cell r="T90">
            <v>0</v>
          </cell>
          <cell r="U90">
            <v>6922</v>
          </cell>
          <cell r="V90">
            <v>123.92327365728902</v>
          </cell>
          <cell r="W90">
            <v>0</v>
          </cell>
        </row>
        <row r="91">
          <cell r="B91" t="str">
            <v>15201</v>
          </cell>
          <cell r="C91" t="str">
            <v>Oak Harbor</v>
          </cell>
          <cell r="D91">
            <v>285.85428571428571</v>
          </cell>
          <cell r="E91">
            <v>34957</v>
          </cell>
          <cell r="F91">
            <v>0</v>
          </cell>
          <cell r="G91">
            <v>0</v>
          </cell>
          <cell r="H91">
            <v>34957</v>
          </cell>
          <cell r="I91">
            <v>0</v>
          </cell>
          <cell r="J91">
            <v>34957</v>
          </cell>
          <cell r="K91" t="str">
            <v>Y</v>
          </cell>
          <cell r="L91">
            <v>0</v>
          </cell>
          <cell r="M91">
            <v>285.85428571428571</v>
          </cell>
          <cell r="N91">
            <v>466</v>
          </cell>
          <cell r="O91">
            <v>35423</v>
          </cell>
          <cell r="Q91">
            <v>0</v>
          </cell>
          <cell r="R91" t="str">
            <v>Not Applicable</v>
          </cell>
          <cell r="S91" t="str">
            <v/>
          </cell>
          <cell r="T91">
            <v>0</v>
          </cell>
          <cell r="U91">
            <v>35423</v>
          </cell>
          <cell r="V91">
            <v>123.91977930813901</v>
          </cell>
          <cell r="W91">
            <v>35423</v>
          </cell>
        </row>
        <row r="92">
          <cell r="B92" t="str">
            <v>15204</v>
          </cell>
          <cell r="C92" t="str">
            <v>Coupeville</v>
          </cell>
          <cell r="D92">
            <v>26.14</v>
          </cell>
          <cell r="E92">
            <v>3197</v>
          </cell>
          <cell r="F92">
            <v>0</v>
          </cell>
          <cell r="G92">
            <v>0</v>
          </cell>
          <cell r="H92">
            <v>3197</v>
          </cell>
          <cell r="I92">
            <v>0</v>
          </cell>
          <cell r="J92">
            <v>3197</v>
          </cell>
          <cell r="K92" t="str">
            <v>N</v>
          </cell>
          <cell r="L92">
            <v>3197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 t="str">
            <v>Not Applicable</v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15206</v>
          </cell>
          <cell r="C93" t="str">
            <v>South Whidbey</v>
          </cell>
          <cell r="D93">
            <v>10</v>
          </cell>
          <cell r="E93">
            <v>1223</v>
          </cell>
          <cell r="F93">
            <v>0</v>
          </cell>
          <cell r="G93">
            <v>0</v>
          </cell>
          <cell r="H93">
            <v>1223</v>
          </cell>
          <cell r="I93">
            <v>0</v>
          </cell>
          <cell r="J93">
            <v>1223</v>
          </cell>
          <cell r="K93" t="str">
            <v>N</v>
          </cell>
          <cell r="L93">
            <v>1223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 t="str">
            <v>Not Applicable</v>
          </cell>
          <cell r="S93" t="str">
            <v/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B94" t="str">
            <v>16020</v>
          </cell>
          <cell r="C94" t="str">
            <v>Queets-Clearwater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 t="str">
            <v>Not Applicable</v>
          </cell>
          <cell r="S94" t="str">
            <v/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B95" t="str">
            <v>16046</v>
          </cell>
          <cell r="C95" t="str">
            <v>Brinnon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N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 t="str">
            <v>Not Applicable</v>
          </cell>
          <cell r="S95" t="str">
            <v/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B96" t="str">
            <v>16048</v>
          </cell>
          <cell r="C96" t="str">
            <v>Quilcene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N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 t="str">
            <v>Not Applicable</v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B97" t="str">
            <v>16049</v>
          </cell>
          <cell r="C97" t="str">
            <v>Chimacum</v>
          </cell>
          <cell r="D97">
            <v>10</v>
          </cell>
          <cell r="E97">
            <v>1223</v>
          </cell>
          <cell r="F97">
            <v>0</v>
          </cell>
          <cell r="G97">
            <v>0</v>
          </cell>
          <cell r="H97">
            <v>1223</v>
          </cell>
          <cell r="I97">
            <v>0</v>
          </cell>
          <cell r="J97">
            <v>1223</v>
          </cell>
          <cell r="K97" t="str">
            <v>N</v>
          </cell>
          <cell r="L97">
            <v>1223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 t="str">
            <v>Not Applicable</v>
          </cell>
          <cell r="S97" t="str">
            <v/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16050</v>
          </cell>
          <cell r="C98" t="str">
            <v>Port Townsend</v>
          </cell>
          <cell r="D98">
            <v>35.28</v>
          </cell>
          <cell r="E98">
            <v>4314</v>
          </cell>
          <cell r="F98">
            <v>0</v>
          </cell>
          <cell r="G98">
            <v>0</v>
          </cell>
          <cell r="H98">
            <v>4314</v>
          </cell>
          <cell r="I98">
            <v>0</v>
          </cell>
          <cell r="J98">
            <v>4314</v>
          </cell>
          <cell r="K98" t="str">
            <v>N</v>
          </cell>
          <cell r="L98">
            <v>4314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 t="str">
            <v>Not Applicable</v>
          </cell>
          <cell r="S98" t="str">
            <v/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17001</v>
          </cell>
          <cell r="C99" t="str">
            <v>Seattle</v>
          </cell>
          <cell r="D99">
            <v>6630.7128571428566</v>
          </cell>
          <cell r="E99">
            <v>810873</v>
          </cell>
          <cell r="F99">
            <v>0</v>
          </cell>
          <cell r="G99">
            <v>0</v>
          </cell>
          <cell r="H99">
            <v>810873</v>
          </cell>
          <cell r="I99">
            <v>0</v>
          </cell>
          <cell r="J99">
            <v>810873</v>
          </cell>
          <cell r="K99" t="str">
            <v>Y</v>
          </cell>
          <cell r="L99">
            <v>0</v>
          </cell>
          <cell r="M99">
            <v>6630.7128571428566</v>
          </cell>
          <cell r="N99">
            <v>10811</v>
          </cell>
          <cell r="O99">
            <v>821682</v>
          </cell>
          <cell r="Q99">
            <v>0</v>
          </cell>
          <cell r="R99" t="str">
            <v>Not Applicable</v>
          </cell>
          <cell r="S99" t="str">
            <v/>
          </cell>
          <cell r="T99">
            <v>0</v>
          </cell>
          <cell r="U99">
            <v>821682</v>
          </cell>
          <cell r="V99">
            <v>123.92061271584892</v>
          </cell>
          <cell r="W99">
            <v>821682</v>
          </cell>
        </row>
        <row r="100">
          <cell r="B100" t="str">
            <v>17210</v>
          </cell>
          <cell r="C100" t="str">
            <v>Federal Way</v>
          </cell>
          <cell r="D100">
            <v>5156.29</v>
          </cell>
          <cell r="E100">
            <v>630565</v>
          </cell>
          <cell r="F100">
            <v>0</v>
          </cell>
          <cell r="G100">
            <v>0</v>
          </cell>
          <cell r="H100">
            <v>630565</v>
          </cell>
          <cell r="I100">
            <v>0</v>
          </cell>
          <cell r="J100">
            <v>630565</v>
          </cell>
          <cell r="K100" t="str">
            <v>Y</v>
          </cell>
          <cell r="L100">
            <v>0</v>
          </cell>
          <cell r="M100">
            <v>5156.29</v>
          </cell>
          <cell r="N100">
            <v>8407</v>
          </cell>
          <cell r="O100">
            <v>638972</v>
          </cell>
          <cell r="Q100">
            <v>0</v>
          </cell>
          <cell r="R100" t="str">
            <v>Not Applicable</v>
          </cell>
          <cell r="S100" t="str">
            <v/>
          </cell>
          <cell r="T100">
            <v>0</v>
          </cell>
          <cell r="U100">
            <v>638972</v>
          </cell>
          <cell r="V100">
            <v>123.92088109861936</v>
          </cell>
          <cell r="W100">
            <v>638972</v>
          </cell>
        </row>
        <row r="101">
          <cell r="B101" t="str">
            <v>17216</v>
          </cell>
          <cell r="C101" t="str">
            <v>Enumclaw</v>
          </cell>
          <cell r="D101">
            <v>260.14</v>
          </cell>
          <cell r="E101">
            <v>31813</v>
          </cell>
          <cell r="F101">
            <v>0</v>
          </cell>
          <cell r="G101">
            <v>0</v>
          </cell>
          <cell r="H101">
            <v>31813</v>
          </cell>
          <cell r="I101">
            <v>0</v>
          </cell>
          <cell r="J101">
            <v>31813</v>
          </cell>
          <cell r="K101" t="str">
            <v>Y</v>
          </cell>
          <cell r="L101">
            <v>0</v>
          </cell>
          <cell r="M101">
            <v>260.14</v>
          </cell>
          <cell r="N101">
            <v>424</v>
          </cell>
          <cell r="O101">
            <v>32237</v>
          </cell>
          <cell r="Q101">
            <v>0</v>
          </cell>
          <cell r="R101" t="str">
            <v>Not Applicable</v>
          </cell>
          <cell r="S101" t="str">
            <v/>
          </cell>
          <cell r="T101">
            <v>0</v>
          </cell>
          <cell r="U101">
            <v>32237</v>
          </cell>
          <cell r="V101">
            <v>123.9217344506804</v>
          </cell>
          <cell r="W101">
            <v>32237</v>
          </cell>
        </row>
        <row r="102">
          <cell r="B102" t="str">
            <v>17400</v>
          </cell>
          <cell r="C102" t="str">
            <v>Mercer Island</v>
          </cell>
          <cell r="D102">
            <v>168.86</v>
          </cell>
          <cell r="E102">
            <v>20650</v>
          </cell>
          <cell r="F102">
            <v>0</v>
          </cell>
          <cell r="G102">
            <v>0</v>
          </cell>
          <cell r="H102">
            <v>20650</v>
          </cell>
          <cell r="I102">
            <v>0</v>
          </cell>
          <cell r="J102">
            <v>20650</v>
          </cell>
          <cell r="K102" t="str">
            <v>Y</v>
          </cell>
          <cell r="L102">
            <v>0</v>
          </cell>
          <cell r="M102">
            <v>168.86</v>
          </cell>
          <cell r="N102">
            <v>275</v>
          </cell>
          <cell r="O102">
            <v>20925</v>
          </cell>
          <cell r="Q102">
            <v>0</v>
          </cell>
          <cell r="R102" t="str">
            <v>Not Applicable</v>
          </cell>
          <cell r="S102" t="str">
            <v/>
          </cell>
          <cell r="T102">
            <v>0</v>
          </cell>
          <cell r="U102">
            <v>20925</v>
          </cell>
          <cell r="V102">
            <v>123.91922302499111</v>
          </cell>
          <cell r="W102">
            <v>20925</v>
          </cell>
        </row>
        <row r="103">
          <cell r="B103" t="str">
            <v>17401</v>
          </cell>
          <cell r="C103" t="str">
            <v>Highline</v>
          </cell>
          <cell r="D103">
            <v>5516.1457142857143</v>
          </cell>
          <cell r="E103">
            <v>674572</v>
          </cell>
          <cell r="F103">
            <v>0</v>
          </cell>
          <cell r="G103">
            <v>0</v>
          </cell>
          <cell r="H103">
            <v>674572</v>
          </cell>
          <cell r="I103">
            <v>0</v>
          </cell>
          <cell r="J103">
            <v>674572</v>
          </cell>
          <cell r="K103" t="str">
            <v>Y</v>
          </cell>
          <cell r="L103">
            <v>0</v>
          </cell>
          <cell r="M103">
            <v>5516.1457142857143</v>
          </cell>
          <cell r="N103">
            <v>8994</v>
          </cell>
          <cell r="O103">
            <v>683566</v>
          </cell>
          <cell r="Q103">
            <v>0</v>
          </cell>
          <cell r="R103" t="str">
            <v>Not Applicable</v>
          </cell>
          <cell r="S103" t="str">
            <v/>
          </cell>
          <cell r="T103">
            <v>0</v>
          </cell>
          <cell r="U103">
            <v>683566</v>
          </cell>
          <cell r="V103">
            <v>123.92094687232441</v>
          </cell>
          <cell r="W103">
            <v>683566</v>
          </cell>
        </row>
        <row r="104">
          <cell r="B104" t="str">
            <v>17402</v>
          </cell>
          <cell r="C104" t="str">
            <v>Vashon Island</v>
          </cell>
          <cell r="D104">
            <v>75.710000000000008</v>
          </cell>
          <cell r="E104">
            <v>9259</v>
          </cell>
          <cell r="F104">
            <v>0</v>
          </cell>
          <cell r="G104">
            <v>0</v>
          </cell>
          <cell r="H104">
            <v>9259</v>
          </cell>
          <cell r="I104">
            <v>0</v>
          </cell>
          <cell r="J104">
            <v>9259</v>
          </cell>
          <cell r="K104" t="str">
            <v>C</v>
          </cell>
          <cell r="L104">
            <v>0</v>
          </cell>
          <cell r="M104">
            <v>75.710000000000008</v>
          </cell>
          <cell r="N104">
            <v>123</v>
          </cell>
          <cell r="O104">
            <v>9382</v>
          </cell>
          <cell r="Q104">
            <v>0</v>
          </cell>
          <cell r="R104" t="str">
            <v>Not Applicable</v>
          </cell>
          <cell r="S104" t="str">
            <v/>
          </cell>
          <cell r="T104">
            <v>0</v>
          </cell>
          <cell r="U104">
            <v>9382</v>
          </cell>
          <cell r="V104">
            <v>123.92022189935278</v>
          </cell>
          <cell r="W104">
            <v>0</v>
          </cell>
        </row>
        <row r="105">
          <cell r="B105" t="str">
            <v>17403</v>
          </cell>
          <cell r="C105" t="str">
            <v>Renton</v>
          </cell>
          <cell r="D105">
            <v>2945.57</v>
          </cell>
          <cell r="E105">
            <v>360215</v>
          </cell>
          <cell r="F105">
            <v>0</v>
          </cell>
          <cell r="G105">
            <v>0</v>
          </cell>
          <cell r="H105">
            <v>360215</v>
          </cell>
          <cell r="I105">
            <v>0</v>
          </cell>
          <cell r="J105">
            <v>360215</v>
          </cell>
          <cell r="K105" t="str">
            <v>Y</v>
          </cell>
          <cell r="L105">
            <v>0</v>
          </cell>
          <cell r="M105">
            <v>2945.57</v>
          </cell>
          <cell r="N105">
            <v>4803</v>
          </cell>
          <cell r="O105">
            <v>365018</v>
          </cell>
          <cell r="Q105">
            <v>0</v>
          </cell>
          <cell r="R105" t="str">
            <v>Not Applicable</v>
          </cell>
          <cell r="S105" t="str">
            <v/>
          </cell>
          <cell r="T105">
            <v>0</v>
          </cell>
          <cell r="U105">
            <v>365018</v>
          </cell>
          <cell r="V105">
            <v>123.92100680004209</v>
          </cell>
          <cell r="W105">
            <v>365018</v>
          </cell>
        </row>
        <row r="106">
          <cell r="B106" t="str">
            <v>17404</v>
          </cell>
          <cell r="C106" t="str">
            <v>Skykomish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 t="str">
            <v>Not Applicable</v>
          </cell>
          <cell r="S106" t="str">
            <v/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B107" t="str">
            <v>17405</v>
          </cell>
          <cell r="C107" t="str">
            <v>Bellevue</v>
          </cell>
          <cell r="D107">
            <v>3218.2871428571425</v>
          </cell>
          <cell r="E107">
            <v>393566</v>
          </cell>
          <cell r="F107">
            <v>0</v>
          </cell>
          <cell r="G107">
            <v>0</v>
          </cell>
          <cell r="H107">
            <v>393566</v>
          </cell>
          <cell r="I107">
            <v>0</v>
          </cell>
          <cell r="J107">
            <v>393566</v>
          </cell>
          <cell r="K107" t="str">
            <v>Y</v>
          </cell>
          <cell r="L107">
            <v>0</v>
          </cell>
          <cell r="M107">
            <v>3218.2871428571425</v>
          </cell>
          <cell r="N107">
            <v>5247</v>
          </cell>
          <cell r="O107">
            <v>398813</v>
          </cell>
          <cell r="Q107">
            <v>0</v>
          </cell>
          <cell r="R107" t="str">
            <v>Not Applicable</v>
          </cell>
          <cell r="S107" t="str">
            <v/>
          </cell>
          <cell r="T107">
            <v>0</v>
          </cell>
          <cell r="U107">
            <v>398813</v>
          </cell>
          <cell r="V107">
            <v>123.92088781920819</v>
          </cell>
          <cell r="W107">
            <v>398813</v>
          </cell>
        </row>
        <row r="108">
          <cell r="B108" t="str">
            <v>17406</v>
          </cell>
          <cell r="C108" t="str">
            <v>Tukwila</v>
          </cell>
          <cell r="D108">
            <v>1015</v>
          </cell>
          <cell r="E108">
            <v>124125</v>
          </cell>
          <cell r="F108">
            <v>0</v>
          </cell>
          <cell r="G108">
            <v>0</v>
          </cell>
          <cell r="H108">
            <v>124125</v>
          </cell>
          <cell r="I108">
            <v>0</v>
          </cell>
          <cell r="J108">
            <v>124125</v>
          </cell>
          <cell r="K108" t="str">
            <v>Y</v>
          </cell>
          <cell r="L108">
            <v>0</v>
          </cell>
          <cell r="M108">
            <v>1015</v>
          </cell>
          <cell r="N108">
            <v>1655</v>
          </cell>
          <cell r="O108">
            <v>125780</v>
          </cell>
          <cell r="Q108">
            <v>0</v>
          </cell>
          <cell r="R108" t="str">
            <v>Not Applicable</v>
          </cell>
          <cell r="S108" t="str">
            <v/>
          </cell>
          <cell r="T108">
            <v>0</v>
          </cell>
          <cell r="U108">
            <v>125780</v>
          </cell>
          <cell r="V108">
            <v>123.92118226600985</v>
          </cell>
          <cell r="W108">
            <v>125780</v>
          </cell>
        </row>
        <row r="109">
          <cell r="B109" t="str">
            <v>17407</v>
          </cell>
          <cell r="C109" t="str">
            <v>Riverview</v>
          </cell>
          <cell r="D109">
            <v>177.72</v>
          </cell>
          <cell r="E109">
            <v>21733</v>
          </cell>
          <cell r="F109">
            <v>0</v>
          </cell>
          <cell r="G109">
            <v>0</v>
          </cell>
          <cell r="H109">
            <v>21733</v>
          </cell>
          <cell r="I109">
            <v>0</v>
          </cell>
          <cell r="J109">
            <v>21733</v>
          </cell>
          <cell r="K109" t="str">
            <v>Y</v>
          </cell>
          <cell r="L109">
            <v>0</v>
          </cell>
          <cell r="M109">
            <v>177.72</v>
          </cell>
          <cell r="N109">
            <v>290</v>
          </cell>
          <cell r="O109">
            <v>22023</v>
          </cell>
          <cell r="Q109">
            <v>0</v>
          </cell>
          <cell r="R109" t="str">
            <v>Not Applicable</v>
          </cell>
          <cell r="S109" t="str">
            <v/>
          </cell>
          <cell r="T109">
            <v>0</v>
          </cell>
          <cell r="U109">
            <v>22023</v>
          </cell>
          <cell r="V109">
            <v>123.91964888588791</v>
          </cell>
          <cell r="W109">
            <v>22023</v>
          </cell>
        </row>
        <row r="110">
          <cell r="B110" t="str">
            <v>17408</v>
          </cell>
          <cell r="C110" t="str">
            <v>Auburn</v>
          </cell>
          <cell r="D110">
            <v>3407.57</v>
          </cell>
          <cell r="E110">
            <v>416713</v>
          </cell>
          <cell r="F110">
            <v>0</v>
          </cell>
          <cell r="G110">
            <v>0</v>
          </cell>
          <cell r="H110">
            <v>416713</v>
          </cell>
          <cell r="I110">
            <v>0</v>
          </cell>
          <cell r="J110">
            <v>416713</v>
          </cell>
          <cell r="K110" t="str">
            <v>C</v>
          </cell>
          <cell r="L110">
            <v>0</v>
          </cell>
          <cell r="M110">
            <v>3407.57</v>
          </cell>
          <cell r="N110">
            <v>5556</v>
          </cell>
          <cell r="O110">
            <v>422269</v>
          </cell>
          <cell r="Q110">
            <v>0</v>
          </cell>
          <cell r="R110" t="str">
            <v>Not Applicable</v>
          </cell>
          <cell r="S110" t="str">
            <v/>
          </cell>
          <cell r="T110">
            <v>0</v>
          </cell>
          <cell r="U110">
            <v>422269</v>
          </cell>
          <cell r="V110">
            <v>123.9208585590318</v>
          </cell>
          <cell r="W110">
            <v>422269</v>
          </cell>
        </row>
        <row r="111">
          <cell r="B111" t="str">
            <v>17409</v>
          </cell>
          <cell r="C111" t="str">
            <v>Tahoma</v>
          </cell>
          <cell r="D111">
            <v>250.14714285714288</v>
          </cell>
          <cell r="E111">
            <v>30591</v>
          </cell>
          <cell r="F111">
            <v>0</v>
          </cell>
          <cell r="G111">
            <v>0</v>
          </cell>
          <cell r="H111">
            <v>30591</v>
          </cell>
          <cell r="I111">
            <v>0</v>
          </cell>
          <cell r="J111">
            <v>30591</v>
          </cell>
          <cell r="K111" t="str">
            <v>Y</v>
          </cell>
          <cell r="L111">
            <v>0</v>
          </cell>
          <cell r="M111">
            <v>250.14714285714288</v>
          </cell>
          <cell r="N111">
            <v>408</v>
          </cell>
          <cell r="O111">
            <v>30999</v>
          </cell>
          <cell r="Q111">
            <v>0</v>
          </cell>
          <cell r="R111" t="str">
            <v>Not Applicable</v>
          </cell>
          <cell r="S111" t="str">
            <v/>
          </cell>
          <cell r="T111">
            <v>0</v>
          </cell>
          <cell r="U111">
            <v>30999</v>
          </cell>
          <cell r="V111">
            <v>123.9230624261149</v>
          </cell>
          <cell r="W111">
            <v>30999</v>
          </cell>
        </row>
        <row r="112">
          <cell r="B112" t="str">
            <v>17410</v>
          </cell>
          <cell r="C112" t="str">
            <v>Snoqualmie Valley</v>
          </cell>
          <cell r="D112">
            <v>204.5757142857143</v>
          </cell>
          <cell r="E112">
            <v>25018</v>
          </cell>
          <cell r="F112">
            <v>0</v>
          </cell>
          <cell r="G112">
            <v>0</v>
          </cell>
          <cell r="H112">
            <v>25018</v>
          </cell>
          <cell r="I112">
            <v>0</v>
          </cell>
          <cell r="J112">
            <v>25018</v>
          </cell>
          <cell r="K112" t="str">
            <v>Y</v>
          </cell>
          <cell r="L112">
            <v>0</v>
          </cell>
          <cell r="M112">
            <v>204.5757142857143</v>
          </cell>
          <cell r="N112">
            <v>334</v>
          </cell>
          <cell r="O112">
            <v>25352</v>
          </cell>
          <cell r="Q112">
            <v>0</v>
          </cell>
          <cell r="R112" t="str">
            <v>Not Applicable</v>
          </cell>
          <cell r="S112" t="str">
            <v/>
          </cell>
          <cell r="T112">
            <v>0</v>
          </cell>
          <cell r="U112">
            <v>25352</v>
          </cell>
          <cell r="V112">
            <v>123.92477811219038</v>
          </cell>
          <cell r="W112">
            <v>25352</v>
          </cell>
        </row>
        <row r="113">
          <cell r="B113" t="str">
            <v>17411</v>
          </cell>
          <cell r="C113" t="str">
            <v>Issaquah</v>
          </cell>
          <cell r="D113">
            <v>1297.58</v>
          </cell>
          <cell r="E113">
            <v>158682</v>
          </cell>
          <cell r="F113">
            <v>0</v>
          </cell>
          <cell r="G113">
            <v>0</v>
          </cell>
          <cell r="H113">
            <v>158682</v>
          </cell>
          <cell r="I113">
            <v>0</v>
          </cell>
          <cell r="J113">
            <v>158682</v>
          </cell>
          <cell r="K113" t="str">
            <v>Y</v>
          </cell>
          <cell r="L113">
            <v>0</v>
          </cell>
          <cell r="M113">
            <v>1297.58</v>
          </cell>
          <cell r="N113">
            <v>2116</v>
          </cell>
          <cell r="O113">
            <v>160798</v>
          </cell>
          <cell r="Q113">
            <v>0</v>
          </cell>
          <cell r="R113" t="str">
            <v>Not Applicable</v>
          </cell>
          <cell r="S113" t="str">
            <v/>
          </cell>
          <cell r="T113">
            <v>0</v>
          </cell>
          <cell r="U113">
            <v>160798</v>
          </cell>
          <cell r="V113">
            <v>123.92145378319641</v>
          </cell>
          <cell r="W113">
            <v>160798</v>
          </cell>
        </row>
        <row r="114">
          <cell r="B114" t="str">
            <v>17412</v>
          </cell>
          <cell r="C114" t="str">
            <v>Shoreline</v>
          </cell>
          <cell r="D114">
            <v>800.85428571428577</v>
          </cell>
          <cell r="E114">
            <v>97937</v>
          </cell>
          <cell r="F114">
            <v>0</v>
          </cell>
          <cell r="G114">
            <v>0</v>
          </cell>
          <cell r="H114">
            <v>97937</v>
          </cell>
          <cell r="I114">
            <v>0</v>
          </cell>
          <cell r="J114">
            <v>97937</v>
          </cell>
          <cell r="K114" t="str">
            <v>Y</v>
          </cell>
          <cell r="L114">
            <v>0</v>
          </cell>
          <cell r="M114">
            <v>800.85428571428577</v>
          </cell>
          <cell r="N114">
            <v>1306</v>
          </cell>
          <cell r="O114">
            <v>99243</v>
          </cell>
          <cell r="Q114">
            <v>0</v>
          </cell>
          <cell r="R114" t="str">
            <v>Not Applicable</v>
          </cell>
          <cell r="S114" t="str">
            <v/>
          </cell>
          <cell r="T114">
            <v>0</v>
          </cell>
          <cell r="U114">
            <v>99243</v>
          </cell>
          <cell r="V114">
            <v>123.92141962689841</v>
          </cell>
          <cell r="W114">
            <v>99243</v>
          </cell>
        </row>
        <row r="115">
          <cell r="B115" t="str">
            <v>17414</v>
          </cell>
          <cell r="C115" t="str">
            <v>Lake Washington</v>
          </cell>
          <cell r="D115">
            <v>3096.4342857142856</v>
          </cell>
          <cell r="E115">
            <v>378664</v>
          </cell>
          <cell r="F115">
            <v>0</v>
          </cell>
          <cell r="G115">
            <v>0</v>
          </cell>
          <cell r="H115">
            <v>378664</v>
          </cell>
          <cell r="I115">
            <v>0</v>
          </cell>
          <cell r="J115">
            <v>378664</v>
          </cell>
          <cell r="K115" t="str">
            <v>Y</v>
          </cell>
          <cell r="L115">
            <v>0</v>
          </cell>
          <cell r="M115">
            <v>3096.4342857142856</v>
          </cell>
          <cell r="N115">
            <v>5049</v>
          </cell>
          <cell r="O115">
            <v>383713</v>
          </cell>
          <cell r="Q115">
            <v>0</v>
          </cell>
          <cell r="R115" t="str">
            <v>Not Applicable</v>
          </cell>
          <cell r="S115" t="str">
            <v/>
          </cell>
          <cell r="T115">
            <v>0</v>
          </cell>
          <cell r="U115">
            <v>383713</v>
          </cell>
          <cell r="V115">
            <v>123.92092471340307</v>
          </cell>
          <cell r="W115">
            <v>383713</v>
          </cell>
        </row>
        <row r="116">
          <cell r="B116" t="str">
            <v>17415</v>
          </cell>
          <cell r="C116" t="str">
            <v>Kent</v>
          </cell>
          <cell r="D116">
            <v>5714.864285714285</v>
          </cell>
          <cell r="E116">
            <v>698873</v>
          </cell>
          <cell r="F116">
            <v>0</v>
          </cell>
          <cell r="G116">
            <v>0</v>
          </cell>
          <cell r="H116">
            <v>698873</v>
          </cell>
          <cell r="I116">
            <v>0</v>
          </cell>
          <cell r="J116">
            <v>698873</v>
          </cell>
          <cell r="K116" t="str">
            <v>Y</v>
          </cell>
          <cell r="L116">
            <v>0</v>
          </cell>
          <cell r="M116">
            <v>5714.864285714285</v>
          </cell>
          <cell r="N116">
            <v>9318</v>
          </cell>
          <cell r="O116">
            <v>708191</v>
          </cell>
          <cell r="Q116">
            <v>0</v>
          </cell>
          <cell r="R116" t="str">
            <v>Not Applicable</v>
          </cell>
          <cell r="S116" t="str">
            <v/>
          </cell>
          <cell r="T116">
            <v>0</v>
          </cell>
          <cell r="U116">
            <v>708191</v>
          </cell>
          <cell r="V116">
            <v>123.92087801110139</v>
          </cell>
          <cell r="W116">
            <v>708191</v>
          </cell>
        </row>
        <row r="117">
          <cell r="B117" t="str">
            <v>17417</v>
          </cell>
          <cell r="C117" t="str">
            <v>Northshore</v>
          </cell>
          <cell r="D117">
            <v>1916.5642857142859</v>
          </cell>
          <cell r="E117">
            <v>234377</v>
          </cell>
          <cell r="F117">
            <v>0</v>
          </cell>
          <cell r="G117">
            <v>0</v>
          </cell>
          <cell r="H117">
            <v>234377</v>
          </cell>
          <cell r="I117">
            <v>0</v>
          </cell>
          <cell r="J117">
            <v>234377</v>
          </cell>
          <cell r="K117" t="str">
            <v>Y</v>
          </cell>
          <cell r="L117">
            <v>0</v>
          </cell>
          <cell r="M117">
            <v>1916.5642857142859</v>
          </cell>
          <cell r="N117">
            <v>3125</v>
          </cell>
          <cell r="O117">
            <v>237502</v>
          </cell>
          <cell r="Q117">
            <v>0</v>
          </cell>
          <cell r="R117" t="str">
            <v>Not Applicable</v>
          </cell>
          <cell r="S117" t="str">
            <v/>
          </cell>
          <cell r="T117">
            <v>0</v>
          </cell>
          <cell r="U117">
            <v>237502</v>
          </cell>
          <cell r="V117">
            <v>123.92070632344335</v>
          </cell>
          <cell r="W117">
            <v>237502</v>
          </cell>
        </row>
        <row r="118">
          <cell r="B118" t="str">
            <v>17937</v>
          </cell>
          <cell r="C118" t="str">
            <v>Lake Wash Tech Coll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 t="str">
            <v>Not Applicable</v>
          </cell>
          <cell r="S118" t="str">
            <v/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 t="str">
            <v>18100</v>
          </cell>
          <cell r="C119" t="str">
            <v>Bremerton</v>
          </cell>
          <cell r="D119">
            <v>382.72142857142859</v>
          </cell>
          <cell r="E119">
            <v>46803</v>
          </cell>
          <cell r="F119">
            <v>0</v>
          </cell>
          <cell r="G119">
            <v>0</v>
          </cell>
          <cell r="H119">
            <v>46803</v>
          </cell>
          <cell r="I119">
            <v>0</v>
          </cell>
          <cell r="J119">
            <v>46803</v>
          </cell>
          <cell r="K119" t="str">
            <v>Y</v>
          </cell>
          <cell r="L119">
            <v>0</v>
          </cell>
          <cell r="M119">
            <v>382.72142857142859</v>
          </cell>
          <cell r="N119">
            <v>624</v>
          </cell>
          <cell r="O119">
            <v>47427</v>
          </cell>
          <cell r="Q119">
            <v>0</v>
          </cell>
          <cell r="R119" t="str">
            <v>Not Applicable</v>
          </cell>
          <cell r="S119" t="str">
            <v/>
          </cell>
          <cell r="T119">
            <v>0</v>
          </cell>
          <cell r="U119">
            <v>47427</v>
          </cell>
          <cell r="V119">
            <v>123.92041955170676</v>
          </cell>
          <cell r="W119">
            <v>47427</v>
          </cell>
        </row>
        <row r="120">
          <cell r="B120" t="str">
            <v>18303</v>
          </cell>
          <cell r="C120" t="str">
            <v>Bainbridge</v>
          </cell>
          <cell r="D120">
            <v>46.14</v>
          </cell>
          <cell r="E120">
            <v>5642</v>
          </cell>
          <cell r="F120">
            <v>0</v>
          </cell>
          <cell r="G120">
            <v>0</v>
          </cell>
          <cell r="H120">
            <v>5642</v>
          </cell>
          <cell r="I120">
            <v>0</v>
          </cell>
          <cell r="J120">
            <v>5642</v>
          </cell>
          <cell r="K120" t="str">
            <v>N</v>
          </cell>
          <cell r="L120">
            <v>5642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 t="str">
            <v>Not Applicable</v>
          </cell>
          <cell r="S120" t="str">
            <v/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B121" t="str">
            <v>18400</v>
          </cell>
          <cell r="C121" t="str">
            <v>North Kitsap</v>
          </cell>
          <cell r="D121">
            <v>223.85999999999999</v>
          </cell>
          <cell r="E121">
            <v>27376</v>
          </cell>
          <cell r="F121">
            <v>0</v>
          </cell>
          <cell r="G121">
            <v>0</v>
          </cell>
          <cell r="H121">
            <v>27376</v>
          </cell>
          <cell r="I121">
            <v>0</v>
          </cell>
          <cell r="J121">
            <v>27376</v>
          </cell>
          <cell r="K121" t="str">
            <v>Y</v>
          </cell>
          <cell r="L121">
            <v>0</v>
          </cell>
          <cell r="M121">
            <v>223.85999999999999</v>
          </cell>
          <cell r="N121">
            <v>365</v>
          </cell>
          <cell r="O121">
            <v>27741</v>
          </cell>
          <cell r="Q121">
            <v>0</v>
          </cell>
          <cell r="R121" t="str">
            <v>Not Applicable</v>
          </cell>
          <cell r="S121" t="str">
            <v/>
          </cell>
          <cell r="T121">
            <v>0</v>
          </cell>
          <cell r="U121">
            <v>27741</v>
          </cell>
          <cell r="V121">
            <v>123.92120075046905</v>
          </cell>
          <cell r="W121">
            <v>27741</v>
          </cell>
        </row>
        <row r="122">
          <cell r="B122" t="str">
            <v>18401</v>
          </cell>
          <cell r="C122" t="str">
            <v>Central Kitsap</v>
          </cell>
          <cell r="D122">
            <v>338.28999999999996</v>
          </cell>
          <cell r="E122">
            <v>41370</v>
          </cell>
          <cell r="F122">
            <v>0</v>
          </cell>
          <cell r="G122">
            <v>0</v>
          </cell>
          <cell r="H122">
            <v>41370</v>
          </cell>
          <cell r="I122">
            <v>0</v>
          </cell>
          <cell r="J122">
            <v>41370</v>
          </cell>
          <cell r="K122" t="str">
            <v>Y</v>
          </cell>
          <cell r="L122">
            <v>0</v>
          </cell>
          <cell r="M122">
            <v>338.28999999999996</v>
          </cell>
          <cell r="N122">
            <v>552</v>
          </cell>
          <cell r="O122">
            <v>41922</v>
          </cell>
          <cell r="Q122">
            <v>0</v>
          </cell>
          <cell r="R122" t="str">
            <v>Not Applicable</v>
          </cell>
          <cell r="S122" t="str">
            <v/>
          </cell>
          <cell r="T122">
            <v>0</v>
          </cell>
          <cell r="U122">
            <v>41922</v>
          </cell>
          <cell r="V122">
            <v>123.92326110733396</v>
          </cell>
          <cell r="W122">
            <v>41922</v>
          </cell>
        </row>
        <row r="123">
          <cell r="B123" t="str">
            <v>18402</v>
          </cell>
          <cell r="C123" t="str">
            <v>South Kitsap</v>
          </cell>
          <cell r="D123">
            <v>275.0057142857143</v>
          </cell>
          <cell r="E123">
            <v>33631</v>
          </cell>
          <cell r="F123">
            <v>0</v>
          </cell>
          <cell r="G123">
            <v>0</v>
          </cell>
          <cell r="H123">
            <v>33631</v>
          </cell>
          <cell r="I123">
            <v>0</v>
          </cell>
          <cell r="J123">
            <v>33631</v>
          </cell>
          <cell r="K123" t="str">
            <v>Y</v>
          </cell>
          <cell r="L123">
            <v>0</v>
          </cell>
          <cell r="M123">
            <v>275.0057142857143</v>
          </cell>
          <cell r="N123">
            <v>448</v>
          </cell>
          <cell r="O123">
            <v>34079</v>
          </cell>
          <cell r="Q123">
            <v>0</v>
          </cell>
          <cell r="R123" t="str">
            <v>Not Applicable</v>
          </cell>
          <cell r="S123" t="str">
            <v/>
          </cell>
          <cell r="T123">
            <v>0</v>
          </cell>
          <cell r="U123">
            <v>34079</v>
          </cell>
          <cell r="V123">
            <v>123.92106138054274</v>
          </cell>
          <cell r="W123">
            <v>34079</v>
          </cell>
        </row>
        <row r="124">
          <cell r="B124" t="str">
            <v>19007</v>
          </cell>
          <cell r="C124" t="str">
            <v>Damman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N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 t="str">
            <v>Not Applicable</v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B125" t="str">
            <v>19028</v>
          </cell>
          <cell r="C125" t="str">
            <v>Easton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N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 t="str">
            <v>Not Applicable</v>
          </cell>
          <cell r="S125" t="str">
            <v/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B126" t="str">
            <v>19400</v>
          </cell>
          <cell r="C126" t="str">
            <v>Thorp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N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 t="str">
            <v>Not Applicable</v>
          </cell>
          <cell r="S126" t="str">
            <v/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B127" t="str">
            <v>19401</v>
          </cell>
          <cell r="C127" t="str">
            <v>Ellensburg</v>
          </cell>
          <cell r="D127">
            <v>255.28571428571428</v>
          </cell>
          <cell r="E127">
            <v>31219</v>
          </cell>
          <cell r="F127">
            <v>0</v>
          </cell>
          <cell r="G127">
            <v>0</v>
          </cell>
          <cell r="H127">
            <v>31219</v>
          </cell>
          <cell r="I127">
            <v>0</v>
          </cell>
          <cell r="J127">
            <v>31219</v>
          </cell>
          <cell r="K127" t="str">
            <v>Y</v>
          </cell>
          <cell r="L127">
            <v>0</v>
          </cell>
          <cell r="M127">
            <v>255.28571428571428</v>
          </cell>
          <cell r="N127">
            <v>416</v>
          </cell>
          <cell r="O127">
            <v>31635</v>
          </cell>
          <cell r="Q127">
            <v>0</v>
          </cell>
          <cell r="R127" t="str">
            <v>Not Applicable</v>
          </cell>
          <cell r="S127" t="str">
            <v/>
          </cell>
          <cell r="T127">
            <v>0</v>
          </cell>
          <cell r="U127">
            <v>31635</v>
          </cell>
          <cell r="V127">
            <v>123.9199776161164</v>
          </cell>
          <cell r="W127">
            <v>31635</v>
          </cell>
        </row>
        <row r="128">
          <cell r="B128" t="str">
            <v>19403</v>
          </cell>
          <cell r="C128" t="str">
            <v>Kittitas</v>
          </cell>
          <cell r="D128">
            <v>52</v>
          </cell>
          <cell r="E128">
            <v>6359</v>
          </cell>
          <cell r="F128">
            <v>0</v>
          </cell>
          <cell r="G128">
            <v>0</v>
          </cell>
          <cell r="H128">
            <v>6359</v>
          </cell>
          <cell r="I128">
            <v>0</v>
          </cell>
          <cell r="J128">
            <v>6359</v>
          </cell>
          <cell r="K128" t="str">
            <v>C</v>
          </cell>
          <cell r="L128">
            <v>0</v>
          </cell>
          <cell r="M128">
            <v>52</v>
          </cell>
          <cell r="N128">
            <v>85</v>
          </cell>
          <cell r="O128">
            <v>6444</v>
          </cell>
          <cell r="Q128">
            <v>0</v>
          </cell>
          <cell r="R128" t="str">
            <v>Not Applicable</v>
          </cell>
          <cell r="S128" t="str">
            <v/>
          </cell>
          <cell r="T128">
            <v>0</v>
          </cell>
          <cell r="U128">
            <v>6444</v>
          </cell>
          <cell r="V128">
            <v>123.92307692307692</v>
          </cell>
          <cell r="W128">
            <v>0</v>
          </cell>
        </row>
        <row r="129">
          <cell r="B129" t="str">
            <v>19404</v>
          </cell>
          <cell r="C129" t="str">
            <v>Cle Elum-Roslyn</v>
          </cell>
          <cell r="D129">
            <v>19</v>
          </cell>
          <cell r="E129">
            <v>2324</v>
          </cell>
          <cell r="F129">
            <v>0</v>
          </cell>
          <cell r="G129">
            <v>0</v>
          </cell>
          <cell r="H129">
            <v>2324</v>
          </cell>
          <cell r="I129">
            <v>0</v>
          </cell>
          <cell r="J129">
            <v>2324</v>
          </cell>
          <cell r="K129" t="str">
            <v>C</v>
          </cell>
          <cell r="L129">
            <v>0</v>
          </cell>
          <cell r="M129">
            <v>19</v>
          </cell>
          <cell r="N129">
            <v>31</v>
          </cell>
          <cell r="O129">
            <v>2355</v>
          </cell>
          <cell r="Q129">
            <v>0</v>
          </cell>
          <cell r="R129" t="str">
            <v>Not Applicable</v>
          </cell>
          <cell r="S129" t="str">
            <v/>
          </cell>
          <cell r="T129">
            <v>0</v>
          </cell>
          <cell r="U129">
            <v>2355</v>
          </cell>
          <cell r="V129">
            <v>123.94736842105263</v>
          </cell>
          <cell r="W129">
            <v>0</v>
          </cell>
        </row>
        <row r="130">
          <cell r="B130" t="str">
            <v>20094</v>
          </cell>
          <cell r="C130" t="str">
            <v>Wishram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 t="str">
            <v>Not Applicable</v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B131" t="str">
            <v>20203</v>
          </cell>
          <cell r="C131" t="str">
            <v>Bickleton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 t="str">
            <v>Not Applicable</v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B132" t="str">
            <v>20215</v>
          </cell>
          <cell r="C132" t="str">
            <v>Centerville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 t="str">
            <v>Not Applicable</v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B133" t="str">
            <v>20400</v>
          </cell>
          <cell r="C133" t="str">
            <v>Trout Lake</v>
          </cell>
          <cell r="D133">
            <v>6.86</v>
          </cell>
          <cell r="E133">
            <v>839</v>
          </cell>
          <cell r="F133">
            <v>0</v>
          </cell>
          <cell r="G133">
            <v>0</v>
          </cell>
          <cell r="H133">
            <v>839</v>
          </cell>
          <cell r="I133">
            <v>0</v>
          </cell>
          <cell r="J133">
            <v>839</v>
          </cell>
          <cell r="K133" t="str">
            <v>N</v>
          </cell>
          <cell r="L133">
            <v>839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 t="str">
            <v>Not Applicable</v>
          </cell>
          <cell r="S133" t="str">
            <v/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B134" t="str">
            <v>20401</v>
          </cell>
          <cell r="C134" t="str">
            <v>Glenwood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N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 t="str">
            <v>Not Applicable</v>
          </cell>
          <cell r="S134" t="str">
            <v/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B135" t="str">
            <v>20402</v>
          </cell>
          <cell r="C135" t="str">
            <v>Klickitat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N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 t="str">
            <v>Not Applicable</v>
          </cell>
          <cell r="S135" t="str">
            <v/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B136" t="str">
            <v>20403</v>
          </cell>
          <cell r="C136" t="str">
            <v>Roosevelt</v>
          </cell>
          <cell r="D136">
            <v>13.86</v>
          </cell>
          <cell r="E136">
            <v>1695</v>
          </cell>
          <cell r="F136">
            <v>0</v>
          </cell>
          <cell r="G136">
            <v>0</v>
          </cell>
          <cell r="H136">
            <v>1695</v>
          </cell>
          <cell r="I136">
            <v>0</v>
          </cell>
          <cell r="J136">
            <v>1695</v>
          </cell>
          <cell r="K136" t="str">
            <v>N</v>
          </cell>
          <cell r="L136">
            <v>1695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 t="str">
            <v>Not Applicable</v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B137" t="str">
            <v>20404</v>
          </cell>
          <cell r="C137" t="str">
            <v>Goldendale</v>
          </cell>
          <cell r="D137">
            <v>28.852857142857143</v>
          </cell>
          <cell r="E137">
            <v>3528</v>
          </cell>
          <cell r="F137">
            <v>0</v>
          </cell>
          <cell r="G137">
            <v>0</v>
          </cell>
          <cell r="H137">
            <v>3528</v>
          </cell>
          <cell r="I137">
            <v>0</v>
          </cell>
          <cell r="J137">
            <v>3528</v>
          </cell>
          <cell r="K137" t="str">
            <v>C</v>
          </cell>
          <cell r="L137">
            <v>0</v>
          </cell>
          <cell r="M137">
            <v>28.852857142857143</v>
          </cell>
          <cell r="N137">
            <v>47</v>
          </cell>
          <cell r="O137">
            <v>3575</v>
          </cell>
          <cell r="Q137">
            <v>0</v>
          </cell>
          <cell r="R137" t="str">
            <v>Not Applicable</v>
          </cell>
          <cell r="S137" t="str">
            <v/>
          </cell>
          <cell r="T137">
            <v>0</v>
          </cell>
          <cell r="U137">
            <v>3575</v>
          </cell>
          <cell r="V137">
            <v>123.90454027825915</v>
          </cell>
          <cell r="W137">
            <v>0</v>
          </cell>
        </row>
        <row r="138">
          <cell r="B138" t="str">
            <v>20405</v>
          </cell>
          <cell r="C138" t="str">
            <v>White Salmon</v>
          </cell>
          <cell r="D138">
            <v>197.28</v>
          </cell>
          <cell r="E138">
            <v>24125</v>
          </cell>
          <cell r="F138">
            <v>0</v>
          </cell>
          <cell r="G138">
            <v>0</v>
          </cell>
          <cell r="H138">
            <v>24125</v>
          </cell>
          <cell r="I138">
            <v>0</v>
          </cell>
          <cell r="J138">
            <v>24125</v>
          </cell>
          <cell r="K138" t="str">
            <v>Y</v>
          </cell>
          <cell r="L138">
            <v>0</v>
          </cell>
          <cell r="M138">
            <v>197.28</v>
          </cell>
          <cell r="N138">
            <v>322</v>
          </cell>
          <cell r="O138">
            <v>24447</v>
          </cell>
          <cell r="Q138">
            <v>0</v>
          </cell>
          <cell r="R138" t="str">
            <v>Not Applicable</v>
          </cell>
          <cell r="S138" t="str">
            <v/>
          </cell>
          <cell r="T138">
            <v>0</v>
          </cell>
          <cell r="U138">
            <v>24447</v>
          </cell>
          <cell r="V138">
            <v>123.92031630170317</v>
          </cell>
          <cell r="W138">
            <v>24447</v>
          </cell>
        </row>
        <row r="139">
          <cell r="B139" t="str">
            <v>20406</v>
          </cell>
          <cell r="C139" t="str">
            <v>Lyle</v>
          </cell>
          <cell r="D139">
            <v>10.57</v>
          </cell>
          <cell r="E139">
            <v>1293</v>
          </cell>
          <cell r="F139">
            <v>0</v>
          </cell>
          <cell r="G139">
            <v>0</v>
          </cell>
          <cell r="H139">
            <v>1293</v>
          </cell>
          <cell r="I139">
            <v>0</v>
          </cell>
          <cell r="J139">
            <v>1293</v>
          </cell>
          <cell r="K139" t="str">
            <v>N</v>
          </cell>
          <cell r="L139">
            <v>1293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 t="str">
            <v>Not Applicable</v>
          </cell>
          <cell r="S139" t="str">
            <v/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B140" t="str">
            <v>21014</v>
          </cell>
          <cell r="C140" t="str">
            <v>Napavine</v>
          </cell>
          <cell r="D140">
            <v>23.57</v>
          </cell>
          <cell r="E140">
            <v>2882</v>
          </cell>
          <cell r="F140">
            <v>0</v>
          </cell>
          <cell r="G140">
            <v>0</v>
          </cell>
          <cell r="H140">
            <v>2882</v>
          </cell>
          <cell r="I140">
            <v>0</v>
          </cell>
          <cell r="J140">
            <v>2882</v>
          </cell>
          <cell r="K140" t="str">
            <v>N</v>
          </cell>
          <cell r="L140">
            <v>2882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 t="str">
            <v>Not Applicable</v>
          </cell>
          <cell r="S140" t="str">
            <v/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B141" t="str">
            <v>21036</v>
          </cell>
          <cell r="C141" t="str">
            <v>Evaline</v>
          </cell>
          <cell r="D141">
            <v>5.57</v>
          </cell>
          <cell r="E141">
            <v>681</v>
          </cell>
          <cell r="F141">
            <v>0</v>
          </cell>
          <cell r="G141">
            <v>0</v>
          </cell>
          <cell r="H141">
            <v>681</v>
          </cell>
          <cell r="I141">
            <v>0</v>
          </cell>
          <cell r="J141">
            <v>681</v>
          </cell>
          <cell r="K141" t="str">
            <v>N</v>
          </cell>
          <cell r="L141">
            <v>681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 t="str">
            <v>Not Applicable</v>
          </cell>
          <cell r="S141" t="str">
            <v/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B142" t="str">
            <v>21206</v>
          </cell>
          <cell r="C142" t="str">
            <v>Mossyrock</v>
          </cell>
          <cell r="D142">
            <v>57.14</v>
          </cell>
          <cell r="E142">
            <v>6988</v>
          </cell>
          <cell r="F142">
            <v>0</v>
          </cell>
          <cell r="G142">
            <v>0</v>
          </cell>
          <cell r="H142">
            <v>6988</v>
          </cell>
          <cell r="I142">
            <v>0</v>
          </cell>
          <cell r="J142">
            <v>6988</v>
          </cell>
          <cell r="K142" t="str">
            <v>C</v>
          </cell>
          <cell r="L142">
            <v>0</v>
          </cell>
          <cell r="M142">
            <v>57.14</v>
          </cell>
          <cell r="N142">
            <v>93</v>
          </cell>
          <cell r="O142">
            <v>7081</v>
          </cell>
          <cell r="Q142">
            <v>0</v>
          </cell>
          <cell r="R142" t="str">
            <v>Not Applicable</v>
          </cell>
          <cell r="S142" t="str">
            <v/>
          </cell>
          <cell r="T142">
            <v>0</v>
          </cell>
          <cell r="U142">
            <v>7081</v>
          </cell>
          <cell r="V142">
            <v>123.92369618480924</v>
          </cell>
          <cell r="W142">
            <v>0</v>
          </cell>
        </row>
        <row r="143">
          <cell r="B143" t="str">
            <v>21214</v>
          </cell>
          <cell r="C143" t="str">
            <v>Morton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N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 t="str">
            <v>Not Applicable</v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B144" t="str">
            <v>21226</v>
          </cell>
          <cell r="C144" t="str">
            <v>Adna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N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 t="str">
            <v>Not Applicable</v>
          </cell>
          <cell r="S144" t="str">
            <v/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B145" t="str">
            <v>21232</v>
          </cell>
          <cell r="C145" t="str">
            <v>Winlock</v>
          </cell>
          <cell r="D145">
            <v>89.710000000000008</v>
          </cell>
          <cell r="E145">
            <v>10971</v>
          </cell>
          <cell r="F145">
            <v>0</v>
          </cell>
          <cell r="G145">
            <v>0</v>
          </cell>
          <cell r="H145">
            <v>10971</v>
          </cell>
          <cell r="I145">
            <v>0</v>
          </cell>
          <cell r="J145">
            <v>10971</v>
          </cell>
          <cell r="K145" t="str">
            <v>Y</v>
          </cell>
          <cell r="L145">
            <v>0</v>
          </cell>
          <cell r="M145">
            <v>89.710000000000008</v>
          </cell>
          <cell r="N145">
            <v>146</v>
          </cell>
          <cell r="O145">
            <v>11117</v>
          </cell>
          <cell r="Q145">
            <v>0</v>
          </cell>
          <cell r="R145" t="str">
            <v>Not Applicable</v>
          </cell>
          <cell r="S145" t="str">
            <v/>
          </cell>
          <cell r="T145">
            <v>0</v>
          </cell>
          <cell r="U145">
            <v>11117</v>
          </cell>
          <cell r="V145">
            <v>123.92152491361051</v>
          </cell>
          <cell r="W145">
            <v>11117</v>
          </cell>
        </row>
        <row r="146">
          <cell r="B146" t="str">
            <v>21234</v>
          </cell>
          <cell r="C146" t="str">
            <v>Boistfort</v>
          </cell>
          <cell r="D146">
            <v>2.8600000000000003</v>
          </cell>
          <cell r="E146">
            <v>350</v>
          </cell>
          <cell r="F146">
            <v>0</v>
          </cell>
          <cell r="G146">
            <v>0</v>
          </cell>
          <cell r="H146">
            <v>350</v>
          </cell>
          <cell r="I146">
            <v>0</v>
          </cell>
          <cell r="J146">
            <v>350</v>
          </cell>
          <cell r="K146" t="str">
            <v>N</v>
          </cell>
          <cell r="L146">
            <v>350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 t="str">
            <v>Not Applicable</v>
          </cell>
          <cell r="S146" t="str">
            <v/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B147" t="str">
            <v>21237</v>
          </cell>
          <cell r="C147" t="str">
            <v>Toledo</v>
          </cell>
          <cell r="D147">
            <v>7.57</v>
          </cell>
          <cell r="E147">
            <v>926</v>
          </cell>
          <cell r="F147">
            <v>0</v>
          </cell>
          <cell r="G147">
            <v>0</v>
          </cell>
          <cell r="H147">
            <v>926</v>
          </cell>
          <cell r="I147">
            <v>0</v>
          </cell>
          <cell r="J147">
            <v>926</v>
          </cell>
          <cell r="K147" t="str">
            <v>N</v>
          </cell>
          <cell r="L147">
            <v>926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 t="str">
            <v>Not Applicable</v>
          </cell>
          <cell r="S147" t="str">
            <v/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B148" t="str">
            <v>21300</v>
          </cell>
          <cell r="C148" t="str">
            <v>Onalaska</v>
          </cell>
          <cell r="D148">
            <v>34.28</v>
          </cell>
          <cell r="E148">
            <v>4192</v>
          </cell>
          <cell r="F148">
            <v>0</v>
          </cell>
          <cell r="G148">
            <v>0</v>
          </cell>
          <cell r="H148">
            <v>4192</v>
          </cell>
          <cell r="I148">
            <v>0</v>
          </cell>
          <cell r="J148">
            <v>4192</v>
          </cell>
          <cell r="K148" t="str">
            <v>C</v>
          </cell>
          <cell r="L148">
            <v>0</v>
          </cell>
          <cell r="M148">
            <v>34.28</v>
          </cell>
          <cell r="N148">
            <v>56</v>
          </cell>
          <cell r="O148">
            <v>4248</v>
          </cell>
          <cell r="Q148">
            <v>0</v>
          </cell>
          <cell r="R148" t="str">
            <v>Not Applicable</v>
          </cell>
          <cell r="S148" t="str">
            <v/>
          </cell>
          <cell r="T148">
            <v>0</v>
          </cell>
          <cell r="U148">
            <v>4248</v>
          </cell>
          <cell r="V148">
            <v>123.92065344224036</v>
          </cell>
          <cell r="W148">
            <v>0</v>
          </cell>
        </row>
        <row r="149">
          <cell r="B149" t="str">
            <v>21301</v>
          </cell>
          <cell r="C149" t="str">
            <v>Pe Ell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N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 t="str">
            <v>Not Applicable</v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B150" t="str">
            <v>21302</v>
          </cell>
          <cell r="C150" t="str">
            <v>Chehalis</v>
          </cell>
          <cell r="D150">
            <v>155.57</v>
          </cell>
          <cell r="E150">
            <v>19025</v>
          </cell>
          <cell r="F150">
            <v>0</v>
          </cell>
          <cell r="G150">
            <v>0</v>
          </cell>
          <cell r="H150">
            <v>19025</v>
          </cell>
          <cell r="I150">
            <v>0</v>
          </cell>
          <cell r="J150">
            <v>19025</v>
          </cell>
          <cell r="K150" t="str">
            <v>Y</v>
          </cell>
          <cell r="L150">
            <v>0</v>
          </cell>
          <cell r="M150">
            <v>155.57</v>
          </cell>
          <cell r="N150">
            <v>254</v>
          </cell>
          <cell r="O150">
            <v>19279</v>
          </cell>
          <cell r="Q150">
            <v>0</v>
          </cell>
          <cell r="R150" t="str">
            <v>Not Applicable</v>
          </cell>
          <cell r="S150" t="str">
            <v/>
          </cell>
          <cell r="T150">
            <v>0</v>
          </cell>
          <cell r="U150">
            <v>19279</v>
          </cell>
          <cell r="V150">
            <v>123.92492125731182</v>
          </cell>
          <cell r="W150">
            <v>19279</v>
          </cell>
        </row>
        <row r="151">
          <cell r="B151" t="str">
            <v>21303</v>
          </cell>
          <cell r="C151" t="str">
            <v>White Pass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 t="str">
            <v>Not Applicable</v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B152" t="str">
            <v>21401</v>
          </cell>
          <cell r="C152" t="str">
            <v>Centralia</v>
          </cell>
          <cell r="D152">
            <v>420.14</v>
          </cell>
          <cell r="E152">
            <v>51379</v>
          </cell>
          <cell r="F152">
            <v>0</v>
          </cell>
          <cell r="G152">
            <v>0</v>
          </cell>
          <cell r="H152">
            <v>51379</v>
          </cell>
          <cell r="I152">
            <v>0</v>
          </cell>
          <cell r="J152">
            <v>51379</v>
          </cell>
          <cell r="K152" t="str">
            <v>Y</v>
          </cell>
          <cell r="L152">
            <v>0</v>
          </cell>
          <cell r="M152">
            <v>420.14</v>
          </cell>
          <cell r="N152">
            <v>685</v>
          </cell>
          <cell r="O152">
            <v>52064</v>
          </cell>
          <cell r="Q152">
            <v>0</v>
          </cell>
          <cell r="R152" t="str">
            <v>Not Applicable</v>
          </cell>
          <cell r="S152" t="str">
            <v/>
          </cell>
          <cell r="T152">
            <v>0</v>
          </cell>
          <cell r="U152">
            <v>52064</v>
          </cell>
          <cell r="V152">
            <v>123.92059789593945</v>
          </cell>
          <cell r="W152">
            <v>52064</v>
          </cell>
        </row>
        <row r="153">
          <cell r="B153" t="str">
            <v>22008</v>
          </cell>
          <cell r="C153" t="str">
            <v>Sprague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N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 t="str">
            <v>Not Applicable</v>
          </cell>
          <cell r="S153" t="str">
            <v/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B154" t="str">
            <v>22009</v>
          </cell>
          <cell r="C154" t="str">
            <v>Reardan</v>
          </cell>
          <cell r="D154">
            <v>9.86</v>
          </cell>
          <cell r="E154">
            <v>1206</v>
          </cell>
          <cell r="F154">
            <v>0</v>
          </cell>
          <cell r="G154">
            <v>0</v>
          </cell>
          <cell r="H154">
            <v>1206</v>
          </cell>
          <cell r="I154">
            <v>0</v>
          </cell>
          <cell r="J154">
            <v>1206</v>
          </cell>
          <cell r="K154" t="str">
            <v>N</v>
          </cell>
          <cell r="L154">
            <v>1206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 t="str">
            <v>Not Applicable</v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B155" t="str">
            <v>22017</v>
          </cell>
          <cell r="C155" t="str">
            <v>Almira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N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 t="str">
            <v>Not Applicable</v>
          </cell>
          <cell r="S155" t="str">
            <v/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B156" t="str">
            <v>22073</v>
          </cell>
          <cell r="C156" t="str">
            <v>Creston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N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 t="str">
            <v>Not Applicable</v>
          </cell>
          <cell r="S156" t="str">
            <v/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B157" t="str">
            <v>22105</v>
          </cell>
          <cell r="C157" t="str">
            <v>Odessa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N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 t="str">
            <v>Not Applicable</v>
          </cell>
          <cell r="S157" t="str">
            <v/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B158" t="str">
            <v>22200</v>
          </cell>
          <cell r="C158" t="str">
            <v>Wilbur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N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 t="str">
            <v>Not Applicable</v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B159" t="str">
            <v>22204</v>
          </cell>
          <cell r="C159" t="str">
            <v>Harrington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N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 t="str">
            <v>Not Applicable</v>
          </cell>
          <cell r="S159" t="str">
            <v/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B160" t="str">
            <v>22207</v>
          </cell>
          <cell r="C160" t="str">
            <v>Davenport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N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 t="str">
            <v>Not Applicable</v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B161" t="str">
            <v>23042</v>
          </cell>
          <cell r="C161" t="str">
            <v>Southside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N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 t="str">
            <v>Not Applicable</v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B162" t="str">
            <v>23054</v>
          </cell>
          <cell r="C162" t="str">
            <v>Grapeview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 t="str">
            <v>Not Applicable</v>
          </cell>
          <cell r="S162" t="str">
            <v/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B163" t="str">
            <v>23309</v>
          </cell>
          <cell r="C163" t="str">
            <v>Shelton</v>
          </cell>
          <cell r="D163">
            <v>830.85714285714289</v>
          </cell>
          <cell r="E163">
            <v>101606</v>
          </cell>
          <cell r="F163">
            <v>0</v>
          </cell>
          <cell r="G163">
            <v>0</v>
          </cell>
          <cell r="H163">
            <v>101606</v>
          </cell>
          <cell r="I163">
            <v>0</v>
          </cell>
          <cell r="J163">
            <v>101606</v>
          </cell>
          <cell r="K163" t="str">
            <v>Y</v>
          </cell>
          <cell r="L163">
            <v>0</v>
          </cell>
          <cell r="M163">
            <v>830.85714285714289</v>
          </cell>
          <cell r="N163">
            <v>1355</v>
          </cell>
          <cell r="O163">
            <v>102961</v>
          </cell>
          <cell r="Q163">
            <v>0</v>
          </cell>
          <cell r="R163" t="str">
            <v>Not Applicable</v>
          </cell>
          <cell r="S163" t="str">
            <v/>
          </cell>
          <cell r="T163">
            <v>0</v>
          </cell>
          <cell r="U163">
            <v>102961</v>
          </cell>
          <cell r="V163">
            <v>123.92142365887207</v>
          </cell>
          <cell r="W163">
            <v>102961</v>
          </cell>
        </row>
        <row r="164">
          <cell r="B164" t="str">
            <v>23311</v>
          </cell>
          <cell r="C164" t="str">
            <v>Mary M Knight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N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Q164">
            <v>0</v>
          </cell>
          <cell r="R164" t="str">
            <v>Not Applicable</v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B165" t="str">
            <v>23402</v>
          </cell>
          <cell r="C165" t="str">
            <v>Pioneer</v>
          </cell>
          <cell r="D165">
            <v>13.29</v>
          </cell>
          <cell r="E165">
            <v>1625</v>
          </cell>
          <cell r="F165">
            <v>0</v>
          </cell>
          <cell r="G165">
            <v>0</v>
          </cell>
          <cell r="H165">
            <v>1625</v>
          </cell>
          <cell r="I165">
            <v>0</v>
          </cell>
          <cell r="J165">
            <v>1625</v>
          </cell>
          <cell r="K165" t="str">
            <v>N</v>
          </cell>
          <cell r="L165">
            <v>1625</v>
          </cell>
          <cell r="M165">
            <v>0</v>
          </cell>
          <cell r="N165">
            <v>0</v>
          </cell>
          <cell r="O165">
            <v>0</v>
          </cell>
          <cell r="Q165">
            <v>0</v>
          </cell>
          <cell r="R165" t="str">
            <v>Not Applicable</v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B166" t="str">
            <v>23403</v>
          </cell>
          <cell r="C166" t="str">
            <v>North Mason</v>
          </cell>
          <cell r="D166">
            <v>271.58</v>
          </cell>
          <cell r="E166">
            <v>33212</v>
          </cell>
          <cell r="F166">
            <v>0</v>
          </cell>
          <cell r="G166">
            <v>0</v>
          </cell>
          <cell r="H166">
            <v>33212</v>
          </cell>
          <cell r="I166">
            <v>0</v>
          </cell>
          <cell r="J166">
            <v>33212</v>
          </cell>
          <cell r="K166" t="str">
            <v>Y</v>
          </cell>
          <cell r="L166">
            <v>0</v>
          </cell>
          <cell r="M166">
            <v>271.58</v>
          </cell>
          <cell r="N166">
            <v>443</v>
          </cell>
          <cell r="O166">
            <v>33655</v>
          </cell>
          <cell r="Q166">
            <v>0</v>
          </cell>
          <cell r="R166" t="str">
            <v>Not Applicable</v>
          </cell>
          <cell r="S166" t="str">
            <v/>
          </cell>
          <cell r="T166">
            <v>0</v>
          </cell>
          <cell r="U166">
            <v>33655</v>
          </cell>
          <cell r="V166">
            <v>123.92296929081671</v>
          </cell>
          <cell r="W166">
            <v>33655</v>
          </cell>
        </row>
        <row r="167">
          <cell r="B167" t="str">
            <v>23404</v>
          </cell>
          <cell r="C167" t="str">
            <v>Hood Canal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N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Q167">
            <v>0</v>
          </cell>
          <cell r="R167" t="str">
            <v>Not Applicable</v>
          </cell>
          <cell r="S167" t="str">
            <v/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B168" t="str">
            <v>24014</v>
          </cell>
          <cell r="C168" t="str">
            <v>Nespelem</v>
          </cell>
          <cell r="D168">
            <v>100</v>
          </cell>
          <cell r="E168">
            <v>12229</v>
          </cell>
          <cell r="F168">
            <v>0</v>
          </cell>
          <cell r="G168">
            <v>0</v>
          </cell>
          <cell r="H168">
            <v>12229</v>
          </cell>
          <cell r="I168">
            <v>0</v>
          </cell>
          <cell r="J168">
            <v>12229</v>
          </cell>
          <cell r="K168" t="str">
            <v>Y</v>
          </cell>
          <cell r="L168">
            <v>0</v>
          </cell>
          <cell r="M168">
            <v>100</v>
          </cell>
          <cell r="N168">
            <v>163</v>
          </cell>
          <cell r="O168">
            <v>12392</v>
          </cell>
          <cell r="P168">
            <v>0.89600000000000002</v>
          </cell>
          <cell r="Q168">
            <v>-50</v>
          </cell>
          <cell r="R168" t="str">
            <v>Not Applicable</v>
          </cell>
          <cell r="S168" t="str">
            <v/>
          </cell>
          <cell r="T168">
            <v>0</v>
          </cell>
          <cell r="U168">
            <v>12392</v>
          </cell>
          <cell r="V168">
            <v>123.92</v>
          </cell>
          <cell r="W168">
            <v>12392</v>
          </cell>
        </row>
        <row r="169">
          <cell r="B169" t="str">
            <v>24019</v>
          </cell>
          <cell r="C169" t="str">
            <v>Omak</v>
          </cell>
          <cell r="D169">
            <v>211.57</v>
          </cell>
          <cell r="E169">
            <v>25873</v>
          </cell>
          <cell r="F169">
            <v>0</v>
          </cell>
          <cell r="G169">
            <v>0</v>
          </cell>
          <cell r="H169">
            <v>25873</v>
          </cell>
          <cell r="I169">
            <v>0</v>
          </cell>
          <cell r="J169">
            <v>25873</v>
          </cell>
          <cell r="K169" t="str">
            <v>Y</v>
          </cell>
          <cell r="L169">
            <v>0</v>
          </cell>
          <cell r="M169">
            <v>211.57</v>
          </cell>
          <cell r="N169">
            <v>345</v>
          </cell>
          <cell r="O169">
            <v>26218</v>
          </cell>
          <cell r="Q169">
            <v>0</v>
          </cell>
          <cell r="R169" t="str">
            <v>Not Applicable</v>
          </cell>
          <cell r="S169" t="str">
            <v/>
          </cell>
          <cell r="T169">
            <v>0</v>
          </cell>
          <cell r="U169">
            <v>26218</v>
          </cell>
          <cell r="V169">
            <v>123.92116084511036</v>
          </cell>
          <cell r="W169">
            <v>26218</v>
          </cell>
        </row>
        <row r="170">
          <cell r="B170" t="str">
            <v>24105</v>
          </cell>
          <cell r="C170" t="str">
            <v>Okanogan</v>
          </cell>
          <cell r="D170">
            <v>121</v>
          </cell>
          <cell r="E170">
            <v>14797</v>
          </cell>
          <cell r="F170">
            <v>0</v>
          </cell>
          <cell r="G170">
            <v>0</v>
          </cell>
          <cell r="H170">
            <v>14797</v>
          </cell>
          <cell r="I170">
            <v>0</v>
          </cell>
          <cell r="J170">
            <v>14797</v>
          </cell>
          <cell r="K170" t="str">
            <v>Y</v>
          </cell>
          <cell r="L170">
            <v>0</v>
          </cell>
          <cell r="M170">
            <v>121</v>
          </cell>
          <cell r="N170">
            <v>197</v>
          </cell>
          <cell r="O170">
            <v>14994</v>
          </cell>
          <cell r="Q170">
            <v>0</v>
          </cell>
          <cell r="R170" t="str">
            <v>Not Applicable</v>
          </cell>
          <cell r="S170" t="str">
            <v/>
          </cell>
          <cell r="T170">
            <v>0</v>
          </cell>
          <cell r="U170">
            <v>14994</v>
          </cell>
          <cell r="V170">
            <v>123.91735537190083</v>
          </cell>
          <cell r="W170">
            <v>14994</v>
          </cell>
        </row>
        <row r="171">
          <cell r="B171" t="str">
            <v>24111</v>
          </cell>
          <cell r="C171" t="str">
            <v>Brewster</v>
          </cell>
          <cell r="D171">
            <v>426.43</v>
          </cell>
          <cell r="E171">
            <v>52148</v>
          </cell>
          <cell r="F171">
            <v>0</v>
          </cell>
          <cell r="G171">
            <v>0</v>
          </cell>
          <cell r="H171">
            <v>52148</v>
          </cell>
          <cell r="I171">
            <v>0</v>
          </cell>
          <cell r="J171">
            <v>52148</v>
          </cell>
          <cell r="K171" t="str">
            <v>Y</v>
          </cell>
          <cell r="L171">
            <v>0</v>
          </cell>
          <cell r="M171">
            <v>426.43</v>
          </cell>
          <cell r="N171">
            <v>695</v>
          </cell>
          <cell r="O171">
            <v>52843</v>
          </cell>
          <cell r="Q171">
            <v>0</v>
          </cell>
          <cell r="R171" t="str">
            <v>Not Applicable</v>
          </cell>
          <cell r="S171" t="str">
            <v/>
          </cell>
          <cell r="T171">
            <v>0</v>
          </cell>
          <cell r="U171">
            <v>52843</v>
          </cell>
          <cell r="V171">
            <v>123.91951785756162</v>
          </cell>
          <cell r="W171">
            <v>52843</v>
          </cell>
        </row>
        <row r="172">
          <cell r="B172" t="str">
            <v>24122</v>
          </cell>
          <cell r="C172" t="str">
            <v>Pateros</v>
          </cell>
          <cell r="D172">
            <v>37.57</v>
          </cell>
          <cell r="E172">
            <v>4594</v>
          </cell>
          <cell r="F172">
            <v>0</v>
          </cell>
          <cell r="G172">
            <v>0</v>
          </cell>
          <cell r="H172">
            <v>4594</v>
          </cell>
          <cell r="I172">
            <v>0</v>
          </cell>
          <cell r="J172">
            <v>4594</v>
          </cell>
          <cell r="K172" t="str">
            <v>N</v>
          </cell>
          <cell r="L172">
            <v>4594</v>
          </cell>
          <cell r="M172">
            <v>0</v>
          </cell>
          <cell r="N172">
            <v>0</v>
          </cell>
          <cell r="O172">
            <v>0</v>
          </cell>
          <cell r="Q172">
            <v>0</v>
          </cell>
          <cell r="R172" t="str">
            <v>Not Applicable</v>
          </cell>
          <cell r="S172" t="str">
            <v/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B173" t="str">
            <v>24350</v>
          </cell>
          <cell r="C173" t="str">
            <v>Methow Valley</v>
          </cell>
          <cell r="D173">
            <v>13</v>
          </cell>
          <cell r="E173">
            <v>1590</v>
          </cell>
          <cell r="F173">
            <v>0</v>
          </cell>
          <cell r="G173">
            <v>0</v>
          </cell>
          <cell r="H173">
            <v>1590</v>
          </cell>
          <cell r="I173">
            <v>0</v>
          </cell>
          <cell r="J173">
            <v>1590</v>
          </cell>
          <cell r="K173" t="str">
            <v>N</v>
          </cell>
          <cell r="L173">
            <v>1590</v>
          </cell>
          <cell r="M173">
            <v>0</v>
          </cell>
          <cell r="N173">
            <v>0</v>
          </cell>
          <cell r="O173">
            <v>0</v>
          </cell>
          <cell r="Q173">
            <v>0</v>
          </cell>
          <cell r="R173" t="str">
            <v>Not Applicable</v>
          </cell>
          <cell r="S173" t="str">
            <v/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B174" t="str">
            <v>24404</v>
          </cell>
          <cell r="C174" t="str">
            <v>Tonasket</v>
          </cell>
          <cell r="D174">
            <v>156.70999999999998</v>
          </cell>
          <cell r="E174">
            <v>19164</v>
          </cell>
          <cell r="F174">
            <v>0</v>
          </cell>
          <cell r="G174">
            <v>0</v>
          </cell>
          <cell r="H174">
            <v>19164</v>
          </cell>
          <cell r="I174">
            <v>0</v>
          </cell>
          <cell r="J174">
            <v>19164</v>
          </cell>
          <cell r="K174" t="str">
            <v>Y</v>
          </cell>
          <cell r="L174">
            <v>0</v>
          </cell>
          <cell r="M174">
            <v>156.70999999999998</v>
          </cell>
          <cell r="N174">
            <v>256</v>
          </cell>
          <cell r="O174">
            <v>19420</v>
          </cell>
          <cell r="Q174">
            <v>0</v>
          </cell>
          <cell r="R174" t="str">
            <v>Not Applicable</v>
          </cell>
          <cell r="S174" t="str">
            <v/>
          </cell>
          <cell r="T174">
            <v>0</v>
          </cell>
          <cell r="U174">
            <v>19420</v>
          </cell>
          <cell r="V174">
            <v>123.92317018696957</v>
          </cell>
          <cell r="W174">
            <v>19420</v>
          </cell>
        </row>
        <row r="175">
          <cell r="B175" t="str">
            <v>24410</v>
          </cell>
          <cell r="C175" t="str">
            <v>Oroville</v>
          </cell>
          <cell r="D175">
            <v>77.430000000000007</v>
          </cell>
          <cell r="E175">
            <v>9469</v>
          </cell>
          <cell r="F175">
            <v>0</v>
          </cell>
          <cell r="G175">
            <v>0</v>
          </cell>
          <cell r="H175">
            <v>9469</v>
          </cell>
          <cell r="I175">
            <v>0</v>
          </cell>
          <cell r="J175">
            <v>9469</v>
          </cell>
          <cell r="K175" t="str">
            <v>N</v>
          </cell>
          <cell r="L175">
            <v>9469</v>
          </cell>
          <cell r="M175">
            <v>0</v>
          </cell>
          <cell r="N175">
            <v>0</v>
          </cell>
          <cell r="O175">
            <v>0</v>
          </cell>
          <cell r="Q175">
            <v>0</v>
          </cell>
          <cell r="R175" t="str">
            <v>Not Applicable</v>
          </cell>
          <cell r="S175" t="str">
            <v/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B176" t="str">
            <v>25101</v>
          </cell>
          <cell r="C176" t="str">
            <v>Ocean Beach</v>
          </cell>
          <cell r="D176">
            <v>51.004285714285714</v>
          </cell>
          <cell r="E176">
            <v>6237</v>
          </cell>
          <cell r="F176">
            <v>0</v>
          </cell>
          <cell r="G176">
            <v>0</v>
          </cell>
          <cell r="H176">
            <v>6237</v>
          </cell>
          <cell r="I176">
            <v>0</v>
          </cell>
          <cell r="J176">
            <v>6237</v>
          </cell>
          <cell r="K176" t="str">
            <v>C</v>
          </cell>
          <cell r="L176">
            <v>0</v>
          </cell>
          <cell r="M176">
            <v>51.004285714285714</v>
          </cell>
          <cell r="N176">
            <v>83</v>
          </cell>
          <cell r="O176">
            <v>6320</v>
          </cell>
          <cell r="Q176">
            <v>0</v>
          </cell>
          <cell r="R176" t="str">
            <v>Not Applicable</v>
          </cell>
          <cell r="S176" t="str">
            <v/>
          </cell>
          <cell r="T176">
            <v>0</v>
          </cell>
          <cell r="U176">
            <v>6320</v>
          </cell>
          <cell r="V176">
            <v>123.91115592527238</v>
          </cell>
          <cell r="W176">
            <v>0</v>
          </cell>
        </row>
        <row r="177">
          <cell r="B177" t="str">
            <v>25116</v>
          </cell>
          <cell r="C177" t="str">
            <v>Raymond</v>
          </cell>
          <cell r="D177">
            <v>70.569999999999993</v>
          </cell>
          <cell r="E177">
            <v>8630</v>
          </cell>
          <cell r="F177">
            <v>0</v>
          </cell>
          <cell r="G177">
            <v>0</v>
          </cell>
          <cell r="H177">
            <v>8630</v>
          </cell>
          <cell r="I177">
            <v>0</v>
          </cell>
          <cell r="J177">
            <v>8630</v>
          </cell>
          <cell r="K177" t="str">
            <v>C</v>
          </cell>
          <cell r="L177">
            <v>0</v>
          </cell>
          <cell r="M177">
            <v>70.569999999999993</v>
          </cell>
          <cell r="N177">
            <v>115</v>
          </cell>
          <cell r="O177">
            <v>8745</v>
          </cell>
          <cell r="Q177">
            <v>0</v>
          </cell>
          <cell r="R177" t="str">
            <v>Not Applicable</v>
          </cell>
          <cell r="S177" t="str">
            <v/>
          </cell>
          <cell r="T177">
            <v>0</v>
          </cell>
          <cell r="U177">
            <v>8745</v>
          </cell>
          <cell r="V177">
            <v>123.9195125407397</v>
          </cell>
          <cell r="W177">
            <v>0</v>
          </cell>
        </row>
        <row r="178">
          <cell r="B178" t="str">
            <v>25118</v>
          </cell>
          <cell r="C178" t="str">
            <v>South Bend</v>
          </cell>
          <cell r="D178">
            <v>109</v>
          </cell>
          <cell r="E178">
            <v>13330</v>
          </cell>
          <cell r="F178">
            <v>0</v>
          </cell>
          <cell r="G178">
            <v>0</v>
          </cell>
          <cell r="H178">
            <v>13330</v>
          </cell>
          <cell r="I178">
            <v>0</v>
          </cell>
          <cell r="J178">
            <v>13330</v>
          </cell>
          <cell r="K178" t="str">
            <v>Y</v>
          </cell>
          <cell r="L178">
            <v>0</v>
          </cell>
          <cell r="M178">
            <v>109</v>
          </cell>
          <cell r="N178">
            <v>178</v>
          </cell>
          <cell r="O178">
            <v>13508</v>
          </cell>
          <cell r="Q178">
            <v>0</v>
          </cell>
          <cell r="R178" t="str">
            <v>Not Applicable</v>
          </cell>
          <cell r="S178" t="str">
            <v/>
          </cell>
          <cell r="T178">
            <v>0</v>
          </cell>
          <cell r="U178">
            <v>13508</v>
          </cell>
          <cell r="V178">
            <v>123.92660550458716</v>
          </cell>
          <cell r="W178">
            <v>13508</v>
          </cell>
        </row>
        <row r="179">
          <cell r="B179" t="str">
            <v>25155</v>
          </cell>
          <cell r="C179" t="str">
            <v>Naselle Grays Riv</v>
          </cell>
          <cell r="D179">
            <v>25.72</v>
          </cell>
          <cell r="E179">
            <v>3145</v>
          </cell>
          <cell r="F179">
            <v>0</v>
          </cell>
          <cell r="G179">
            <v>0</v>
          </cell>
          <cell r="H179">
            <v>3145</v>
          </cell>
          <cell r="I179">
            <v>0</v>
          </cell>
          <cell r="J179">
            <v>3145</v>
          </cell>
          <cell r="K179" t="str">
            <v>C</v>
          </cell>
          <cell r="L179">
            <v>0</v>
          </cell>
          <cell r="M179">
            <v>25.72</v>
          </cell>
          <cell r="N179">
            <v>42</v>
          </cell>
          <cell r="O179">
            <v>3187</v>
          </cell>
          <cell r="Q179">
            <v>0</v>
          </cell>
          <cell r="R179" t="str">
            <v>Not Applicable</v>
          </cell>
          <cell r="S179" t="str">
            <v/>
          </cell>
          <cell r="T179">
            <v>0</v>
          </cell>
          <cell r="U179">
            <v>3187</v>
          </cell>
          <cell r="V179">
            <v>123.91135303265942</v>
          </cell>
          <cell r="W179">
            <v>0</v>
          </cell>
        </row>
        <row r="180">
          <cell r="B180" t="str">
            <v>25160</v>
          </cell>
          <cell r="C180" t="str">
            <v>Willapa Valley</v>
          </cell>
          <cell r="D180">
            <v>6.85</v>
          </cell>
          <cell r="E180">
            <v>838</v>
          </cell>
          <cell r="F180">
            <v>0</v>
          </cell>
          <cell r="G180">
            <v>0</v>
          </cell>
          <cell r="H180">
            <v>838</v>
          </cell>
          <cell r="I180">
            <v>0</v>
          </cell>
          <cell r="J180">
            <v>838</v>
          </cell>
          <cell r="K180" t="str">
            <v>N</v>
          </cell>
          <cell r="L180">
            <v>838</v>
          </cell>
          <cell r="M180">
            <v>0</v>
          </cell>
          <cell r="N180">
            <v>0</v>
          </cell>
          <cell r="O180">
            <v>0</v>
          </cell>
          <cell r="Q180">
            <v>0</v>
          </cell>
          <cell r="R180" t="str">
            <v>Not Applicable</v>
          </cell>
          <cell r="S180" t="str">
            <v/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Q181">
            <v>0</v>
          </cell>
          <cell r="R181" t="str">
            <v>Not Applicable</v>
          </cell>
          <cell r="S181" t="str">
            <v/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B182" t="str">
            <v>26056</v>
          </cell>
          <cell r="C182" t="str">
            <v>Newport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N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Q182">
            <v>0</v>
          </cell>
          <cell r="R182" t="str">
            <v>Not Applicable</v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B183" t="str">
            <v>26059</v>
          </cell>
          <cell r="C183" t="str">
            <v>Cusick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N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Q183">
            <v>0</v>
          </cell>
          <cell r="R183" t="str">
            <v>Not Applicable</v>
          </cell>
          <cell r="S183" t="str">
            <v/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B184" t="str">
            <v>26070</v>
          </cell>
          <cell r="C184" t="str">
            <v>Selkirk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Q184">
            <v>0</v>
          </cell>
          <cell r="R184" t="str">
            <v>Not Applicable</v>
          </cell>
          <cell r="S184" t="str">
            <v/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B185" t="str">
            <v>27001</v>
          </cell>
          <cell r="C185" t="str">
            <v>Steilacoom Hist.</v>
          </cell>
          <cell r="D185">
            <v>95</v>
          </cell>
          <cell r="E185">
            <v>11618</v>
          </cell>
          <cell r="F185">
            <v>0</v>
          </cell>
          <cell r="G185">
            <v>0</v>
          </cell>
          <cell r="H185">
            <v>11618</v>
          </cell>
          <cell r="I185">
            <v>0</v>
          </cell>
          <cell r="J185">
            <v>11618</v>
          </cell>
          <cell r="K185" t="str">
            <v>Y</v>
          </cell>
          <cell r="L185">
            <v>0</v>
          </cell>
          <cell r="M185">
            <v>95</v>
          </cell>
          <cell r="N185">
            <v>155</v>
          </cell>
          <cell r="O185">
            <v>11773</v>
          </cell>
          <cell r="Q185">
            <v>0</v>
          </cell>
          <cell r="R185" t="str">
            <v>Not Applicable</v>
          </cell>
          <cell r="S185" t="str">
            <v/>
          </cell>
          <cell r="T185">
            <v>0</v>
          </cell>
          <cell r="U185">
            <v>11773</v>
          </cell>
          <cell r="V185">
            <v>123.92631578947369</v>
          </cell>
          <cell r="W185">
            <v>11773</v>
          </cell>
        </row>
        <row r="186">
          <cell r="B186" t="str">
            <v>27003</v>
          </cell>
          <cell r="C186" t="str">
            <v>Puyallup</v>
          </cell>
          <cell r="D186">
            <v>1345.1399999999999</v>
          </cell>
          <cell r="E186">
            <v>164498</v>
          </cell>
          <cell r="F186">
            <v>0</v>
          </cell>
          <cell r="G186">
            <v>0</v>
          </cell>
          <cell r="H186">
            <v>164498</v>
          </cell>
          <cell r="I186">
            <v>0</v>
          </cell>
          <cell r="J186">
            <v>164498</v>
          </cell>
          <cell r="K186" t="str">
            <v>Y</v>
          </cell>
          <cell r="L186">
            <v>0</v>
          </cell>
          <cell r="M186">
            <v>1345.1399999999999</v>
          </cell>
          <cell r="N186">
            <v>2193</v>
          </cell>
          <cell r="O186">
            <v>166691</v>
          </cell>
          <cell r="Q186">
            <v>0</v>
          </cell>
          <cell r="R186" t="str">
            <v>Not Applicable</v>
          </cell>
          <cell r="S186" t="str">
            <v/>
          </cell>
          <cell r="T186">
            <v>0</v>
          </cell>
          <cell r="U186">
            <v>166691</v>
          </cell>
          <cell r="V186">
            <v>123.92093016340307</v>
          </cell>
          <cell r="W186">
            <v>166691</v>
          </cell>
        </row>
        <row r="187">
          <cell r="B187" t="str">
            <v>27010</v>
          </cell>
          <cell r="C187" t="str">
            <v>Tacoma</v>
          </cell>
          <cell r="D187">
            <v>3205.9985714285713</v>
          </cell>
          <cell r="E187">
            <v>392063</v>
          </cell>
          <cell r="F187">
            <v>0</v>
          </cell>
          <cell r="G187">
            <v>0</v>
          </cell>
          <cell r="H187">
            <v>392063</v>
          </cell>
          <cell r="I187">
            <v>0</v>
          </cell>
          <cell r="J187">
            <v>392063</v>
          </cell>
          <cell r="K187" t="str">
            <v>Y</v>
          </cell>
          <cell r="L187">
            <v>0</v>
          </cell>
          <cell r="M187">
            <v>3205.9985714285713</v>
          </cell>
          <cell r="N187">
            <v>5227</v>
          </cell>
          <cell r="O187">
            <v>397290</v>
          </cell>
          <cell r="Q187">
            <v>0</v>
          </cell>
          <cell r="R187" t="str">
            <v>Not Applicable</v>
          </cell>
          <cell r="S187" t="str">
            <v/>
          </cell>
          <cell r="T187">
            <v>0</v>
          </cell>
          <cell r="U187">
            <v>397290</v>
          </cell>
          <cell r="V187">
            <v>123.92082876785882</v>
          </cell>
          <cell r="W187">
            <v>397290</v>
          </cell>
        </row>
        <row r="188">
          <cell r="B188" t="str">
            <v>27019</v>
          </cell>
          <cell r="C188" t="str">
            <v>Carbonado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N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Q188">
            <v>0</v>
          </cell>
          <cell r="R188" t="str">
            <v>Not Applicable</v>
          </cell>
          <cell r="S188" t="str">
            <v/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B189" t="str">
            <v>27083</v>
          </cell>
          <cell r="C189" t="str">
            <v>University Place</v>
          </cell>
          <cell r="D189">
            <v>327.43</v>
          </cell>
          <cell r="E189">
            <v>40042</v>
          </cell>
          <cell r="F189">
            <v>0</v>
          </cell>
          <cell r="G189">
            <v>0</v>
          </cell>
          <cell r="H189">
            <v>40042</v>
          </cell>
          <cell r="I189">
            <v>0</v>
          </cell>
          <cell r="J189">
            <v>40042</v>
          </cell>
          <cell r="K189" t="str">
            <v>Y</v>
          </cell>
          <cell r="L189">
            <v>0</v>
          </cell>
          <cell r="M189">
            <v>327.43</v>
          </cell>
          <cell r="N189">
            <v>534</v>
          </cell>
          <cell r="O189">
            <v>40576</v>
          </cell>
          <cell r="Q189">
            <v>0</v>
          </cell>
          <cell r="R189" t="str">
            <v>Not Applicable</v>
          </cell>
          <cell r="S189" t="str">
            <v/>
          </cell>
          <cell r="T189">
            <v>0</v>
          </cell>
          <cell r="U189">
            <v>40576</v>
          </cell>
          <cell r="V189">
            <v>123.92267049445682</v>
          </cell>
          <cell r="W189">
            <v>40576</v>
          </cell>
        </row>
        <row r="190">
          <cell r="B190" t="str">
            <v>27320</v>
          </cell>
          <cell r="C190" t="str">
            <v>Sumner</v>
          </cell>
          <cell r="D190">
            <v>385.56714285714281</v>
          </cell>
          <cell r="E190">
            <v>47151</v>
          </cell>
          <cell r="F190">
            <v>0</v>
          </cell>
          <cell r="G190">
            <v>0</v>
          </cell>
          <cell r="H190">
            <v>47151</v>
          </cell>
          <cell r="I190">
            <v>0</v>
          </cell>
          <cell r="J190">
            <v>47151</v>
          </cell>
          <cell r="K190" t="str">
            <v>Y</v>
          </cell>
          <cell r="L190">
            <v>0</v>
          </cell>
          <cell r="M190">
            <v>385.56714285714281</v>
          </cell>
          <cell r="N190">
            <v>629</v>
          </cell>
          <cell r="O190">
            <v>47780</v>
          </cell>
          <cell r="Q190">
            <v>0</v>
          </cell>
          <cell r="R190" t="str">
            <v>Not Applicable</v>
          </cell>
          <cell r="S190" t="str">
            <v/>
          </cell>
          <cell r="T190">
            <v>0</v>
          </cell>
          <cell r="U190">
            <v>47780</v>
          </cell>
          <cell r="V190">
            <v>123.92134777340988</v>
          </cell>
          <cell r="W190">
            <v>47780</v>
          </cell>
        </row>
        <row r="191">
          <cell r="B191" t="str">
            <v>27343</v>
          </cell>
          <cell r="C191" t="str">
            <v>Dieringer</v>
          </cell>
          <cell r="D191">
            <v>68.28</v>
          </cell>
          <cell r="E191">
            <v>8350</v>
          </cell>
          <cell r="F191">
            <v>0</v>
          </cell>
          <cell r="G191">
            <v>0</v>
          </cell>
          <cell r="H191">
            <v>8350</v>
          </cell>
          <cell r="I191">
            <v>0</v>
          </cell>
          <cell r="J191">
            <v>8350</v>
          </cell>
          <cell r="K191" t="str">
            <v>C</v>
          </cell>
          <cell r="L191">
            <v>0</v>
          </cell>
          <cell r="M191">
            <v>68.28</v>
          </cell>
          <cell r="N191">
            <v>111</v>
          </cell>
          <cell r="O191">
            <v>8461</v>
          </cell>
          <cell r="Q191">
            <v>0</v>
          </cell>
          <cell r="R191" t="str">
            <v>Not Applicable</v>
          </cell>
          <cell r="S191" t="str">
            <v/>
          </cell>
          <cell r="T191">
            <v>0</v>
          </cell>
          <cell r="U191">
            <v>8461</v>
          </cell>
          <cell r="V191">
            <v>123.9162272993556</v>
          </cell>
          <cell r="W191">
            <v>0</v>
          </cell>
        </row>
        <row r="192">
          <cell r="B192" t="str">
            <v>27344</v>
          </cell>
          <cell r="C192" t="str">
            <v>Orting</v>
          </cell>
          <cell r="D192">
            <v>50.86</v>
          </cell>
          <cell r="E192">
            <v>6220</v>
          </cell>
          <cell r="F192">
            <v>0</v>
          </cell>
          <cell r="G192">
            <v>0</v>
          </cell>
          <cell r="H192">
            <v>6220</v>
          </cell>
          <cell r="I192">
            <v>0</v>
          </cell>
          <cell r="J192">
            <v>6220</v>
          </cell>
          <cell r="K192" t="str">
            <v>C</v>
          </cell>
          <cell r="L192">
            <v>0</v>
          </cell>
          <cell r="M192">
            <v>50.86</v>
          </cell>
          <cell r="N192">
            <v>83</v>
          </cell>
          <cell r="O192">
            <v>6303</v>
          </cell>
          <cell r="Q192">
            <v>0</v>
          </cell>
          <cell r="R192" t="str">
            <v>Not Applicable</v>
          </cell>
          <cell r="S192" t="str">
            <v/>
          </cell>
          <cell r="T192">
            <v>0</v>
          </cell>
          <cell r="U192">
            <v>6303</v>
          </cell>
          <cell r="V192">
            <v>123.92843098702321</v>
          </cell>
          <cell r="W192">
            <v>0</v>
          </cell>
        </row>
        <row r="193">
          <cell r="B193" t="str">
            <v>27400</v>
          </cell>
          <cell r="C193" t="str">
            <v>Clover Park</v>
          </cell>
          <cell r="D193">
            <v>1647.8657142857141</v>
          </cell>
          <cell r="E193">
            <v>201518</v>
          </cell>
          <cell r="F193">
            <v>0</v>
          </cell>
          <cell r="G193">
            <v>0</v>
          </cell>
          <cell r="H193">
            <v>201518</v>
          </cell>
          <cell r="I193">
            <v>0</v>
          </cell>
          <cell r="J193">
            <v>201518</v>
          </cell>
          <cell r="K193" t="str">
            <v>Y</v>
          </cell>
          <cell r="L193">
            <v>0</v>
          </cell>
          <cell r="M193">
            <v>1647.8657142857141</v>
          </cell>
          <cell r="N193">
            <v>2687</v>
          </cell>
          <cell r="O193">
            <v>204205</v>
          </cell>
          <cell r="Q193">
            <v>0</v>
          </cell>
          <cell r="R193" t="str">
            <v>Not Applicable</v>
          </cell>
          <cell r="S193" t="str">
            <v/>
          </cell>
          <cell r="T193">
            <v>0</v>
          </cell>
          <cell r="U193">
            <v>204205</v>
          </cell>
          <cell r="V193">
            <v>123.92089854755849</v>
          </cell>
          <cell r="W193">
            <v>204205</v>
          </cell>
        </row>
        <row r="194">
          <cell r="B194" t="str">
            <v>27401</v>
          </cell>
          <cell r="C194" t="str">
            <v>Peninsula</v>
          </cell>
          <cell r="D194">
            <v>181.28</v>
          </cell>
          <cell r="E194">
            <v>22169</v>
          </cell>
          <cell r="F194">
            <v>0</v>
          </cell>
          <cell r="G194">
            <v>0</v>
          </cell>
          <cell r="H194">
            <v>22169</v>
          </cell>
          <cell r="I194">
            <v>0</v>
          </cell>
          <cell r="J194">
            <v>22169</v>
          </cell>
          <cell r="K194" t="str">
            <v>Y</v>
          </cell>
          <cell r="L194">
            <v>0</v>
          </cell>
          <cell r="M194">
            <v>181.28</v>
          </cell>
          <cell r="N194">
            <v>296</v>
          </cell>
          <cell r="O194">
            <v>22465</v>
          </cell>
          <cell r="Q194">
            <v>0</v>
          </cell>
          <cell r="R194" t="str">
            <v>Not Applicable</v>
          </cell>
          <cell r="S194" t="str">
            <v/>
          </cell>
          <cell r="T194">
            <v>0</v>
          </cell>
          <cell r="U194">
            <v>22465</v>
          </cell>
          <cell r="V194">
            <v>123.92431597528685</v>
          </cell>
          <cell r="W194">
            <v>22465</v>
          </cell>
        </row>
        <row r="195">
          <cell r="B195" t="str">
            <v>27402</v>
          </cell>
          <cell r="C195" t="str">
            <v>Franklin Pierce</v>
          </cell>
          <cell r="D195">
            <v>842.86</v>
          </cell>
          <cell r="E195">
            <v>103074</v>
          </cell>
          <cell r="F195">
            <v>0</v>
          </cell>
          <cell r="G195">
            <v>0</v>
          </cell>
          <cell r="H195">
            <v>103074</v>
          </cell>
          <cell r="I195">
            <v>0</v>
          </cell>
          <cell r="J195">
            <v>103074</v>
          </cell>
          <cell r="K195" t="str">
            <v>Y</v>
          </cell>
          <cell r="L195">
            <v>0</v>
          </cell>
          <cell r="M195">
            <v>842.86</v>
          </cell>
          <cell r="N195">
            <v>1374</v>
          </cell>
          <cell r="O195">
            <v>104448</v>
          </cell>
          <cell r="Q195">
            <v>0</v>
          </cell>
          <cell r="R195" t="str">
            <v>Not Applicable</v>
          </cell>
          <cell r="S195" t="str">
            <v/>
          </cell>
          <cell r="T195">
            <v>0</v>
          </cell>
          <cell r="U195">
            <v>104448</v>
          </cell>
          <cell r="V195">
            <v>123.92093586123437</v>
          </cell>
          <cell r="W195">
            <v>104448</v>
          </cell>
        </row>
        <row r="196">
          <cell r="B196" t="str">
            <v>27403</v>
          </cell>
          <cell r="C196" t="str">
            <v>Bethel</v>
          </cell>
          <cell r="D196">
            <v>976.99714285714288</v>
          </cell>
          <cell r="E196">
            <v>119477</v>
          </cell>
          <cell r="F196">
            <v>0</v>
          </cell>
          <cell r="G196">
            <v>0</v>
          </cell>
          <cell r="H196">
            <v>119477</v>
          </cell>
          <cell r="I196">
            <v>0</v>
          </cell>
          <cell r="J196">
            <v>119477</v>
          </cell>
          <cell r="K196" t="str">
            <v>Y</v>
          </cell>
          <cell r="L196">
            <v>0</v>
          </cell>
          <cell r="M196">
            <v>976.99714285714288</v>
          </cell>
          <cell r="N196">
            <v>1593</v>
          </cell>
          <cell r="O196">
            <v>121070</v>
          </cell>
          <cell r="Q196">
            <v>0</v>
          </cell>
          <cell r="R196" t="str">
            <v>Not Applicable</v>
          </cell>
          <cell r="S196" t="str">
            <v/>
          </cell>
          <cell r="T196">
            <v>0</v>
          </cell>
          <cell r="U196">
            <v>121070</v>
          </cell>
          <cell r="V196">
            <v>123.92052616033385</v>
          </cell>
          <cell r="W196">
            <v>121070</v>
          </cell>
        </row>
        <row r="197">
          <cell r="B197" t="str">
            <v>27404</v>
          </cell>
          <cell r="C197" t="str">
            <v>Eatonville</v>
          </cell>
          <cell r="D197">
            <v>6.71</v>
          </cell>
          <cell r="E197">
            <v>821</v>
          </cell>
          <cell r="F197">
            <v>0</v>
          </cell>
          <cell r="G197">
            <v>0</v>
          </cell>
          <cell r="H197">
            <v>821</v>
          </cell>
          <cell r="I197">
            <v>0</v>
          </cell>
          <cell r="J197">
            <v>821</v>
          </cell>
          <cell r="K197" t="str">
            <v>N</v>
          </cell>
          <cell r="L197">
            <v>821</v>
          </cell>
          <cell r="M197">
            <v>0</v>
          </cell>
          <cell r="N197">
            <v>0</v>
          </cell>
          <cell r="O197">
            <v>0</v>
          </cell>
          <cell r="Q197">
            <v>0</v>
          </cell>
          <cell r="R197" t="str">
            <v>Not Applicable</v>
          </cell>
          <cell r="S197" t="str">
            <v/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B198" t="str">
            <v>27416</v>
          </cell>
          <cell r="C198" t="str">
            <v>White River</v>
          </cell>
          <cell r="D198">
            <v>136.29000000000002</v>
          </cell>
          <cell r="E198">
            <v>16667</v>
          </cell>
          <cell r="F198">
            <v>0</v>
          </cell>
          <cell r="G198">
            <v>0</v>
          </cell>
          <cell r="H198">
            <v>16667</v>
          </cell>
          <cell r="I198">
            <v>0</v>
          </cell>
          <cell r="J198">
            <v>16667</v>
          </cell>
          <cell r="K198" t="str">
            <v>Y</v>
          </cell>
          <cell r="L198">
            <v>0</v>
          </cell>
          <cell r="M198">
            <v>136.29000000000002</v>
          </cell>
          <cell r="N198">
            <v>222</v>
          </cell>
          <cell r="O198">
            <v>16889</v>
          </cell>
          <cell r="Q198">
            <v>0</v>
          </cell>
          <cell r="R198" t="str">
            <v>Not Applicable</v>
          </cell>
          <cell r="S198" t="str">
            <v/>
          </cell>
          <cell r="T198">
            <v>0</v>
          </cell>
          <cell r="U198">
            <v>16889</v>
          </cell>
          <cell r="V198">
            <v>123.91958324161712</v>
          </cell>
          <cell r="W198">
            <v>16889</v>
          </cell>
        </row>
        <row r="199">
          <cell r="B199" t="str">
            <v>27417</v>
          </cell>
          <cell r="C199" t="str">
            <v>Fife</v>
          </cell>
          <cell r="D199">
            <v>489.57</v>
          </cell>
          <cell r="E199">
            <v>59870</v>
          </cell>
          <cell r="F199">
            <v>0</v>
          </cell>
          <cell r="G199">
            <v>0</v>
          </cell>
          <cell r="H199">
            <v>59870</v>
          </cell>
          <cell r="I199">
            <v>0</v>
          </cell>
          <cell r="J199">
            <v>59870</v>
          </cell>
          <cell r="K199" t="str">
            <v>Y</v>
          </cell>
          <cell r="L199">
            <v>0</v>
          </cell>
          <cell r="M199">
            <v>489.57</v>
          </cell>
          <cell r="N199">
            <v>798</v>
          </cell>
          <cell r="O199">
            <v>60668</v>
          </cell>
          <cell r="Q199">
            <v>0</v>
          </cell>
          <cell r="R199" t="str">
            <v>Not Applicable</v>
          </cell>
          <cell r="S199" t="str">
            <v/>
          </cell>
          <cell r="T199">
            <v>0</v>
          </cell>
          <cell r="U199">
            <v>60668</v>
          </cell>
          <cell r="V199">
            <v>123.92099189084298</v>
          </cell>
          <cell r="W199">
            <v>60668</v>
          </cell>
        </row>
        <row r="200">
          <cell r="B200" t="str">
            <v>27931</v>
          </cell>
          <cell r="C200" t="str">
            <v>Bates Tech College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N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Q200">
            <v>0</v>
          </cell>
          <cell r="R200" t="str">
            <v>Not Applicable</v>
          </cell>
          <cell r="S200" t="str">
            <v/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B201" t="str">
            <v>27932</v>
          </cell>
          <cell r="C201" t="str">
            <v>Clover Park Tech Coll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N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Q201">
            <v>0</v>
          </cell>
          <cell r="R201" t="str">
            <v>Not Applicable</v>
          </cell>
          <cell r="S201" t="str">
            <v/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B202" t="str">
            <v>28010</v>
          </cell>
          <cell r="C202" t="str">
            <v>Shaw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N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Q202">
            <v>0</v>
          </cell>
          <cell r="R202" t="str">
            <v>Not Applicable</v>
          </cell>
          <cell r="S202" t="str">
            <v/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B203" t="str">
            <v>28137</v>
          </cell>
          <cell r="C203" t="str">
            <v>Orcas</v>
          </cell>
          <cell r="D203">
            <v>38</v>
          </cell>
          <cell r="E203">
            <v>4647</v>
          </cell>
          <cell r="F203">
            <v>0</v>
          </cell>
          <cell r="G203">
            <v>0</v>
          </cell>
          <cell r="H203">
            <v>4647</v>
          </cell>
          <cell r="I203">
            <v>0</v>
          </cell>
          <cell r="J203">
            <v>4647</v>
          </cell>
          <cell r="K203" t="str">
            <v>C</v>
          </cell>
          <cell r="L203">
            <v>0</v>
          </cell>
          <cell r="M203">
            <v>38</v>
          </cell>
          <cell r="N203">
            <v>62</v>
          </cell>
          <cell r="O203">
            <v>4709</v>
          </cell>
          <cell r="Q203">
            <v>0</v>
          </cell>
          <cell r="R203" t="str">
            <v>Not Applicable</v>
          </cell>
          <cell r="S203" t="str">
            <v/>
          </cell>
          <cell r="T203">
            <v>0</v>
          </cell>
          <cell r="U203">
            <v>4709</v>
          </cell>
          <cell r="V203">
            <v>123.92105263157895</v>
          </cell>
          <cell r="W203">
            <v>0</v>
          </cell>
        </row>
        <row r="204">
          <cell r="B204" t="str">
            <v>28144</v>
          </cell>
          <cell r="C204" t="str">
            <v>Lopez</v>
          </cell>
          <cell r="D204">
            <v>22.14</v>
          </cell>
          <cell r="E204">
            <v>2708</v>
          </cell>
          <cell r="F204">
            <v>0</v>
          </cell>
          <cell r="G204">
            <v>0</v>
          </cell>
          <cell r="H204">
            <v>2708</v>
          </cell>
          <cell r="I204">
            <v>0</v>
          </cell>
          <cell r="J204">
            <v>2708</v>
          </cell>
          <cell r="K204" t="str">
            <v>C</v>
          </cell>
          <cell r="L204">
            <v>0</v>
          </cell>
          <cell r="M204">
            <v>22.14</v>
          </cell>
          <cell r="N204">
            <v>36</v>
          </cell>
          <cell r="O204">
            <v>2744</v>
          </cell>
          <cell r="Q204">
            <v>0</v>
          </cell>
          <cell r="R204" t="str">
            <v>Not Applicable</v>
          </cell>
          <cell r="S204" t="str">
            <v/>
          </cell>
          <cell r="T204">
            <v>0</v>
          </cell>
          <cell r="U204">
            <v>2744</v>
          </cell>
          <cell r="V204">
            <v>123.93857271906052</v>
          </cell>
          <cell r="W204">
            <v>0</v>
          </cell>
        </row>
        <row r="205">
          <cell r="B205" t="str">
            <v>28149</v>
          </cell>
          <cell r="C205" t="str">
            <v>San Juan</v>
          </cell>
          <cell r="D205">
            <v>41.29</v>
          </cell>
          <cell r="E205">
            <v>5049</v>
          </cell>
          <cell r="F205">
            <v>0</v>
          </cell>
          <cell r="G205">
            <v>0</v>
          </cell>
          <cell r="H205">
            <v>5049</v>
          </cell>
          <cell r="I205">
            <v>0</v>
          </cell>
          <cell r="J205">
            <v>5049</v>
          </cell>
          <cell r="K205" t="str">
            <v>C</v>
          </cell>
          <cell r="L205">
            <v>0</v>
          </cell>
          <cell r="M205">
            <v>41.29</v>
          </cell>
          <cell r="N205">
            <v>67</v>
          </cell>
          <cell r="O205">
            <v>5116</v>
          </cell>
          <cell r="Q205">
            <v>0</v>
          </cell>
          <cell r="R205" t="str">
            <v>Not Applicable</v>
          </cell>
          <cell r="S205" t="str">
            <v/>
          </cell>
          <cell r="T205">
            <v>0</v>
          </cell>
          <cell r="U205">
            <v>5116</v>
          </cell>
          <cell r="V205">
            <v>123.90409300072658</v>
          </cell>
          <cell r="W205">
            <v>0</v>
          </cell>
        </row>
        <row r="206">
          <cell r="B206" t="str">
            <v>29011</v>
          </cell>
          <cell r="C206" t="str">
            <v>Concrete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N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Q206">
            <v>0</v>
          </cell>
          <cell r="R206" t="str">
            <v>Not Applicable</v>
          </cell>
          <cell r="S206" t="str">
            <v/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B207" t="str">
            <v>29100</v>
          </cell>
          <cell r="C207" t="str">
            <v>Burlington Edison</v>
          </cell>
          <cell r="D207">
            <v>752.85857142857151</v>
          </cell>
          <cell r="E207">
            <v>92067</v>
          </cell>
          <cell r="F207">
            <v>0</v>
          </cell>
          <cell r="G207">
            <v>0</v>
          </cell>
          <cell r="H207">
            <v>92067</v>
          </cell>
          <cell r="I207">
            <v>0</v>
          </cell>
          <cell r="J207">
            <v>92067</v>
          </cell>
          <cell r="K207" t="str">
            <v>Y</v>
          </cell>
          <cell r="L207">
            <v>0</v>
          </cell>
          <cell r="M207">
            <v>752.85857142857151</v>
          </cell>
          <cell r="N207">
            <v>1228</v>
          </cell>
          <cell r="O207">
            <v>93295</v>
          </cell>
          <cell r="Q207">
            <v>0</v>
          </cell>
          <cell r="R207" t="str">
            <v>Not Applicable</v>
          </cell>
          <cell r="S207" t="str">
            <v/>
          </cell>
          <cell r="T207">
            <v>0</v>
          </cell>
          <cell r="U207">
            <v>93295</v>
          </cell>
          <cell r="V207">
            <v>123.92101722767129</v>
          </cell>
          <cell r="W207">
            <v>93295</v>
          </cell>
        </row>
        <row r="208">
          <cell r="B208" t="str">
            <v>29101</v>
          </cell>
          <cell r="C208" t="str">
            <v>Sedro Woolley</v>
          </cell>
          <cell r="D208">
            <v>370.29142857142858</v>
          </cell>
          <cell r="E208">
            <v>45283</v>
          </cell>
          <cell r="F208">
            <v>0</v>
          </cell>
          <cell r="G208">
            <v>0</v>
          </cell>
          <cell r="H208">
            <v>45283</v>
          </cell>
          <cell r="I208">
            <v>0</v>
          </cell>
          <cell r="J208">
            <v>45283</v>
          </cell>
          <cell r="K208" t="str">
            <v>Y</v>
          </cell>
          <cell r="L208">
            <v>0</v>
          </cell>
          <cell r="M208">
            <v>370.29142857142858</v>
          </cell>
          <cell r="N208">
            <v>604</v>
          </cell>
          <cell r="O208">
            <v>45887</v>
          </cell>
          <cell r="Q208">
            <v>0</v>
          </cell>
          <cell r="R208" t="str">
            <v>Not Applicable</v>
          </cell>
          <cell r="S208" t="str">
            <v/>
          </cell>
          <cell r="T208">
            <v>0</v>
          </cell>
          <cell r="U208">
            <v>45887</v>
          </cell>
          <cell r="V208">
            <v>123.9213129427015</v>
          </cell>
          <cell r="W208">
            <v>45887</v>
          </cell>
        </row>
        <row r="209">
          <cell r="B209" t="str">
            <v>29103</v>
          </cell>
          <cell r="C209" t="str">
            <v>Anacortes</v>
          </cell>
          <cell r="D209">
            <v>50.86</v>
          </cell>
          <cell r="E209">
            <v>6220</v>
          </cell>
          <cell r="F209">
            <v>0</v>
          </cell>
          <cell r="G209">
            <v>0</v>
          </cell>
          <cell r="H209">
            <v>6220</v>
          </cell>
          <cell r="I209">
            <v>0</v>
          </cell>
          <cell r="J209">
            <v>6220</v>
          </cell>
          <cell r="K209" t="str">
            <v>N</v>
          </cell>
          <cell r="L209">
            <v>6220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 t="str">
            <v>Not Applicable</v>
          </cell>
          <cell r="S209" t="str">
            <v/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B210" t="str">
            <v>29311</v>
          </cell>
          <cell r="C210" t="str">
            <v>La Conner</v>
          </cell>
          <cell r="D210">
            <v>112.99714285714286</v>
          </cell>
          <cell r="E210">
            <v>13818</v>
          </cell>
          <cell r="F210">
            <v>0</v>
          </cell>
          <cell r="G210">
            <v>0</v>
          </cell>
          <cell r="H210">
            <v>13818</v>
          </cell>
          <cell r="I210">
            <v>0</v>
          </cell>
          <cell r="J210">
            <v>13818</v>
          </cell>
          <cell r="K210" t="str">
            <v>Y</v>
          </cell>
          <cell r="L210">
            <v>0</v>
          </cell>
          <cell r="M210">
            <v>112.99714285714286</v>
          </cell>
          <cell r="N210">
            <v>184</v>
          </cell>
          <cell r="O210">
            <v>14002</v>
          </cell>
          <cell r="Q210">
            <v>0</v>
          </cell>
          <cell r="R210" t="str">
            <v>Not Applicable</v>
          </cell>
          <cell r="S210" t="str">
            <v/>
          </cell>
          <cell r="T210">
            <v>0</v>
          </cell>
          <cell r="U210">
            <v>14002</v>
          </cell>
          <cell r="V210">
            <v>123.9146375382437</v>
          </cell>
          <cell r="W210">
            <v>14002</v>
          </cell>
        </row>
        <row r="211">
          <cell r="B211" t="str">
            <v>29317</v>
          </cell>
          <cell r="C211" t="str">
            <v>Conway</v>
          </cell>
          <cell r="D211">
            <v>21</v>
          </cell>
          <cell r="E211">
            <v>2568</v>
          </cell>
          <cell r="F211">
            <v>0</v>
          </cell>
          <cell r="G211">
            <v>0</v>
          </cell>
          <cell r="H211">
            <v>2568</v>
          </cell>
          <cell r="I211">
            <v>0</v>
          </cell>
          <cell r="J211">
            <v>2568</v>
          </cell>
          <cell r="K211" t="str">
            <v>C</v>
          </cell>
          <cell r="L211">
            <v>0</v>
          </cell>
          <cell r="M211">
            <v>21</v>
          </cell>
          <cell r="N211">
            <v>34</v>
          </cell>
          <cell r="O211">
            <v>2602</v>
          </cell>
          <cell r="Q211">
            <v>0</v>
          </cell>
          <cell r="R211" t="str">
            <v>Not Applicable</v>
          </cell>
          <cell r="S211" t="str">
            <v/>
          </cell>
          <cell r="T211">
            <v>0</v>
          </cell>
          <cell r="U211">
            <v>2602</v>
          </cell>
          <cell r="V211">
            <v>123.9047619047619</v>
          </cell>
          <cell r="W211">
            <v>0</v>
          </cell>
        </row>
        <row r="212">
          <cell r="B212" t="str">
            <v>29320</v>
          </cell>
          <cell r="C212" t="str">
            <v>Mt Vernon</v>
          </cell>
          <cell r="D212">
            <v>1640.9985714285715</v>
          </cell>
          <cell r="E212">
            <v>200678</v>
          </cell>
          <cell r="F212">
            <v>0</v>
          </cell>
          <cell r="G212">
            <v>0</v>
          </cell>
          <cell r="H212">
            <v>200678</v>
          </cell>
          <cell r="I212">
            <v>0</v>
          </cell>
          <cell r="J212">
            <v>200678</v>
          </cell>
          <cell r="K212" t="str">
            <v>C</v>
          </cell>
          <cell r="L212">
            <v>0</v>
          </cell>
          <cell r="M212">
            <v>1640.9985714285715</v>
          </cell>
          <cell r="N212">
            <v>2676</v>
          </cell>
          <cell r="O212">
            <v>203354</v>
          </cell>
          <cell r="Q212">
            <v>0</v>
          </cell>
          <cell r="R212" t="str">
            <v>Not Applicable</v>
          </cell>
          <cell r="S212" t="str">
            <v/>
          </cell>
          <cell r="T212">
            <v>0</v>
          </cell>
          <cell r="U212">
            <v>203354</v>
          </cell>
          <cell r="V212">
            <v>123.92088789143196</v>
          </cell>
          <cell r="W212">
            <v>203354</v>
          </cell>
        </row>
        <row r="213">
          <cell r="B213" t="str">
            <v>30002</v>
          </cell>
          <cell r="C213" t="str">
            <v>Skamania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N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Q213">
            <v>0</v>
          </cell>
          <cell r="R213" t="str">
            <v>Not Applicable</v>
          </cell>
          <cell r="S213" t="str">
            <v/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B214" t="str">
            <v>30029</v>
          </cell>
          <cell r="C214" t="str">
            <v>Mount Pleasant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N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Q214">
            <v>0</v>
          </cell>
          <cell r="R214" t="str">
            <v>Not Applicable</v>
          </cell>
          <cell r="S214" t="str">
            <v/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B215" t="str">
            <v>30031</v>
          </cell>
          <cell r="C215" t="str">
            <v>Mill 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N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Q215">
            <v>0</v>
          </cell>
          <cell r="R215" t="str">
            <v>Not Applicable</v>
          </cell>
          <cell r="S215" t="str">
            <v/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B216" t="str">
            <v>30303</v>
          </cell>
          <cell r="C216" t="str">
            <v>Stevenson-Carson</v>
          </cell>
          <cell r="D216">
            <v>32.28142857142857</v>
          </cell>
          <cell r="E216">
            <v>3948</v>
          </cell>
          <cell r="F216">
            <v>0</v>
          </cell>
          <cell r="G216">
            <v>0</v>
          </cell>
          <cell r="H216">
            <v>3948</v>
          </cell>
          <cell r="I216">
            <v>0</v>
          </cell>
          <cell r="J216">
            <v>3948</v>
          </cell>
          <cell r="K216" t="str">
            <v>N</v>
          </cell>
          <cell r="L216">
            <v>3948</v>
          </cell>
          <cell r="M216">
            <v>0</v>
          </cell>
          <cell r="N216">
            <v>0</v>
          </cell>
          <cell r="O216">
            <v>0</v>
          </cell>
          <cell r="Q216">
            <v>0</v>
          </cell>
          <cell r="R216" t="str">
            <v>Not Applicable</v>
          </cell>
          <cell r="S216" t="str">
            <v/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B217" t="str">
            <v>31002</v>
          </cell>
          <cell r="C217" t="str">
            <v>Everett</v>
          </cell>
          <cell r="D217">
            <v>3012.4300000000003</v>
          </cell>
          <cell r="E217">
            <v>368391</v>
          </cell>
          <cell r="F217">
            <v>0</v>
          </cell>
          <cell r="G217">
            <v>0</v>
          </cell>
          <cell r="H217">
            <v>368391</v>
          </cell>
          <cell r="I217">
            <v>0</v>
          </cell>
          <cell r="J217">
            <v>368391</v>
          </cell>
          <cell r="K217" t="str">
            <v>Y</v>
          </cell>
          <cell r="L217">
            <v>0</v>
          </cell>
          <cell r="M217">
            <v>3012.4300000000003</v>
          </cell>
          <cell r="N217">
            <v>4912</v>
          </cell>
          <cell r="O217">
            <v>373303</v>
          </cell>
          <cell r="Q217">
            <v>0</v>
          </cell>
          <cell r="R217" t="str">
            <v>Not Applicable</v>
          </cell>
          <cell r="S217" t="str">
            <v/>
          </cell>
          <cell r="T217">
            <v>0</v>
          </cell>
          <cell r="U217">
            <v>373303</v>
          </cell>
          <cell r="V217">
            <v>123.92088778826395</v>
          </cell>
          <cell r="W217">
            <v>373303</v>
          </cell>
        </row>
        <row r="218">
          <cell r="B218" t="str">
            <v>31004</v>
          </cell>
          <cell r="C218" t="str">
            <v>Lake Stevens</v>
          </cell>
          <cell r="D218">
            <v>411.5757142857143</v>
          </cell>
          <cell r="E218">
            <v>50332</v>
          </cell>
          <cell r="F218">
            <v>0</v>
          </cell>
          <cell r="G218">
            <v>0</v>
          </cell>
          <cell r="H218">
            <v>50332</v>
          </cell>
          <cell r="I218">
            <v>0</v>
          </cell>
          <cell r="J218">
            <v>50332</v>
          </cell>
          <cell r="K218" t="str">
            <v>Y</v>
          </cell>
          <cell r="L218">
            <v>0</v>
          </cell>
          <cell r="M218">
            <v>411.5757142857143</v>
          </cell>
          <cell r="N218">
            <v>671</v>
          </cell>
          <cell r="O218">
            <v>51003</v>
          </cell>
          <cell r="Q218">
            <v>0</v>
          </cell>
          <cell r="R218" t="str">
            <v>Not Applicable</v>
          </cell>
          <cell r="S218" t="str">
            <v/>
          </cell>
          <cell r="T218">
            <v>0</v>
          </cell>
          <cell r="U218">
            <v>51003</v>
          </cell>
          <cell r="V218">
            <v>123.92130592184044</v>
          </cell>
          <cell r="W218">
            <v>51003</v>
          </cell>
        </row>
        <row r="219">
          <cell r="B219" t="str">
            <v>31006</v>
          </cell>
          <cell r="C219" t="str">
            <v>Mukilteo</v>
          </cell>
          <cell r="D219">
            <v>3213</v>
          </cell>
          <cell r="E219">
            <v>392919</v>
          </cell>
          <cell r="F219">
            <v>0</v>
          </cell>
          <cell r="G219">
            <v>0</v>
          </cell>
          <cell r="H219">
            <v>392919</v>
          </cell>
          <cell r="I219">
            <v>0</v>
          </cell>
          <cell r="J219">
            <v>392919</v>
          </cell>
          <cell r="K219" t="str">
            <v>Y</v>
          </cell>
          <cell r="L219">
            <v>0</v>
          </cell>
          <cell r="M219">
            <v>3213</v>
          </cell>
          <cell r="N219">
            <v>5239</v>
          </cell>
          <cell r="O219">
            <v>398158</v>
          </cell>
          <cell r="Q219">
            <v>0</v>
          </cell>
          <cell r="R219" t="str">
            <v>Not Applicable</v>
          </cell>
          <cell r="S219" t="str">
            <v/>
          </cell>
          <cell r="T219">
            <v>0</v>
          </cell>
          <cell r="U219">
            <v>398158</v>
          </cell>
          <cell r="V219">
            <v>123.92094615624028</v>
          </cell>
          <cell r="W219">
            <v>398158</v>
          </cell>
        </row>
        <row r="220">
          <cell r="B220" t="str">
            <v>31015</v>
          </cell>
          <cell r="C220" t="str">
            <v>Edmonds</v>
          </cell>
          <cell r="D220">
            <v>2945.2771428571427</v>
          </cell>
          <cell r="E220">
            <v>360179</v>
          </cell>
          <cell r="F220">
            <v>0</v>
          </cell>
          <cell r="G220">
            <v>0</v>
          </cell>
          <cell r="H220">
            <v>360179</v>
          </cell>
          <cell r="I220">
            <v>0</v>
          </cell>
          <cell r="J220">
            <v>360179</v>
          </cell>
          <cell r="K220" t="str">
            <v>Y</v>
          </cell>
          <cell r="L220">
            <v>0</v>
          </cell>
          <cell r="M220">
            <v>2945.2771428571427</v>
          </cell>
          <cell r="N220">
            <v>4802</v>
          </cell>
          <cell r="O220">
            <v>364981</v>
          </cell>
          <cell r="Q220">
            <v>0</v>
          </cell>
          <cell r="R220" t="str">
            <v>Not Applicable</v>
          </cell>
          <cell r="S220" t="str">
            <v/>
          </cell>
          <cell r="T220">
            <v>0</v>
          </cell>
          <cell r="U220">
            <v>364981</v>
          </cell>
          <cell r="V220">
            <v>123.92076612727205</v>
          </cell>
          <cell r="W220">
            <v>364981</v>
          </cell>
        </row>
        <row r="221">
          <cell r="B221" t="str">
            <v>31016</v>
          </cell>
          <cell r="C221" t="str">
            <v>Arlington</v>
          </cell>
          <cell r="D221">
            <v>282.14285714285717</v>
          </cell>
          <cell r="E221">
            <v>34503</v>
          </cell>
          <cell r="F221">
            <v>0</v>
          </cell>
          <cell r="G221">
            <v>0</v>
          </cell>
          <cell r="H221">
            <v>34503</v>
          </cell>
          <cell r="I221">
            <v>0</v>
          </cell>
          <cell r="J221">
            <v>34503</v>
          </cell>
          <cell r="K221" t="str">
            <v>Y</v>
          </cell>
          <cell r="L221">
            <v>0</v>
          </cell>
          <cell r="M221">
            <v>282.14285714285717</v>
          </cell>
          <cell r="N221">
            <v>460</v>
          </cell>
          <cell r="O221">
            <v>34963</v>
          </cell>
          <cell r="Q221">
            <v>0</v>
          </cell>
          <cell r="R221" t="str">
            <v>Not Applicable</v>
          </cell>
          <cell r="S221" t="str">
            <v/>
          </cell>
          <cell r="T221">
            <v>0</v>
          </cell>
          <cell r="U221">
            <v>34963</v>
          </cell>
          <cell r="V221">
            <v>123.91949367088607</v>
          </cell>
          <cell r="W221">
            <v>34963</v>
          </cell>
        </row>
        <row r="222">
          <cell r="B222" t="str">
            <v>31025</v>
          </cell>
          <cell r="C222" t="str">
            <v>Marysville</v>
          </cell>
          <cell r="D222">
            <v>1428.5714285714284</v>
          </cell>
          <cell r="E222">
            <v>174701</v>
          </cell>
          <cell r="F222">
            <v>0</v>
          </cell>
          <cell r="G222">
            <v>0</v>
          </cell>
          <cell r="H222">
            <v>174701</v>
          </cell>
          <cell r="I222">
            <v>0</v>
          </cell>
          <cell r="J222">
            <v>174701</v>
          </cell>
          <cell r="K222" t="str">
            <v>Y</v>
          </cell>
          <cell r="L222">
            <v>0</v>
          </cell>
          <cell r="M222">
            <v>1428.5714285714284</v>
          </cell>
          <cell r="N222">
            <v>2329</v>
          </cell>
          <cell r="O222">
            <v>177030</v>
          </cell>
          <cell r="Q222">
            <v>0</v>
          </cell>
          <cell r="R222" t="str">
            <v>Not Applicable</v>
          </cell>
          <cell r="S222" t="str">
            <v/>
          </cell>
          <cell r="T222">
            <v>0</v>
          </cell>
          <cell r="U222">
            <v>177030</v>
          </cell>
          <cell r="V222">
            <v>123.92100000000001</v>
          </cell>
          <cell r="W222">
            <v>177030</v>
          </cell>
        </row>
        <row r="223">
          <cell r="B223" t="str">
            <v>31063</v>
          </cell>
          <cell r="C223" t="str">
            <v>Index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N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Q223">
            <v>0</v>
          </cell>
          <cell r="R223" t="str">
            <v>Not Applicable</v>
          </cell>
          <cell r="S223" t="str">
            <v/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B224" t="str">
            <v>31103</v>
          </cell>
          <cell r="C224" t="str">
            <v>Monroe</v>
          </cell>
          <cell r="D224">
            <v>636.42857142857144</v>
          </cell>
          <cell r="E224">
            <v>77829</v>
          </cell>
          <cell r="F224">
            <v>0</v>
          </cell>
          <cell r="G224">
            <v>0</v>
          </cell>
          <cell r="H224">
            <v>77829</v>
          </cell>
          <cell r="I224">
            <v>0</v>
          </cell>
          <cell r="J224">
            <v>77829</v>
          </cell>
          <cell r="K224" t="str">
            <v>Y</v>
          </cell>
          <cell r="L224">
            <v>0</v>
          </cell>
          <cell r="M224">
            <v>636.42857142857144</v>
          </cell>
          <cell r="N224">
            <v>1038</v>
          </cell>
          <cell r="O224">
            <v>78867</v>
          </cell>
          <cell r="Q224">
            <v>0</v>
          </cell>
          <cell r="R224" t="str">
            <v>Not Applicable</v>
          </cell>
          <cell r="S224" t="str">
            <v/>
          </cell>
          <cell r="T224">
            <v>0</v>
          </cell>
          <cell r="U224">
            <v>78867</v>
          </cell>
          <cell r="V224">
            <v>123.92121212121212</v>
          </cell>
          <cell r="W224">
            <v>78867</v>
          </cell>
        </row>
        <row r="225">
          <cell r="B225" t="str">
            <v>31201</v>
          </cell>
          <cell r="C225" t="str">
            <v>Snohomish</v>
          </cell>
          <cell r="D225">
            <v>405.86</v>
          </cell>
          <cell r="E225">
            <v>49633</v>
          </cell>
          <cell r="F225">
            <v>0</v>
          </cell>
          <cell r="G225">
            <v>0</v>
          </cell>
          <cell r="H225">
            <v>49633</v>
          </cell>
          <cell r="I225">
            <v>0</v>
          </cell>
          <cell r="J225">
            <v>49633</v>
          </cell>
          <cell r="K225" t="str">
            <v>Y</v>
          </cell>
          <cell r="L225">
            <v>0</v>
          </cell>
          <cell r="M225">
            <v>405.86</v>
          </cell>
          <cell r="N225">
            <v>662</v>
          </cell>
          <cell r="O225">
            <v>50295</v>
          </cell>
          <cell r="Q225">
            <v>0</v>
          </cell>
          <cell r="R225" t="str">
            <v>Not Applicable</v>
          </cell>
          <cell r="S225" t="str">
            <v/>
          </cell>
          <cell r="T225">
            <v>0</v>
          </cell>
          <cell r="U225">
            <v>50295</v>
          </cell>
          <cell r="V225">
            <v>123.92204208347705</v>
          </cell>
          <cell r="W225">
            <v>50295</v>
          </cell>
        </row>
        <row r="226">
          <cell r="B226" t="str">
            <v>31306</v>
          </cell>
          <cell r="C226" t="str">
            <v>Lakewood</v>
          </cell>
          <cell r="D226">
            <v>160.85285714285712</v>
          </cell>
          <cell r="E226">
            <v>19671</v>
          </cell>
          <cell r="F226">
            <v>0</v>
          </cell>
          <cell r="G226">
            <v>0</v>
          </cell>
          <cell r="H226">
            <v>19671</v>
          </cell>
          <cell r="I226">
            <v>0</v>
          </cell>
          <cell r="J226">
            <v>19671</v>
          </cell>
          <cell r="K226" t="str">
            <v>Y</v>
          </cell>
          <cell r="L226">
            <v>0</v>
          </cell>
          <cell r="M226">
            <v>160.85285714285712</v>
          </cell>
          <cell r="N226">
            <v>262</v>
          </cell>
          <cell r="O226">
            <v>19933</v>
          </cell>
          <cell r="Q226">
            <v>0</v>
          </cell>
          <cell r="R226" t="str">
            <v>Not Applicable</v>
          </cell>
          <cell r="S226" t="str">
            <v/>
          </cell>
          <cell r="T226">
            <v>0</v>
          </cell>
          <cell r="U226">
            <v>19933</v>
          </cell>
          <cell r="V226">
            <v>123.92070836700802</v>
          </cell>
          <cell r="W226">
            <v>19933</v>
          </cell>
        </row>
        <row r="227">
          <cell r="B227" t="str">
            <v>31311</v>
          </cell>
          <cell r="C227" t="str">
            <v>Sultan</v>
          </cell>
          <cell r="D227">
            <v>180.85</v>
          </cell>
          <cell r="E227">
            <v>22116</v>
          </cell>
          <cell r="F227">
            <v>0</v>
          </cell>
          <cell r="G227">
            <v>0</v>
          </cell>
          <cell r="H227">
            <v>22116</v>
          </cell>
          <cell r="I227">
            <v>0</v>
          </cell>
          <cell r="J227">
            <v>22116</v>
          </cell>
          <cell r="K227" t="str">
            <v>Y</v>
          </cell>
          <cell r="L227">
            <v>0</v>
          </cell>
          <cell r="M227">
            <v>180.85</v>
          </cell>
          <cell r="N227">
            <v>295</v>
          </cell>
          <cell r="O227">
            <v>22411</v>
          </cell>
          <cell r="Q227">
            <v>0</v>
          </cell>
          <cell r="R227" t="str">
            <v>Not Applicable</v>
          </cell>
          <cell r="S227" t="str">
            <v/>
          </cell>
          <cell r="T227">
            <v>0</v>
          </cell>
          <cell r="U227">
            <v>22411</v>
          </cell>
          <cell r="V227">
            <v>123.92037600221178</v>
          </cell>
          <cell r="W227">
            <v>22411</v>
          </cell>
        </row>
        <row r="228">
          <cell r="B228" t="str">
            <v>31330</v>
          </cell>
          <cell r="C228" t="str">
            <v>Darrington</v>
          </cell>
          <cell r="D228">
            <v>2.29</v>
          </cell>
          <cell r="E228">
            <v>280</v>
          </cell>
          <cell r="F228">
            <v>0</v>
          </cell>
          <cell r="G228">
            <v>0</v>
          </cell>
          <cell r="H228">
            <v>280</v>
          </cell>
          <cell r="I228">
            <v>0</v>
          </cell>
          <cell r="J228">
            <v>280</v>
          </cell>
          <cell r="K228" t="str">
            <v>N</v>
          </cell>
          <cell r="L228">
            <v>280</v>
          </cell>
          <cell r="M228">
            <v>0</v>
          </cell>
          <cell r="N228">
            <v>0</v>
          </cell>
          <cell r="O228">
            <v>0</v>
          </cell>
          <cell r="Q228">
            <v>0</v>
          </cell>
          <cell r="R228" t="str">
            <v>Not Applicable</v>
          </cell>
          <cell r="S228" t="str">
            <v/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B229" t="str">
            <v>31332</v>
          </cell>
          <cell r="C229" t="str">
            <v>Granite Falls</v>
          </cell>
          <cell r="D229">
            <v>55.14</v>
          </cell>
          <cell r="E229">
            <v>6743</v>
          </cell>
          <cell r="F229">
            <v>0</v>
          </cell>
          <cell r="G229">
            <v>0</v>
          </cell>
          <cell r="H229">
            <v>6743</v>
          </cell>
          <cell r="I229">
            <v>0</v>
          </cell>
          <cell r="J229">
            <v>6743</v>
          </cell>
          <cell r="K229" t="str">
            <v>N</v>
          </cell>
          <cell r="L229">
            <v>6743</v>
          </cell>
          <cell r="M229">
            <v>0</v>
          </cell>
          <cell r="N229">
            <v>0</v>
          </cell>
          <cell r="O229">
            <v>0</v>
          </cell>
          <cell r="Q229">
            <v>0</v>
          </cell>
          <cell r="R229" t="str">
            <v>Not Applicable</v>
          </cell>
          <cell r="S229" t="str">
            <v/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B230" t="str">
            <v>31401</v>
          </cell>
          <cell r="C230" t="str">
            <v>Stanwood</v>
          </cell>
          <cell r="D230">
            <v>143.85714285714286</v>
          </cell>
          <cell r="E230">
            <v>17592</v>
          </cell>
          <cell r="F230">
            <v>0</v>
          </cell>
          <cell r="G230">
            <v>0</v>
          </cell>
          <cell r="H230">
            <v>17592</v>
          </cell>
          <cell r="I230">
            <v>0</v>
          </cell>
          <cell r="J230">
            <v>17592</v>
          </cell>
          <cell r="K230" t="str">
            <v>Y</v>
          </cell>
          <cell r="L230">
            <v>0</v>
          </cell>
          <cell r="M230">
            <v>143.85714285714286</v>
          </cell>
          <cell r="N230">
            <v>235</v>
          </cell>
          <cell r="O230">
            <v>17827</v>
          </cell>
          <cell r="P230"/>
          <cell r="Q230">
            <v>0</v>
          </cell>
          <cell r="R230" t="str">
            <v>Not Applicable</v>
          </cell>
          <cell r="S230" t="str">
            <v/>
          </cell>
          <cell r="T230">
            <v>0</v>
          </cell>
          <cell r="U230">
            <v>17827</v>
          </cell>
          <cell r="V230">
            <v>123.92154915590864</v>
          </cell>
          <cell r="W230">
            <v>17827</v>
          </cell>
        </row>
        <row r="231">
          <cell r="B231" t="str">
            <v>32081</v>
          </cell>
          <cell r="C231" t="str">
            <v>Spokane</v>
          </cell>
          <cell r="D231">
            <v>2166.2814285714285</v>
          </cell>
          <cell r="E231">
            <v>264915</v>
          </cell>
          <cell r="F231">
            <v>0</v>
          </cell>
          <cell r="G231">
            <v>0</v>
          </cell>
          <cell r="H231">
            <v>264915</v>
          </cell>
          <cell r="I231">
            <v>0</v>
          </cell>
          <cell r="J231">
            <v>264915</v>
          </cell>
          <cell r="K231" t="str">
            <v>Y</v>
          </cell>
          <cell r="L231">
            <v>0</v>
          </cell>
          <cell r="M231">
            <v>2166.2814285714285</v>
          </cell>
          <cell r="N231">
            <v>3532</v>
          </cell>
          <cell r="O231">
            <v>268447</v>
          </cell>
          <cell r="Q231">
            <v>0</v>
          </cell>
          <cell r="R231" t="str">
            <v>Not Applicable</v>
          </cell>
          <cell r="S231" t="str">
            <v/>
          </cell>
          <cell r="T231">
            <v>0</v>
          </cell>
          <cell r="U231">
            <v>268447</v>
          </cell>
          <cell r="V231">
            <v>123.92064874831591</v>
          </cell>
          <cell r="W231">
            <v>268447</v>
          </cell>
        </row>
        <row r="232">
          <cell r="B232" t="str">
            <v>32123</v>
          </cell>
          <cell r="C232" t="str">
            <v>Orchard Prairie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N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Q232">
            <v>0</v>
          </cell>
          <cell r="R232" t="str">
            <v>Not Applicable</v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B233" t="str">
            <v>32312</v>
          </cell>
          <cell r="C233" t="str">
            <v>Great Northern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N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Q233">
            <v>0</v>
          </cell>
          <cell r="R233" t="str">
            <v>Not Applicable</v>
          </cell>
          <cell r="S233" t="str">
            <v/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B234" t="str">
            <v>32325</v>
          </cell>
          <cell r="C234" t="str">
            <v>Nine Mile Falls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N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Q234">
            <v>0</v>
          </cell>
          <cell r="R234" t="str">
            <v>Not Applicable</v>
          </cell>
          <cell r="S234" t="str">
            <v/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B235" t="str">
            <v>32326</v>
          </cell>
          <cell r="C235" t="str">
            <v>Medical Lake</v>
          </cell>
          <cell r="D235">
            <v>5.57</v>
          </cell>
          <cell r="E235">
            <v>681</v>
          </cell>
          <cell r="F235">
            <v>0</v>
          </cell>
          <cell r="G235">
            <v>0</v>
          </cell>
          <cell r="H235">
            <v>681</v>
          </cell>
          <cell r="I235">
            <v>0</v>
          </cell>
          <cell r="J235">
            <v>681</v>
          </cell>
          <cell r="K235" t="str">
            <v>N</v>
          </cell>
          <cell r="L235">
            <v>681</v>
          </cell>
          <cell r="M235">
            <v>0</v>
          </cell>
          <cell r="N235">
            <v>0</v>
          </cell>
          <cell r="O235">
            <v>0</v>
          </cell>
          <cell r="Q235">
            <v>0</v>
          </cell>
          <cell r="R235" t="str">
            <v>Not Applicable</v>
          </cell>
          <cell r="S235" t="str">
            <v/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B236" t="str">
            <v>32354</v>
          </cell>
          <cell r="C236" t="str">
            <v>Mead</v>
          </cell>
          <cell r="D236">
            <v>368.28285714285715</v>
          </cell>
          <cell r="E236">
            <v>45037</v>
          </cell>
          <cell r="F236">
            <v>0</v>
          </cell>
          <cell r="G236">
            <v>0</v>
          </cell>
          <cell r="H236">
            <v>45037</v>
          </cell>
          <cell r="I236">
            <v>0</v>
          </cell>
          <cell r="J236">
            <v>45037</v>
          </cell>
          <cell r="K236" t="str">
            <v>Y</v>
          </cell>
          <cell r="L236">
            <v>0</v>
          </cell>
          <cell r="M236">
            <v>368.28285714285715</v>
          </cell>
          <cell r="N236">
            <v>600</v>
          </cell>
          <cell r="O236">
            <v>45637</v>
          </cell>
          <cell r="Q236">
            <v>0</v>
          </cell>
          <cell r="R236" t="str">
            <v>Not Applicable</v>
          </cell>
          <cell r="S236" t="str">
            <v/>
          </cell>
          <cell r="T236">
            <v>0</v>
          </cell>
          <cell r="U236">
            <v>45637</v>
          </cell>
          <cell r="V236">
            <v>123.91833916477242</v>
          </cell>
          <cell r="W236">
            <v>45637</v>
          </cell>
        </row>
        <row r="237">
          <cell r="B237" t="str">
            <v>32356</v>
          </cell>
          <cell r="C237" t="str">
            <v>Central Valley</v>
          </cell>
          <cell r="D237">
            <v>470.28</v>
          </cell>
          <cell r="E237">
            <v>57511</v>
          </cell>
          <cell r="F237">
            <v>0</v>
          </cell>
          <cell r="G237">
            <v>0</v>
          </cell>
          <cell r="H237">
            <v>57511</v>
          </cell>
          <cell r="I237">
            <v>0</v>
          </cell>
          <cell r="J237">
            <v>57511</v>
          </cell>
          <cell r="K237" t="str">
            <v>Y</v>
          </cell>
          <cell r="L237">
            <v>0</v>
          </cell>
          <cell r="M237">
            <v>470.28</v>
          </cell>
          <cell r="N237">
            <v>767</v>
          </cell>
          <cell r="O237">
            <v>58278</v>
          </cell>
          <cell r="Q237">
            <v>0</v>
          </cell>
          <cell r="R237" t="str">
            <v>Not Applicable</v>
          </cell>
          <cell r="S237" t="str">
            <v/>
          </cell>
          <cell r="T237">
            <v>0</v>
          </cell>
          <cell r="U237">
            <v>58278</v>
          </cell>
          <cell r="V237">
            <v>123.92191885685125</v>
          </cell>
          <cell r="W237">
            <v>58278</v>
          </cell>
        </row>
        <row r="238">
          <cell r="B238" t="str">
            <v>32358</v>
          </cell>
          <cell r="C238" t="str">
            <v>Freeman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N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Q238">
            <v>0</v>
          </cell>
          <cell r="R238" t="str">
            <v>Not Applicable</v>
          </cell>
          <cell r="S238" t="str">
            <v/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B239" t="str">
            <v>32360</v>
          </cell>
          <cell r="C239" t="str">
            <v>Cheney</v>
          </cell>
          <cell r="D239">
            <v>186.43</v>
          </cell>
          <cell r="E239">
            <v>22799</v>
          </cell>
          <cell r="F239">
            <v>0</v>
          </cell>
          <cell r="G239">
            <v>0</v>
          </cell>
          <cell r="H239">
            <v>22799</v>
          </cell>
          <cell r="I239">
            <v>0</v>
          </cell>
          <cell r="J239">
            <v>22799</v>
          </cell>
          <cell r="K239" t="str">
            <v>Y</v>
          </cell>
          <cell r="L239">
            <v>0</v>
          </cell>
          <cell r="M239">
            <v>186.43</v>
          </cell>
          <cell r="N239">
            <v>304</v>
          </cell>
          <cell r="O239">
            <v>23103</v>
          </cell>
          <cell r="Q239">
            <v>0</v>
          </cell>
          <cell r="R239" t="str">
            <v>Not Applicable</v>
          </cell>
          <cell r="S239" t="str">
            <v/>
          </cell>
          <cell r="T239">
            <v>0</v>
          </cell>
          <cell r="U239">
            <v>23103</v>
          </cell>
          <cell r="V239">
            <v>123.92318832805879</v>
          </cell>
          <cell r="W239">
            <v>23103</v>
          </cell>
        </row>
        <row r="240">
          <cell r="B240" t="str">
            <v>32361</v>
          </cell>
          <cell r="C240" t="str">
            <v>East Valley (Spok</v>
          </cell>
          <cell r="D240">
            <v>108.43</v>
          </cell>
          <cell r="E240">
            <v>13260</v>
          </cell>
          <cell r="F240">
            <v>0</v>
          </cell>
          <cell r="G240">
            <v>0</v>
          </cell>
          <cell r="H240">
            <v>13260</v>
          </cell>
          <cell r="I240">
            <v>0</v>
          </cell>
          <cell r="J240">
            <v>13260</v>
          </cell>
          <cell r="K240" t="str">
            <v>Y</v>
          </cell>
          <cell r="L240">
            <v>0</v>
          </cell>
          <cell r="M240">
            <v>108.43</v>
          </cell>
          <cell r="N240">
            <v>177</v>
          </cell>
          <cell r="O240">
            <v>13437</v>
          </cell>
          <cell r="Q240">
            <v>0</v>
          </cell>
          <cell r="R240" t="str">
            <v>Not Applicable</v>
          </cell>
          <cell r="S240" t="str">
            <v/>
          </cell>
          <cell r="T240">
            <v>0</v>
          </cell>
          <cell r="U240">
            <v>13437</v>
          </cell>
          <cell r="V240">
            <v>123.92326846813611</v>
          </cell>
          <cell r="W240">
            <v>13437</v>
          </cell>
        </row>
        <row r="241">
          <cell r="B241" t="str">
            <v>32362</v>
          </cell>
          <cell r="C241" t="str">
            <v>Liberty</v>
          </cell>
          <cell r="D241">
            <v>5.72</v>
          </cell>
          <cell r="E241">
            <v>700</v>
          </cell>
          <cell r="F241">
            <v>0</v>
          </cell>
          <cell r="G241">
            <v>0</v>
          </cell>
          <cell r="H241">
            <v>700</v>
          </cell>
          <cell r="I241">
            <v>0</v>
          </cell>
          <cell r="J241">
            <v>700</v>
          </cell>
          <cell r="K241" t="str">
            <v>N</v>
          </cell>
          <cell r="L241">
            <v>700</v>
          </cell>
          <cell r="M241">
            <v>0</v>
          </cell>
          <cell r="N241">
            <v>0</v>
          </cell>
          <cell r="O241">
            <v>0</v>
          </cell>
          <cell r="Q241">
            <v>0</v>
          </cell>
          <cell r="R241" t="str">
            <v>Not Applicable</v>
          </cell>
          <cell r="S241" t="str">
            <v/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B242" t="str">
            <v>32363</v>
          </cell>
          <cell r="C242" t="str">
            <v>West Valley (Spok</v>
          </cell>
          <cell r="D242">
            <v>111.00285714285712</v>
          </cell>
          <cell r="E242">
            <v>13575</v>
          </cell>
          <cell r="F242">
            <v>0</v>
          </cell>
          <cell r="G242">
            <v>0</v>
          </cell>
          <cell r="H242">
            <v>13575</v>
          </cell>
          <cell r="I242">
            <v>0</v>
          </cell>
          <cell r="J242">
            <v>13575</v>
          </cell>
          <cell r="K242" t="str">
            <v>Y</v>
          </cell>
          <cell r="L242">
            <v>0</v>
          </cell>
          <cell r="M242">
            <v>111.00285714285712</v>
          </cell>
          <cell r="N242">
            <v>181</v>
          </cell>
          <cell r="O242">
            <v>13756</v>
          </cell>
          <cell r="Q242">
            <v>0</v>
          </cell>
          <cell r="R242" t="str">
            <v>Not Applicable</v>
          </cell>
          <cell r="S242" t="str">
            <v/>
          </cell>
          <cell r="T242">
            <v>0</v>
          </cell>
          <cell r="U242">
            <v>13756</v>
          </cell>
          <cell r="V242">
            <v>123.92473810197937</v>
          </cell>
          <cell r="W242">
            <v>13756</v>
          </cell>
        </row>
        <row r="243">
          <cell r="B243" t="str">
            <v>32414</v>
          </cell>
          <cell r="C243" t="str">
            <v>Deer Park</v>
          </cell>
          <cell r="D243">
            <v>19.86</v>
          </cell>
          <cell r="E243">
            <v>2429</v>
          </cell>
          <cell r="F243">
            <v>0</v>
          </cell>
          <cell r="G243">
            <v>0</v>
          </cell>
          <cell r="H243">
            <v>2429</v>
          </cell>
          <cell r="I243">
            <v>0</v>
          </cell>
          <cell r="J243">
            <v>2429</v>
          </cell>
          <cell r="K243" t="str">
            <v>N</v>
          </cell>
          <cell r="L243">
            <v>2429</v>
          </cell>
          <cell r="M243">
            <v>0</v>
          </cell>
          <cell r="N243">
            <v>0</v>
          </cell>
          <cell r="O243">
            <v>0</v>
          </cell>
          <cell r="Q243">
            <v>0</v>
          </cell>
          <cell r="R243" t="str">
            <v>Not Applicable</v>
          </cell>
          <cell r="S243" t="str">
            <v/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B244" t="str">
            <v>32416</v>
          </cell>
          <cell r="C244" t="str">
            <v>Riverside</v>
          </cell>
          <cell r="D244">
            <v>9.7100000000000009</v>
          </cell>
          <cell r="E244">
            <v>1187</v>
          </cell>
          <cell r="F244">
            <v>0</v>
          </cell>
          <cell r="G244">
            <v>0</v>
          </cell>
          <cell r="H244">
            <v>1187</v>
          </cell>
          <cell r="I244">
            <v>0</v>
          </cell>
          <cell r="J244">
            <v>1187</v>
          </cell>
          <cell r="K244" t="str">
            <v>N</v>
          </cell>
          <cell r="L244">
            <v>1187</v>
          </cell>
          <cell r="M244">
            <v>0</v>
          </cell>
          <cell r="N244">
            <v>0</v>
          </cell>
          <cell r="O244">
            <v>0</v>
          </cell>
          <cell r="Q244">
            <v>0</v>
          </cell>
          <cell r="R244" t="str">
            <v>Not Applicable</v>
          </cell>
          <cell r="S244" t="str">
            <v/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B245" t="str">
            <v>33030</v>
          </cell>
          <cell r="C245" t="str">
            <v>Onion Creek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N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Q245">
            <v>0</v>
          </cell>
          <cell r="R245" t="str">
            <v>Not Applicable</v>
          </cell>
          <cell r="S245" t="str">
            <v/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B246" t="str">
            <v>33036</v>
          </cell>
          <cell r="C246" t="str">
            <v>Chewelah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Q246">
            <v>0</v>
          </cell>
          <cell r="R246" t="str">
            <v>Not Applicable</v>
          </cell>
          <cell r="S246" t="str">
            <v/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B247" t="str">
            <v>33049</v>
          </cell>
          <cell r="C247" t="str">
            <v>Wellpinit</v>
          </cell>
          <cell r="D247">
            <v>85.428571428571431</v>
          </cell>
          <cell r="E247">
            <v>10447</v>
          </cell>
          <cell r="F247">
            <v>0</v>
          </cell>
          <cell r="G247">
            <v>0</v>
          </cell>
          <cell r="H247">
            <v>10447</v>
          </cell>
          <cell r="I247">
            <v>0</v>
          </cell>
          <cell r="J247">
            <v>10447</v>
          </cell>
          <cell r="K247" t="str">
            <v>Y</v>
          </cell>
          <cell r="L247">
            <v>0</v>
          </cell>
          <cell r="M247">
            <v>85.428571428571431</v>
          </cell>
          <cell r="N247">
            <v>139</v>
          </cell>
          <cell r="O247">
            <v>10586</v>
          </cell>
          <cell r="Q247">
            <v>0</v>
          </cell>
          <cell r="R247" t="str">
            <v>Not Applicable</v>
          </cell>
          <cell r="S247" t="str">
            <v/>
          </cell>
          <cell r="T247">
            <v>0</v>
          </cell>
          <cell r="U247">
            <v>10586</v>
          </cell>
          <cell r="V247">
            <v>123.91638795986621</v>
          </cell>
          <cell r="W247">
            <v>10586</v>
          </cell>
        </row>
        <row r="248">
          <cell r="B248" t="str">
            <v>33070</v>
          </cell>
          <cell r="C248" t="str">
            <v>Valley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N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Q248">
            <v>0</v>
          </cell>
          <cell r="R248" t="str">
            <v>Not Applicable</v>
          </cell>
          <cell r="S248" t="str">
            <v/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B249" t="str">
            <v>33115</v>
          </cell>
          <cell r="C249" t="str">
            <v>Colville</v>
          </cell>
          <cell r="D249">
            <v>22.71</v>
          </cell>
          <cell r="E249">
            <v>2777</v>
          </cell>
          <cell r="F249">
            <v>0</v>
          </cell>
          <cell r="G249">
            <v>0</v>
          </cell>
          <cell r="H249">
            <v>2777</v>
          </cell>
          <cell r="I249">
            <v>0</v>
          </cell>
          <cell r="J249">
            <v>2777</v>
          </cell>
          <cell r="K249" t="str">
            <v>N</v>
          </cell>
          <cell r="L249">
            <v>2777</v>
          </cell>
          <cell r="M249">
            <v>0</v>
          </cell>
          <cell r="N249">
            <v>0</v>
          </cell>
          <cell r="O249">
            <v>0</v>
          </cell>
          <cell r="Q249">
            <v>0</v>
          </cell>
          <cell r="R249" t="str">
            <v>Not Applicable</v>
          </cell>
          <cell r="S249" t="str">
            <v/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B250" t="str">
            <v>33183</v>
          </cell>
          <cell r="C250" t="str">
            <v>Loon Lake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Q250">
            <v>0</v>
          </cell>
          <cell r="R250" t="str">
            <v>Not Applicable</v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B251" t="str">
            <v>33202</v>
          </cell>
          <cell r="C251" t="str">
            <v>Summit Valley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N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Q251">
            <v>0</v>
          </cell>
          <cell r="R251" t="str">
            <v>Not Applicable</v>
          </cell>
          <cell r="S251" t="str">
            <v/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B252" t="str">
            <v>33205</v>
          </cell>
          <cell r="C252" t="str">
            <v>Evergreen (Stev)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N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Q252">
            <v>0</v>
          </cell>
          <cell r="R252" t="str">
            <v>Not Applicable</v>
          </cell>
          <cell r="S252" t="str">
            <v/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B253" t="str">
            <v>33206</v>
          </cell>
          <cell r="C253" t="str">
            <v>Columbia (Stev)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N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Q253">
            <v>0</v>
          </cell>
          <cell r="R253" t="str">
            <v>Not Applicable</v>
          </cell>
          <cell r="S253" t="str">
            <v/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B254" t="str">
            <v>33207</v>
          </cell>
          <cell r="C254" t="str">
            <v>Mary Walker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N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Q254">
            <v>0</v>
          </cell>
          <cell r="R254" t="str">
            <v>Not Applicable</v>
          </cell>
          <cell r="S254" t="str">
            <v/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B255" t="str">
            <v>33211</v>
          </cell>
          <cell r="C255" t="str">
            <v>Northport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N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Q255">
            <v>0</v>
          </cell>
          <cell r="R255" t="str">
            <v>Not Applicable</v>
          </cell>
          <cell r="S255" t="str">
            <v/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B256" t="str">
            <v>33212</v>
          </cell>
          <cell r="C256" t="str">
            <v>Kettle Falls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N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Q256">
            <v>0</v>
          </cell>
          <cell r="R256" t="str">
            <v>Not Applicable</v>
          </cell>
          <cell r="S256" t="str">
            <v/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B257" t="str">
            <v>34002</v>
          </cell>
          <cell r="C257" t="str">
            <v>Yelm</v>
          </cell>
          <cell r="D257">
            <v>153.14000000000001</v>
          </cell>
          <cell r="E257">
            <v>18728</v>
          </cell>
          <cell r="F257">
            <v>0</v>
          </cell>
          <cell r="G257">
            <v>0</v>
          </cell>
          <cell r="H257">
            <v>18728</v>
          </cell>
          <cell r="I257">
            <v>0</v>
          </cell>
          <cell r="J257">
            <v>18728</v>
          </cell>
          <cell r="K257" t="str">
            <v>N</v>
          </cell>
          <cell r="L257">
            <v>18728</v>
          </cell>
          <cell r="M257">
            <v>0</v>
          </cell>
          <cell r="N257">
            <v>0</v>
          </cell>
          <cell r="O257">
            <v>0</v>
          </cell>
          <cell r="Q257">
            <v>0</v>
          </cell>
          <cell r="R257" t="str">
            <v>Not Applicable</v>
          </cell>
          <cell r="S257" t="str">
            <v/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B258" t="str">
            <v>34003</v>
          </cell>
          <cell r="C258" t="str">
            <v>North Thurston</v>
          </cell>
          <cell r="D258">
            <v>813.42714285714283</v>
          </cell>
          <cell r="E258">
            <v>99474</v>
          </cell>
          <cell r="F258">
            <v>0</v>
          </cell>
          <cell r="G258">
            <v>0</v>
          </cell>
          <cell r="H258">
            <v>99474</v>
          </cell>
          <cell r="I258">
            <v>0</v>
          </cell>
          <cell r="J258">
            <v>99474</v>
          </cell>
          <cell r="K258" t="str">
            <v>Y</v>
          </cell>
          <cell r="L258">
            <v>0</v>
          </cell>
          <cell r="M258">
            <v>813.42714285714283</v>
          </cell>
          <cell r="N258">
            <v>1326</v>
          </cell>
          <cell r="O258">
            <v>100800</v>
          </cell>
          <cell r="Q258">
            <v>0</v>
          </cell>
          <cell r="R258" t="str">
            <v>Not Applicable</v>
          </cell>
          <cell r="S258" t="str">
            <v/>
          </cell>
          <cell r="T258">
            <v>0</v>
          </cell>
          <cell r="U258">
            <v>100800</v>
          </cell>
          <cell r="V258">
            <v>123.92013333356751</v>
          </cell>
          <cell r="W258">
            <v>100800</v>
          </cell>
        </row>
        <row r="259">
          <cell r="B259" t="str">
            <v>34033</v>
          </cell>
          <cell r="C259" t="str">
            <v>Tumwater</v>
          </cell>
          <cell r="D259">
            <v>125.28</v>
          </cell>
          <cell r="E259">
            <v>15321</v>
          </cell>
          <cell r="F259">
            <v>0</v>
          </cell>
          <cell r="G259">
            <v>0</v>
          </cell>
          <cell r="H259">
            <v>15321</v>
          </cell>
          <cell r="I259">
            <v>0</v>
          </cell>
          <cell r="J259">
            <v>15321</v>
          </cell>
          <cell r="K259" t="str">
            <v>Y</v>
          </cell>
          <cell r="L259">
            <v>0</v>
          </cell>
          <cell r="M259">
            <v>125.28</v>
          </cell>
          <cell r="N259">
            <v>204</v>
          </cell>
          <cell r="O259">
            <v>15525</v>
          </cell>
          <cell r="Q259">
            <v>0</v>
          </cell>
          <cell r="R259" t="str">
            <v>Not Applicable</v>
          </cell>
          <cell r="S259" t="str">
            <v/>
          </cell>
          <cell r="T259">
            <v>0</v>
          </cell>
          <cell r="U259">
            <v>15525</v>
          </cell>
          <cell r="V259">
            <v>123.92241379310344</v>
          </cell>
          <cell r="W259">
            <v>15525</v>
          </cell>
        </row>
        <row r="260">
          <cell r="B260" t="str">
            <v>34111</v>
          </cell>
          <cell r="C260" t="str">
            <v>Olympia</v>
          </cell>
          <cell r="D260">
            <v>310.9942857142857</v>
          </cell>
          <cell r="E260">
            <v>38032</v>
          </cell>
          <cell r="F260">
            <v>0</v>
          </cell>
          <cell r="G260">
            <v>0</v>
          </cell>
          <cell r="H260">
            <v>38032</v>
          </cell>
          <cell r="I260">
            <v>0</v>
          </cell>
          <cell r="J260">
            <v>38032</v>
          </cell>
          <cell r="K260" t="str">
            <v>Y</v>
          </cell>
          <cell r="L260">
            <v>0</v>
          </cell>
          <cell r="M260">
            <v>310.9942857142857</v>
          </cell>
          <cell r="N260">
            <v>507</v>
          </cell>
          <cell r="O260">
            <v>38539</v>
          </cell>
          <cell r="Q260">
            <v>0</v>
          </cell>
          <cell r="R260" t="str">
            <v>Not Applicable</v>
          </cell>
          <cell r="S260" t="str">
            <v/>
          </cell>
          <cell r="T260">
            <v>0</v>
          </cell>
          <cell r="U260">
            <v>38539</v>
          </cell>
          <cell r="V260">
            <v>123.92189107746583</v>
          </cell>
          <cell r="W260">
            <v>38539</v>
          </cell>
        </row>
        <row r="261">
          <cell r="B261" t="str">
            <v>34307</v>
          </cell>
          <cell r="C261" t="str">
            <v>Rainier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Q261">
            <v>0</v>
          </cell>
          <cell r="R261" t="str">
            <v>Not Applicable</v>
          </cell>
          <cell r="S261" t="str">
            <v/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B262" t="str">
            <v>34324</v>
          </cell>
          <cell r="C262" t="str">
            <v>Griffin</v>
          </cell>
          <cell r="D262">
            <v>5</v>
          </cell>
          <cell r="E262">
            <v>611</v>
          </cell>
          <cell r="F262">
            <v>0</v>
          </cell>
          <cell r="G262">
            <v>0</v>
          </cell>
          <cell r="H262">
            <v>611</v>
          </cell>
          <cell r="I262">
            <v>0</v>
          </cell>
          <cell r="J262">
            <v>611</v>
          </cell>
          <cell r="K262" t="str">
            <v>N</v>
          </cell>
          <cell r="L262">
            <v>611</v>
          </cell>
          <cell r="M262">
            <v>0</v>
          </cell>
          <cell r="N262">
            <v>0</v>
          </cell>
          <cell r="O262">
            <v>0</v>
          </cell>
          <cell r="Q262">
            <v>0</v>
          </cell>
          <cell r="R262" t="str">
            <v>Not Applicable</v>
          </cell>
          <cell r="S262" t="str">
            <v/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B263" t="str">
            <v>34401</v>
          </cell>
          <cell r="C263" t="str">
            <v>Rochester</v>
          </cell>
          <cell r="D263">
            <v>209.28285714285713</v>
          </cell>
          <cell r="E263">
            <v>25593</v>
          </cell>
          <cell r="F263">
            <v>0</v>
          </cell>
          <cell r="G263">
            <v>0</v>
          </cell>
          <cell r="H263">
            <v>25593</v>
          </cell>
          <cell r="I263">
            <v>0</v>
          </cell>
          <cell r="J263">
            <v>25593</v>
          </cell>
          <cell r="K263" t="str">
            <v>C</v>
          </cell>
          <cell r="L263">
            <v>0</v>
          </cell>
          <cell r="M263">
            <v>209.28285714285713</v>
          </cell>
          <cell r="N263">
            <v>341</v>
          </cell>
          <cell r="O263">
            <v>25934</v>
          </cell>
          <cell r="Q263">
            <v>0</v>
          </cell>
          <cell r="R263" t="str">
            <v>Not Applicable</v>
          </cell>
          <cell r="S263" t="str">
            <v/>
          </cell>
          <cell r="T263">
            <v>0</v>
          </cell>
          <cell r="U263">
            <v>25934</v>
          </cell>
          <cell r="V263">
            <v>123.91841526846784</v>
          </cell>
          <cell r="W263">
            <v>25934</v>
          </cell>
        </row>
        <row r="264">
          <cell r="B264" t="str">
            <v>34402</v>
          </cell>
          <cell r="C264" t="str">
            <v>Tenino</v>
          </cell>
          <cell r="D264">
            <v>16.28</v>
          </cell>
          <cell r="E264">
            <v>1991</v>
          </cell>
          <cell r="F264">
            <v>0</v>
          </cell>
          <cell r="G264">
            <v>0</v>
          </cell>
          <cell r="H264">
            <v>1991</v>
          </cell>
          <cell r="I264">
            <v>0</v>
          </cell>
          <cell r="J264">
            <v>1991</v>
          </cell>
          <cell r="K264" t="str">
            <v>N</v>
          </cell>
          <cell r="L264">
            <v>1991</v>
          </cell>
          <cell r="M264">
            <v>0</v>
          </cell>
          <cell r="N264">
            <v>0</v>
          </cell>
          <cell r="O264">
            <v>0</v>
          </cell>
          <cell r="Q264">
            <v>0</v>
          </cell>
          <cell r="R264" t="str">
            <v>Not Applicable</v>
          </cell>
          <cell r="S264" t="str">
            <v/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B265" t="str">
            <v>34801</v>
          </cell>
          <cell r="C265" t="str">
            <v>ESD 113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Q265">
            <v>0</v>
          </cell>
          <cell r="R265" t="str">
            <v>Not Applicable</v>
          </cell>
          <cell r="S265" t="str">
            <v/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B266" t="str">
            <v>35200</v>
          </cell>
          <cell r="C266" t="str">
            <v>Wahkiakum</v>
          </cell>
          <cell r="D266">
            <v>19.29</v>
          </cell>
          <cell r="E266">
            <v>2359</v>
          </cell>
          <cell r="F266">
            <v>0</v>
          </cell>
          <cell r="G266">
            <v>0</v>
          </cell>
          <cell r="H266">
            <v>2359</v>
          </cell>
          <cell r="I266">
            <v>0</v>
          </cell>
          <cell r="J266">
            <v>2359</v>
          </cell>
          <cell r="K266" t="str">
            <v>N</v>
          </cell>
          <cell r="L266">
            <v>2359</v>
          </cell>
          <cell r="M266">
            <v>0</v>
          </cell>
          <cell r="N266">
            <v>0</v>
          </cell>
          <cell r="O266">
            <v>0</v>
          </cell>
          <cell r="Q266">
            <v>0</v>
          </cell>
          <cell r="R266" t="str">
            <v>Not Applicable</v>
          </cell>
          <cell r="S266" t="str">
            <v/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B267" t="str">
            <v>36101</v>
          </cell>
          <cell r="C267" t="str">
            <v>Dixie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N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Q267">
            <v>0</v>
          </cell>
          <cell r="R267" t="str">
            <v>Not Applicable</v>
          </cell>
          <cell r="S267" t="str">
            <v/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B268" t="str">
            <v>36140</v>
          </cell>
          <cell r="C268" t="str">
            <v>Walla Walla</v>
          </cell>
          <cell r="D268">
            <v>772.1400000000001</v>
          </cell>
          <cell r="E268">
            <v>94425</v>
          </cell>
          <cell r="F268">
            <v>0</v>
          </cell>
          <cell r="G268">
            <v>0</v>
          </cell>
          <cell r="H268">
            <v>94425</v>
          </cell>
          <cell r="I268">
            <v>0</v>
          </cell>
          <cell r="J268">
            <v>94425</v>
          </cell>
          <cell r="K268" t="str">
            <v>Y</v>
          </cell>
          <cell r="L268">
            <v>0</v>
          </cell>
          <cell r="M268">
            <v>772.1400000000001</v>
          </cell>
          <cell r="N268">
            <v>1259</v>
          </cell>
          <cell r="O268">
            <v>95684</v>
          </cell>
          <cell r="Q268">
            <v>0</v>
          </cell>
          <cell r="R268" t="str">
            <v>Not Applicable</v>
          </cell>
          <cell r="S268" t="str">
            <v/>
          </cell>
          <cell r="T268">
            <v>0</v>
          </cell>
          <cell r="U268">
            <v>95684</v>
          </cell>
          <cell r="V268">
            <v>123.92053254591134</v>
          </cell>
          <cell r="W268">
            <v>95684</v>
          </cell>
        </row>
        <row r="269">
          <cell r="B269" t="str">
            <v>36250</v>
          </cell>
          <cell r="C269" t="str">
            <v>College Place</v>
          </cell>
          <cell r="D269">
            <v>268</v>
          </cell>
          <cell r="E269">
            <v>32774</v>
          </cell>
          <cell r="F269">
            <v>0</v>
          </cell>
          <cell r="G269">
            <v>0</v>
          </cell>
          <cell r="H269">
            <v>32774</v>
          </cell>
          <cell r="I269">
            <v>0</v>
          </cell>
          <cell r="J269">
            <v>32774</v>
          </cell>
          <cell r="K269" t="str">
            <v>Y</v>
          </cell>
          <cell r="L269">
            <v>0</v>
          </cell>
          <cell r="M269">
            <v>268</v>
          </cell>
          <cell r="N269">
            <v>437</v>
          </cell>
          <cell r="O269">
            <v>33211</v>
          </cell>
          <cell r="Q269">
            <v>0</v>
          </cell>
          <cell r="R269" t="str">
            <v>Not Applicable</v>
          </cell>
          <cell r="S269" t="str">
            <v/>
          </cell>
          <cell r="T269">
            <v>0</v>
          </cell>
          <cell r="U269">
            <v>33211</v>
          </cell>
          <cell r="V269">
            <v>123.92164179104478</v>
          </cell>
          <cell r="W269">
            <v>33211</v>
          </cell>
        </row>
        <row r="270">
          <cell r="B270" t="str">
            <v>36300</v>
          </cell>
          <cell r="C270" t="str">
            <v>Touchet</v>
          </cell>
          <cell r="D270">
            <v>36.43</v>
          </cell>
          <cell r="E270">
            <v>4455</v>
          </cell>
          <cell r="F270">
            <v>0</v>
          </cell>
          <cell r="G270">
            <v>0</v>
          </cell>
          <cell r="H270">
            <v>4455</v>
          </cell>
          <cell r="I270">
            <v>0</v>
          </cell>
          <cell r="J270">
            <v>4455</v>
          </cell>
          <cell r="K270" t="str">
            <v>N</v>
          </cell>
          <cell r="L270">
            <v>4455</v>
          </cell>
          <cell r="M270">
            <v>0</v>
          </cell>
          <cell r="N270">
            <v>0</v>
          </cell>
          <cell r="O270">
            <v>0</v>
          </cell>
          <cell r="Q270">
            <v>0</v>
          </cell>
          <cell r="R270" t="str">
            <v>Not Applicable</v>
          </cell>
          <cell r="S270" t="str">
            <v/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B271" t="str">
            <v>36400</v>
          </cell>
          <cell r="C271" t="str">
            <v>Columbia (Walla)</v>
          </cell>
          <cell r="D271">
            <v>128.43</v>
          </cell>
          <cell r="E271">
            <v>15706</v>
          </cell>
          <cell r="F271">
            <v>0</v>
          </cell>
          <cell r="G271">
            <v>0</v>
          </cell>
          <cell r="H271">
            <v>15706</v>
          </cell>
          <cell r="I271">
            <v>0</v>
          </cell>
          <cell r="J271">
            <v>15706</v>
          </cell>
          <cell r="K271" t="str">
            <v>Y</v>
          </cell>
          <cell r="L271">
            <v>0</v>
          </cell>
          <cell r="M271">
            <v>128.43</v>
          </cell>
          <cell r="N271">
            <v>209</v>
          </cell>
          <cell r="O271">
            <v>15915</v>
          </cell>
          <cell r="Q271">
            <v>0</v>
          </cell>
          <cell r="R271" t="str">
            <v>Not Applicable</v>
          </cell>
          <cell r="S271" t="str">
            <v/>
          </cell>
          <cell r="T271">
            <v>0</v>
          </cell>
          <cell r="U271">
            <v>15915</v>
          </cell>
          <cell r="V271">
            <v>123.91964494277038</v>
          </cell>
          <cell r="W271">
            <v>15915</v>
          </cell>
        </row>
        <row r="272">
          <cell r="B272" t="str">
            <v>36401</v>
          </cell>
          <cell r="C272" t="str">
            <v>Waitsburg</v>
          </cell>
          <cell r="D272">
            <v>9</v>
          </cell>
          <cell r="E272">
            <v>1101</v>
          </cell>
          <cell r="F272">
            <v>0</v>
          </cell>
          <cell r="G272">
            <v>0</v>
          </cell>
          <cell r="H272">
            <v>1101</v>
          </cell>
          <cell r="I272">
            <v>0</v>
          </cell>
          <cell r="J272">
            <v>1101</v>
          </cell>
          <cell r="K272" t="str">
            <v>N</v>
          </cell>
          <cell r="L272">
            <v>1101</v>
          </cell>
          <cell r="M272">
            <v>0</v>
          </cell>
          <cell r="N272">
            <v>0</v>
          </cell>
          <cell r="O272">
            <v>0</v>
          </cell>
          <cell r="Q272">
            <v>0</v>
          </cell>
          <cell r="R272" t="str">
            <v>Not Applicable</v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B273" t="str">
            <v>36402</v>
          </cell>
          <cell r="C273" t="str">
            <v>Prescott</v>
          </cell>
          <cell r="D273">
            <v>101.86000000000001</v>
          </cell>
          <cell r="E273">
            <v>12457</v>
          </cell>
          <cell r="F273">
            <v>0</v>
          </cell>
          <cell r="G273">
            <v>0</v>
          </cell>
          <cell r="H273">
            <v>12457</v>
          </cell>
          <cell r="I273">
            <v>0</v>
          </cell>
          <cell r="J273">
            <v>12457</v>
          </cell>
          <cell r="K273" t="str">
            <v>Y</v>
          </cell>
          <cell r="L273">
            <v>0</v>
          </cell>
          <cell r="M273">
            <v>101.86000000000001</v>
          </cell>
          <cell r="N273">
            <v>166</v>
          </cell>
          <cell r="O273">
            <v>12623</v>
          </cell>
          <cell r="Q273">
            <v>0</v>
          </cell>
          <cell r="R273" t="str">
            <v>Not Applicable</v>
          </cell>
          <cell r="S273" t="str">
            <v/>
          </cell>
          <cell r="T273">
            <v>0</v>
          </cell>
          <cell r="U273">
            <v>12623</v>
          </cell>
          <cell r="V273">
            <v>123.92499509130177</v>
          </cell>
          <cell r="W273">
            <v>12623</v>
          </cell>
        </row>
        <row r="274">
          <cell r="B274" t="str">
            <v>37501</v>
          </cell>
          <cell r="C274" t="str">
            <v>Bellingham</v>
          </cell>
          <cell r="D274">
            <v>840.86</v>
          </cell>
          <cell r="E274">
            <v>102829</v>
          </cell>
          <cell r="F274">
            <v>0</v>
          </cell>
          <cell r="G274">
            <v>0</v>
          </cell>
          <cell r="H274">
            <v>102829</v>
          </cell>
          <cell r="I274">
            <v>0</v>
          </cell>
          <cell r="J274">
            <v>102829</v>
          </cell>
          <cell r="K274" t="str">
            <v>Y</v>
          </cell>
          <cell r="L274">
            <v>0</v>
          </cell>
          <cell r="M274">
            <v>840.86</v>
          </cell>
          <cell r="N274">
            <v>1371</v>
          </cell>
          <cell r="O274">
            <v>104200</v>
          </cell>
          <cell r="P274"/>
          <cell r="Q274">
            <v>0</v>
          </cell>
          <cell r="R274" t="str">
            <v>Not Applicable</v>
          </cell>
          <cell r="S274" t="str">
            <v/>
          </cell>
          <cell r="T274">
            <v>0</v>
          </cell>
          <cell r="U274">
            <v>104200</v>
          </cell>
          <cell r="V274">
            <v>123.92074780581785</v>
          </cell>
          <cell r="W274">
            <v>104200</v>
          </cell>
        </row>
        <row r="275">
          <cell r="B275" t="str">
            <v>37502</v>
          </cell>
          <cell r="C275" t="str">
            <v>Ferndale</v>
          </cell>
          <cell r="D275">
            <v>341.00142857142856</v>
          </cell>
          <cell r="E275">
            <v>41701</v>
          </cell>
          <cell r="F275">
            <v>0</v>
          </cell>
          <cell r="G275">
            <v>0</v>
          </cell>
          <cell r="H275">
            <v>41701</v>
          </cell>
          <cell r="I275">
            <v>0</v>
          </cell>
          <cell r="J275">
            <v>41701</v>
          </cell>
          <cell r="K275" t="str">
            <v>N</v>
          </cell>
          <cell r="L275">
            <v>41701</v>
          </cell>
          <cell r="M275">
            <v>0</v>
          </cell>
          <cell r="N275">
            <v>0</v>
          </cell>
          <cell r="O275">
            <v>0</v>
          </cell>
          <cell r="Q275">
            <v>0</v>
          </cell>
          <cell r="R275" t="str">
            <v>Not Applicable</v>
          </cell>
          <cell r="S275" t="str">
            <v/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B276" t="str">
            <v>37503</v>
          </cell>
          <cell r="C276" t="str">
            <v>Blaine</v>
          </cell>
          <cell r="D276">
            <v>98.994285714285709</v>
          </cell>
          <cell r="E276">
            <v>12106</v>
          </cell>
          <cell r="F276">
            <v>0</v>
          </cell>
          <cell r="G276">
            <v>0</v>
          </cell>
          <cell r="H276">
            <v>12106</v>
          </cell>
          <cell r="I276">
            <v>0</v>
          </cell>
          <cell r="J276">
            <v>12106</v>
          </cell>
          <cell r="K276" t="str">
            <v>Y</v>
          </cell>
          <cell r="L276">
            <v>0</v>
          </cell>
          <cell r="M276">
            <v>98.994285714285709</v>
          </cell>
          <cell r="N276">
            <v>161</v>
          </cell>
          <cell r="O276">
            <v>12267</v>
          </cell>
          <cell r="Q276">
            <v>0</v>
          </cell>
          <cell r="R276" t="str">
            <v>Not Applicable</v>
          </cell>
          <cell r="S276" t="str">
            <v/>
          </cell>
          <cell r="T276">
            <v>0</v>
          </cell>
          <cell r="U276">
            <v>12267</v>
          </cell>
          <cell r="V276">
            <v>123.91624336181022</v>
          </cell>
          <cell r="W276">
            <v>12267</v>
          </cell>
        </row>
        <row r="277">
          <cell r="B277" t="str">
            <v>37504</v>
          </cell>
          <cell r="C277" t="str">
            <v>Lynden</v>
          </cell>
          <cell r="D277">
            <v>362.57</v>
          </cell>
          <cell r="E277">
            <v>44339</v>
          </cell>
          <cell r="F277">
            <v>0</v>
          </cell>
          <cell r="G277">
            <v>0</v>
          </cell>
          <cell r="H277">
            <v>44339</v>
          </cell>
          <cell r="I277">
            <v>0</v>
          </cell>
          <cell r="J277">
            <v>44339</v>
          </cell>
          <cell r="K277" t="str">
            <v>Y</v>
          </cell>
          <cell r="L277">
            <v>0</v>
          </cell>
          <cell r="M277">
            <v>362.57</v>
          </cell>
          <cell r="N277">
            <v>591</v>
          </cell>
          <cell r="O277">
            <v>44930</v>
          </cell>
          <cell r="P277"/>
          <cell r="Q277">
            <v>0</v>
          </cell>
          <cell r="R277" t="str">
            <v>Not Applicable</v>
          </cell>
          <cell r="S277" t="str">
            <v/>
          </cell>
          <cell r="T277">
            <v>0</v>
          </cell>
          <cell r="U277">
            <v>44930</v>
          </cell>
          <cell r="V277">
            <v>123.9208980334832</v>
          </cell>
          <cell r="W277">
            <v>44930</v>
          </cell>
        </row>
        <row r="278">
          <cell r="B278" t="str">
            <v>37505</v>
          </cell>
          <cell r="C278" t="str">
            <v>Meridian</v>
          </cell>
          <cell r="D278">
            <v>178.71714285714287</v>
          </cell>
          <cell r="E278">
            <v>21855</v>
          </cell>
          <cell r="F278">
            <v>0</v>
          </cell>
          <cell r="G278">
            <v>0</v>
          </cell>
          <cell r="H278">
            <v>21855</v>
          </cell>
          <cell r="I278">
            <v>0</v>
          </cell>
          <cell r="J278">
            <v>21855</v>
          </cell>
          <cell r="K278" t="str">
            <v>Y</v>
          </cell>
          <cell r="L278">
            <v>0</v>
          </cell>
          <cell r="M278">
            <v>178.71714285714287</v>
          </cell>
          <cell r="N278">
            <v>291</v>
          </cell>
          <cell r="O278">
            <v>22146</v>
          </cell>
          <cell r="Q278">
            <v>0</v>
          </cell>
          <cell r="R278" t="str">
            <v>Not Applicable</v>
          </cell>
          <cell r="S278" t="str">
            <v/>
          </cell>
          <cell r="T278">
            <v>0</v>
          </cell>
          <cell r="U278">
            <v>22146</v>
          </cell>
          <cell r="V278">
            <v>123.91648414893446</v>
          </cell>
          <cell r="W278">
            <v>22146</v>
          </cell>
        </row>
        <row r="279">
          <cell r="B279" t="str">
            <v>37506</v>
          </cell>
          <cell r="C279" t="str">
            <v>Nooksack Valley</v>
          </cell>
          <cell r="D279">
            <v>264.29285714285714</v>
          </cell>
          <cell r="E279">
            <v>32320</v>
          </cell>
          <cell r="F279">
            <v>0</v>
          </cell>
          <cell r="G279">
            <v>0</v>
          </cell>
          <cell r="H279">
            <v>32320</v>
          </cell>
          <cell r="I279">
            <v>0</v>
          </cell>
          <cell r="J279">
            <v>32320</v>
          </cell>
          <cell r="K279" t="str">
            <v>Y</v>
          </cell>
          <cell r="L279">
            <v>0</v>
          </cell>
          <cell r="M279">
            <v>264.29285714285714</v>
          </cell>
          <cell r="N279">
            <v>431</v>
          </cell>
          <cell r="O279">
            <v>32751</v>
          </cell>
          <cell r="Q279">
            <v>0</v>
          </cell>
          <cell r="R279" t="str">
            <v>Not Applicable</v>
          </cell>
          <cell r="S279" t="str">
            <v/>
          </cell>
          <cell r="T279">
            <v>0</v>
          </cell>
          <cell r="U279">
            <v>32751</v>
          </cell>
          <cell r="V279">
            <v>123.91935353098565</v>
          </cell>
          <cell r="W279">
            <v>32751</v>
          </cell>
        </row>
        <row r="280">
          <cell r="B280" t="str">
            <v>37507</v>
          </cell>
          <cell r="C280" t="str">
            <v>Mount Baker</v>
          </cell>
          <cell r="D280">
            <v>157.70857142857142</v>
          </cell>
          <cell r="E280">
            <v>19286</v>
          </cell>
          <cell r="F280">
            <v>0</v>
          </cell>
          <cell r="G280">
            <v>0</v>
          </cell>
          <cell r="H280">
            <v>19286</v>
          </cell>
          <cell r="I280">
            <v>0</v>
          </cell>
          <cell r="J280">
            <v>19286</v>
          </cell>
          <cell r="K280" t="str">
            <v>Y</v>
          </cell>
          <cell r="L280">
            <v>0</v>
          </cell>
          <cell r="M280">
            <v>157.70857142857142</v>
          </cell>
          <cell r="N280">
            <v>257</v>
          </cell>
          <cell r="O280">
            <v>19543</v>
          </cell>
          <cell r="Q280">
            <v>0</v>
          </cell>
          <cell r="R280" t="str">
            <v>Not Applicable</v>
          </cell>
          <cell r="S280" t="str">
            <v/>
          </cell>
          <cell r="T280">
            <v>0</v>
          </cell>
          <cell r="U280">
            <v>19543</v>
          </cell>
          <cell r="V280">
            <v>123.9184390738795</v>
          </cell>
          <cell r="W280">
            <v>19543</v>
          </cell>
        </row>
        <row r="281">
          <cell r="B281" t="str">
            <v>38126</v>
          </cell>
          <cell r="C281" t="str">
            <v>Lacrosse Joint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N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Q281">
            <v>0</v>
          </cell>
          <cell r="R281" t="str">
            <v>Not Applicable</v>
          </cell>
          <cell r="S281" t="str">
            <v/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B282" t="str">
            <v>38264</v>
          </cell>
          <cell r="C282" t="str">
            <v>Lamont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Q282">
            <v>0</v>
          </cell>
          <cell r="R282" t="str">
            <v>Not Applicable</v>
          </cell>
          <cell r="S282" t="str">
            <v/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B283" t="str">
            <v>38265</v>
          </cell>
          <cell r="C283" t="str">
            <v>Tekoa</v>
          </cell>
          <cell r="D283">
            <v>1</v>
          </cell>
          <cell r="E283">
            <v>122</v>
          </cell>
          <cell r="F283">
            <v>0</v>
          </cell>
          <cell r="G283">
            <v>0</v>
          </cell>
          <cell r="H283">
            <v>122</v>
          </cell>
          <cell r="I283">
            <v>0</v>
          </cell>
          <cell r="J283">
            <v>122</v>
          </cell>
          <cell r="K283" t="str">
            <v>N</v>
          </cell>
          <cell r="L283">
            <v>122</v>
          </cell>
          <cell r="M283">
            <v>0</v>
          </cell>
          <cell r="N283">
            <v>0</v>
          </cell>
          <cell r="O283">
            <v>0</v>
          </cell>
          <cell r="Q283">
            <v>0</v>
          </cell>
          <cell r="R283" t="str">
            <v>Not Applicable</v>
          </cell>
          <cell r="S283" t="str">
            <v/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B284" t="str">
            <v>38267</v>
          </cell>
          <cell r="C284" t="str">
            <v>Pullman</v>
          </cell>
          <cell r="D284">
            <v>183.57</v>
          </cell>
          <cell r="E284">
            <v>22449</v>
          </cell>
          <cell r="F284">
            <v>0</v>
          </cell>
          <cell r="G284">
            <v>0</v>
          </cell>
          <cell r="H284">
            <v>22449</v>
          </cell>
          <cell r="I284">
            <v>0</v>
          </cell>
          <cell r="J284">
            <v>22449</v>
          </cell>
          <cell r="K284" t="str">
            <v>Y</v>
          </cell>
          <cell r="L284">
            <v>0</v>
          </cell>
          <cell r="M284">
            <v>183.57</v>
          </cell>
          <cell r="N284">
            <v>299</v>
          </cell>
          <cell r="O284">
            <v>22748</v>
          </cell>
          <cell r="Q284">
            <v>0</v>
          </cell>
          <cell r="R284" t="str">
            <v>Not Applicable</v>
          </cell>
          <cell r="S284" t="str">
            <v/>
          </cell>
          <cell r="T284">
            <v>0</v>
          </cell>
          <cell r="U284">
            <v>22748</v>
          </cell>
          <cell r="V284">
            <v>123.92003050607399</v>
          </cell>
          <cell r="W284">
            <v>22748</v>
          </cell>
        </row>
        <row r="285">
          <cell r="B285" t="str">
            <v>38300</v>
          </cell>
          <cell r="C285" t="str">
            <v>Colfax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N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Q285">
            <v>0</v>
          </cell>
          <cell r="R285" t="str">
            <v>Not Applicable</v>
          </cell>
          <cell r="S285" t="str">
            <v/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B286" t="str">
            <v>38301</v>
          </cell>
          <cell r="C286" t="str">
            <v>Palouse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N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Q286">
            <v>0</v>
          </cell>
          <cell r="R286" t="str">
            <v>Not Applicable</v>
          </cell>
          <cell r="S286" t="str">
            <v/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B287" t="str">
            <v>38302</v>
          </cell>
          <cell r="C287" t="str">
            <v>Garfield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N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Q287">
            <v>0</v>
          </cell>
          <cell r="R287" t="str">
            <v>Not Applicable</v>
          </cell>
          <cell r="S287" t="str">
            <v/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B288" t="str">
            <v>38304</v>
          </cell>
          <cell r="C288" t="str">
            <v>Steptoe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N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Q288">
            <v>0</v>
          </cell>
          <cell r="R288" t="str">
            <v>Not Applicable</v>
          </cell>
          <cell r="S288" t="str">
            <v/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B289" t="str">
            <v>38306</v>
          </cell>
          <cell r="C289" t="str">
            <v>Colton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N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Q289">
            <v>0</v>
          </cell>
          <cell r="R289" t="str">
            <v>Not Applicable</v>
          </cell>
          <cell r="S289" t="str">
            <v/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B290" t="str">
            <v>38308</v>
          </cell>
          <cell r="C290" t="str">
            <v>Endicott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N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Q290">
            <v>0</v>
          </cell>
          <cell r="R290" t="str">
            <v>Not Applicable</v>
          </cell>
          <cell r="S290" t="str">
            <v/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B291" t="str">
            <v>38320</v>
          </cell>
          <cell r="C291" t="str">
            <v>Rosalia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Q291">
            <v>0</v>
          </cell>
          <cell r="R291" t="str">
            <v>Not Applicable</v>
          </cell>
          <cell r="S291" t="str">
            <v/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B292" t="str">
            <v>38322</v>
          </cell>
          <cell r="C292" t="str">
            <v>St John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N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Q292">
            <v>0</v>
          </cell>
          <cell r="R292" t="str">
            <v>Not Applicable</v>
          </cell>
          <cell r="S292" t="str">
            <v/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B293" t="str">
            <v>38324</v>
          </cell>
          <cell r="C293" t="str">
            <v>Oakesdale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N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Q293">
            <v>0</v>
          </cell>
          <cell r="R293" t="str">
            <v>Not Applicable</v>
          </cell>
          <cell r="S293" t="str">
            <v/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B294" t="str">
            <v>39002</v>
          </cell>
          <cell r="C294" t="str">
            <v>Union Gap</v>
          </cell>
          <cell r="D294">
            <v>193.28714285714287</v>
          </cell>
          <cell r="E294">
            <v>23637</v>
          </cell>
          <cell r="F294">
            <v>0</v>
          </cell>
          <cell r="G294">
            <v>0</v>
          </cell>
          <cell r="H294">
            <v>23637</v>
          </cell>
          <cell r="I294">
            <v>0</v>
          </cell>
          <cell r="J294">
            <v>23637</v>
          </cell>
          <cell r="K294" t="str">
            <v>Y</v>
          </cell>
          <cell r="L294">
            <v>0</v>
          </cell>
          <cell r="M294">
            <v>193.28714285714287</v>
          </cell>
          <cell r="N294">
            <v>315</v>
          </cell>
          <cell r="O294">
            <v>23952</v>
          </cell>
          <cell r="Q294">
            <v>0</v>
          </cell>
          <cell r="R294" t="str">
            <v>Not Applicable</v>
          </cell>
          <cell r="S294" t="str">
            <v/>
          </cell>
          <cell r="T294">
            <v>0</v>
          </cell>
          <cell r="U294">
            <v>23952</v>
          </cell>
          <cell r="V294">
            <v>123.91926149843681</v>
          </cell>
          <cell r="W294">
            <v>23952</v>
          </cell>
        </row>
        <row r="295">
          <cell r="B295" t="str">
            <v>39003</v>
          </cell>
          <cell r="C295" t="str">
            <v>Naches Valley</v>
          </cell>
          <cell r="D295">
            <v>82.710000000000008</v>
          </cell>
          <cell r="E295">
            <v>10115</v>
          </cell>
          <cell r="F295">
            <v>0</v>
          </cell>
          <cell r="G295">
            <v>0</v>
          </cell>
          <cell r="H295">
            <v>10115</v>
          </cell>
          <cell r="I295">
            <v>0</v>
          </cell>
          <cell r="J295">
            <v>10115</v>
          </cell>
          <cell r="K295" t="str">
            <v>C</v>
          </cell>
          <cell r="L295">
            <v>0</v>
          </cell>
          <cell r="M295">
            <v>82.710000000000008</v>
          </cell>
          <cell r="N295">
            <v>135</v>
          </cell>
          <cell r="O295">
            <v>10250</v>
          </cell>
          <cell r="Q295">
            <v>0</v>
          </cell>
          <cell r="R295" t="str">
            <v>Not Applicable</v>
          </cell>
          <cell r="S295" t="str">
            <v/>
          </cell>
          <cell r="T295">
            <v>0</v>
          </cell>
          <cell r="U295">
            <v>10250</v>
          </cell>
          <cell r="V295">
            <v>123.92697376375286</v>
          </cell>
          <cell r="W295">
            <v>10250</v>
          </cell>
        </row>
        <row r="296">
          <cell r="B296" t="str">
            <v>39007</v>
          </cell>
          <cell r="C296" t="str">
            <v>Yakima</v>
          </cell>
          <cell r="D296">
            <v>5023.2814285714285</v>
          </cell>
          <cell r="E296">
            <v>614299</v>
          </cell>
          <cell r="F296">
            <v>0</v>
          </cell>
          <cell r="G296">
            <v>0</v>
          </cell>
          <cell r="H296">
            <v>614299</v>
          </cell>
          <cell r="I296">
            <v>0</v>
          </cell>
          <cell r="J296">
            <v>614299</v>
          </cell>
          <cell r="K296" t="str">
            <v>Y</v>
          </cell>
          <cell r="L296">
            <v>0</v>
          </cell>
          <cell r="M296">
            <v>5023.2814285714285</v>
          </cell>
          <cell r="N296">
            <v>8191</v>
          </cell>
          <cell r="O296">
            <v>622490</v>
          </cell>
          <cell r="Q296">
            <v>0</v>
          </cell>
          <cell r="R296" t="str">
            <v>Not Applicable</v>
          </cell>
          <cell r="S296" t="str">
            <v/>
          </cell>
          <cell r="T296">
            <v>0</v>
          </cell>
          <cell r="U296">
            <v>622490</v>
          </cell>
          <cell r="V296">
            <v>123.92098847167915</v>
          </cell>
          <cell r="W296">
            <v>622490</v>
          </cell>
        </row>
        <row r="297">
          <cell r="B297" t="str">
            <v>39090</v>
          </cell>
          <cell r="C297" t="str">
            <v>East Valley (Yak)</v>
          </cell>
          <cell r="D297">
            <v>341</v>
          </cell>
          <cell r="E297">
            <v>41701</v>
          </cell>
          <cell r="F297">
            <v>0</v>
          </cell>
          <cell r="G297">
            <v>0</v>
          </cell>
          <cell r="H297">
            <v>41701</v>
          </cell>
          <cell r="I297">
            <v>0</v>
          </cell>
          <cell r="J297">
            <v>41701</v>
          </cell>
          <cell r="K297" t="str">
            <v>Y</v>
          </cell>
          <cell r="L297">
            <v>0</v>
          </cell>
          <cell r="M297">
            <v>341</v>
          </cell>
          <cell r="N297">
            <v>556</v>
          </cell>
          <cell r="O297">
            <v>42257</v>
          </cell>
          <cell r="Q297">
            <v>0</v>
          </cell>
          <cell r="R297" t="str">
            <v>Not Applicable</v>
          </cell>
          <cell r="S297" t="str">
            <v/>
          </cell>
          <cell r="T297">
            <v>0</v>
          </cell>
          <cell r="U297">
            <v>42257</v>
          </cell>
          <cell r="V297">
            <v>123.9208211143695</v>
          </cell>
          <cell r="W297">
            <v>42257</v>
          </cell>
        </row>
        <row r="298">
          <cell r="B298" t="str">
            <v>39119</v>
          </cell>
          <cell r="C298" t="str">
            <v>Selah</v>
          </cell>
          <cell r="D298">
            <v>331.56285714285718</v>
          </cell>
          <cell r="E298">
            <v>40547</v>
          </cell>
          <cell r="F298">
            <v>0</v>
          </cell>
          <cell r="G298">
            <v>0</v>
          </cell>
          <cell r="H298">
            <v>40547</v>
          </cell>
          <cell r="I298">
            <v>0</v>
          </cell>
          <cell r="J298">
            <v>40547</v>
          </cell>
          <cell r="K298" t="str">
            <v>Y</v>
          </cell>
          <cell r="L298">
            <v>0</v>
          </cell>
          <cell r="M298">
            <v>331.56285714285718</v>
          </cell>
          <cell r="N298">
            <v>541</v>
          </cell>
          <cell r="O298">
            <v>41088</v>
          </cell>
          <cell r="Q298">
            <v>0</v>
          </cell>
          <cell r="R298" t="str">
            <v>Not Applicable</v>
          </cell>
          <cell r="S298" t="str">
            <v/>
          </cell>
          <cell r="T298">
            <v>0</v>
          </cell>
          <cell r="U298">
            <v>41088</v>
          </cell>
          <cell r="V298">
            <v>123.92220393461268</v>
          </cell>
          <cell r="W298">
            <v>41088</v>
          </cell>
        </row>
        <row r="299">
          <cell r="B299" t="str">
            <v>39120</v>
          </cell>
          <cell r="C299" t="str">
            <v>Mabton</v>
          </cell>
          <cell r="D299">
            <v>371.28</v>
          </cell>
          <cell r="E299">
            <v>45404</v>
          </cell>
          <cell r="F299">
            <v>0</v>
          </cell>
          <cell r="G299">
            <v>0</v>
          </cell>
          <cell r="H299">
            <v>45404</v>
          </cell>
          <cell r="I299">
            <v>0</v>
          </cell>
          <cell r="J299">
            <v>45404</v>
          </cell>
          <cell r="K299" t="str">
            <v>Y</v>
          </cell>
          <cell r="L299">
            <v>0</v>
          </cell>
          <cell r="M299">
            <v>371.28</v>
          </cell>
          <cell r="N299">
            <v>605</v>
          </cell>
          <cell r="O299">
            <v>46009</v>
          </cell>
          <cell r="Q299">
            <v>0</v>
          </cell>
          <cell r="R299" t="str">
            <v>Not Applicable</v>
          </cell>
          <cell r="S299" t="str">
            <v/>
          </cell>
          <cell r="T299">
            <v>0</v>
          </cell>
          <cell r="U299">
            <v>46009</v>
          </cell>
          <cell r="V299">
            <v>123.91995259642319</v>
          </cell>
          <cell r="W299">
            <v>46009</v>
          </cell>
        </row>
        <row r="300">
          <cell r="B300" t="str">
            <v>39200</v>
          </cell>
          <cell r="C300" t="str">
            <v>Grandview</v>
          </cell>
          <cell r="D300">
            <v>1191</v>
          </cell>
          <cell r="E300">
            <v>145648</v>
          </cell>
          <cell r="F300">
            <v>0</v>
          </cell>
          <cell r="G300">
            <v>0</v>
          </cell>
          <cell r="H300">
            <v>145648</v>
          </cell>
          <cell r="I300">
            <v>0</v>
          </cell>
          <cell r="J300">
            <v>145648</v>
          </cell>
          <cell r="K300" t="str">
            <v>Y</v>
          </cell>
          <cell r="L300">
            <v>0</v>
          </cell>
          <cell r="M300">
            <v>1191</v>
          </cell>
          <cell r="N300">
            <v>1942</v>
          </cell>
          <cell r="O300">
            <v>147590</v>
          </cell>
          <cell r="Q300">
            <v>0</v>
          </cell>
          <cell r="R300" t="str">
            <v>Not Applicable</v>
          </cell>
          <cell r="S300" t="str">
            <v/>
          </cell>
          <cell r="T300">
            <v>0</v>
          </cell>
          <cell r="U300">
            <v>147590</v>
          </cell>
          <cell r="V300">
            <v>123.92107472712007</v>
          </cell>
          <cell r="W300">
            <v>147590</v>
          </cell>
        </row>
        <row r="301">
          <cell r="B301" t="str">
            <v>39201</v>
          </cell>
          <cell r="C301" t="str">
            <v>Sunnyside</v>
          </cell>
          <cell r="D301">
            <v>2174.5685714285714</v>
          </cell>
          <cell r="E301">
            <v>265929</v>
          </cell>
          <cell r="F301">
            <v>0</v>
          </cell>
          <cell r="G301">
            <v>0</v>
          </cell>
          <cell r="H301">
            <v>265929</v>
          </cell>
          <cell r="I301">
            <v>0</v>
          </cell>
          <cell r="J301">
            <v>265929</v>
          </cell>
          <cell r="K301" t="str">
            <v>Y</v>
          </cell>
          <cell r="L301">
            <v>0</v>
          </cell>
          <cell r="M301">
            <v>2174.5685714285714</v>
          </cell>
          <cell r="N301">
            <v>3546</v>
          </cell>
          <cell r="O301">
            <v>269475</v>
          </cell>
          <cell r="Q301">
            <v>0</v>
          </cell>
          <cell r="R301" t="str">
            <v>Not Applicable</v>
          </cell>
          <cell r="S301" t="str">
            <v/>
          </cell>
          <cell r="T301">
            <v>0</v>
          </cell>
          <cell r="U301">
            <v>269475</v>
          </cell>
          <cell r="V301">
            <v>123.92113246765533</v>
          </cell>
          <cell r="W301">
            <v>269475</v>
          </cell>
        </row>
        <row r="302">
          <cell r="B302" t="str">
            <v>39202</v>
          </cell>
          <cell r="C302" t="str">
            <v>Toppenish</v>
          </cell>
          <cell r="D302">
            <v>1659.002857142857</v>
          </cell>
          <cell r="E302">
            <v>202880</v>
          </cell>
          <cell r="F302">
            <v>0</v>
          </cell>
          <cell r="G302">
            <v>0</v>
          </cell>
          <cell r="H302">
            <v>202880</v>
          </cell>
          <cell r="I302">
            <v>0</v>
          </cell>
          <cell r="J302">
            <v>202880</v>
          </cell>
          <cell r="K302" t="str">
            <v>Y</v>
          </cell>
          <cell r="L302">
            <v>0</v>
          </cell>
          <cell r="M302">
            <v>1659.002857142857</v>
          </cell>
          <cell r="N302">
            <v>2705</v>
          </cell>
          <cell r="O302">
            <v>205585</v>
          </cell>
          <cell r="Q302">
            <v>0</v>
          </cell>
          <cell r="R302" t="str">
            <v>Not Applicable</v>
          </cell>
          <cell r="S302" t="str">
            <v/>
          </cell>
          <cell r="T302">
            <v>0</v>
          </cell>
          <cell r="U302">
            <v>205585</v>
          </cell>
          <cell r="V302">
            <v>123.92082335172076</v>
          </cell>
          <cell r="W302">
            <v>205585</v>
          </cell>
        </row>
        <row r="303">
          <cell r="B303" t="str">
            <v>39203</v>
          </cell>
          <cell r="C303" t="str">
            <v>Highland</v>
          </cell>
          <cell r="D303">
            <v>371.86</v>
          </cell>
          <cell r="E303">
            <v>45475</v>
          </cell>
          <cell r="F303">
            <v>0</v>
          </cell>
          <cell r="G303">
            <v>0</v>
          </cell>
          <cell r="H303">
            <v>45475</v>
          </cell>
          <cell r="I303">
            <v>0</v>
          </cell>
          <cell r="J303">
            <v>45475</v>
          </cell>
          <cell r="K303" t="str">
            <v>Y</v>
          </cell>
          <cell r="L303">
            <v>0</v>
          </cell>
          <cell r="M303">
            <v>371.86</v>
          </cell>
          <cell r="N303">
            <v>606</v>
          </cell>
          <cell r="O303">
            <v>46081</v>
          </cell>
          <cell r="Q303">
            <v>0</v>
          </cell>
          <cell r="R303" t="str">
            <v>Not Applicable</v>
          </cell>
          <cell r="S303" t="str">
            <v/>
          </cell>
          <cell r="T303">
            <v>0</v>
          </cell>
          <cell r="U303">
            <v>46081</v>
          </cell>
          <cell r="V303">
            <v>123.92029258323025</v>
          </cell>
          <cell r="W303">
            <v>46081</v>
          </cell>
        </row>
        <row r="304">
          <cell r="B304" t="str">
            <v>39204</v>
          </cell>
          <cell r="C304" t="str">
            <v>Granger</v>
          </cell>
          <cell r="D304">
            <v>598.57142857142856</v>
          </cell>
          <cell r="E304">
            <v>73200</v>
          </cell>
          <cell r="F304">
            <v>0</v>
          </cell>
          <cell r="G304">
            <v>0</v>
          </cell>
          <cell r="H304">
            <v>73200</v>
          </cell>
          <cell r="I304">
            <v>0</v>
          </cell>
          <cell r="J304">
            <v>73200</v>
          </cell>
          <cell r="K304" t="str">
            <v>Y</v>
          </cell>
          <cell r="L304">
            <v>0</v>
          </cell>
          <cell r="M304">
            <v>598.57142857142856</v>
          </cell>
          <cell r="N304">
            <v>976</v>
          </cell>
          <cell r="O304">
            <v>74176</v>
          </cell>
          <cell r="Q304">
            <v>0</v>
          </cell>
          <cell r="R304" t="str">
            <v>Not Applicable</v>
          </cell>
          <cell r="S304" t="str">
            <v/>
          </cell>
          <cell r="T304">
            <v>0</v>
          </cell>
          <cell r="U304">
            <v>74176</v>
          </cell>
          <cell r="V304">
            <v>123.92171837708831</v>
          </cell>
          <cell r="W304">
            <v>74176</v>
          </cell>
        </row>
        <row r="305">
          <cell r="B305" t="str">
            <v>39205</v>
          </cell>
          <cell r="C305" t="str">
            <v>Zillah</v>
          </cell>
          <cell r="D305">
            <v>156.71285714285713</v>
          </cell>
          <cell r="E305">
            <v>19164</v>
          </cell>
          <cell r="F305">
            <v>0</v>
          </cell>
          <cell r="G305">
            <v>0</v>
          </cell>
          <cell r="H305">
            <v>19164</v>
          </cell>
          <cell r="I305">
            <v>0</v>
          </cell>
          <cell r="J305">
            <v>19164</v>
          </cell>
          <cell r="K305" t="str">
            <v>Y</v>
          </cell>
          <cell r="L305">
            <v>0</v>
          </cell>
          <cell r="M305">
            <v>156.71285714285713</v>
          </cell>
          <cell r="N305">
            <v>256</v>
          </cell>
          <cell r="O305">
            <v>19420</v>
          </cell>
          <cell r="Q305">
            <v>0</v>
          </cell>
          <cell r="R305" t="str">
            <v>Not Applicable</v>
          </cell>
          <cell r="S305" t="str">
            <v/>
          </cell>
          <cell r="T305">
            <v>0</v>
          </cell>
          <cell r="U305">
            <v>19420</v>
          </cell>
          <cell r="V305">
            <v>123.9209108560698</v>
          </cell>
          <cell r="W305">
            <v>19420</v>
          </cell>
        </row>
        <row r="306">
          <cell r="B306" t="str">
            <v>39207</v>
          </cell>
          <cell r="C306" t="str">
            <v>Wapato</v>
          </cell>
          <cell r="D306">
            <v>1738.0042857142857</v>
          </cell>
          <cell r="E306">
            <v>212541</v>
          </cell>
          <cell r="F306">
            <v>0</v>
          </cell>
          <cell r="G306">
            <v>0</v>
          </cell>
          <cell r="H306">
            <v>212541</v>
          </cell>
          <cell r="I306">
            <v>0</v>
          </cell>
          <cell r="J306">
            <v>212541</v>
          </cell>
          <cell r="K306" t="str">
            <v>Y</v>
          </cell>
          <cell r="L306">
            <v>0</v>
          </cell>
          <cell r="M306">
            <v>1738.0042857142857</v>
          </cell>
          <cell r="N306">
            <v>2834</v>
          </cell>
          <cell r="O306">
            <v>215375</v>
          </cell>
          <cell r="Q306">
            <v>0</v>
          </cell>
          <cell r="R306" t="str">
            <v>Not Applicable</v>
          </cell>
          <cell r="S306" t="str">
            <v/>
          </cell>
          <cell r="T306">
            <v>0</v>
          </cell>
          <cell r="U306">
            <v>215375</v>
          </cell>
          <cell r="V306">
            <v>123.92086818789696</v>
          </cell>
          <cell r="W306">
            <v>215375</v>
          </cell>
        </row>
        <row r="307">
          <cell r="B307" t="str">
            <v>39208</v>
          </cell>
          <cell r="C307" t="str">
            <v>West Valley (Yak)</v>
          </cell>
          <cell r="D307">
            <v>389.28571428571428</v>
          </cell>
          <cell r="E307">
            <v>47606</v>
          </cell>
          <cell r="F307">
            <v>0</v>
          </cell>
          <cell r="G307">
            <v>0</v>
          </cell>
          <cell r="H307">
            <v>47606</v>
          </cell>
          <cell r="I307">
            <v>0</v>
          </cell>
          <cell r="J307">
            <v>47606</v>
          </cell>
          <cell r="K307" t="str">
            <v>Y</v>
          </cell>
          <cell r="L307">
            <v>0</v>
          </cell>
          <cell r="M307">
            <v>389.28571428571428</v>
          </cell>
          <cell r="N307">
            <v>635</v>
          </cell>
          <cell r="O307">
            <v>48241</v>
          </cell>
          <cell r="Q307">
            <v>0</v>
          </cell>
          <cell r="R307" t="str">
            <v>Not Applicable</v>
          </cell>
          <cell r="S307" t="str">
            <v/>
          </cell>
          <cell r="T307">
            <v>0</v>
          </cell>
          <cell r="U307">
            <v>48241</v>
          </cell>
          <cell r="V307">
            <v>123.92183486238532</v>
          </cell>
          <cell r="W307">
            <v>48241</v>
          </cell>
        </row>
        <row r="308">
          <cell r="B308" t="str">
            <v>39209</v>
          </cell>
          <cell r="C308" t="str">
            <v>Mount Adams</v>
          </cell>
          <cell r="D308">
            <v>447.28</v>
          </cell>
          <cell r="E308">
            <v>54698</v>
          </cell>
          <cell r="F308">
            <v>0</v>
          </cell>
          <cell r="G308">
            <v>0</v>
          </cell>
          <cell r="H308">
            <v>54698</v>
          </cell>
          <cell r="I308">
            <v>0</v>
          </cell>
          <cell r="J308">
            <v>54698</v>
          </cell>
          <cell r="K308" t="str">
            <v>Y</v>
          </cell>
          <cell r="L308">
            <v>0</v>
          </cell>
          <cell r="M308">
            <v>447.28</v>
          </cell>
          <cell r="N308">
            <v>729</v>
          </cell>
          <cell r="O308">
            <v>55427</v>
          </cell>
          <cell r="Q308">
            <v>0</v>
          </cell>
          <cell r="R308" t="str">
            <v>Not Applicable</v>
          </cell>
          <cell r="S308" t="str">
            <v/>
          </cell>
          <cell r="T308">
            <v>0</v>
          </cell>
          <cell r="U308">
            <v>55427</v>
          </cell>
          <cell r="V308">
            <v>123.92013950992667</v>
          </cell>
          <cell r="W308">
            <v>55427</v>
          </cell>
        </row>
        <row r="309">
          <cell r="B309" t="str">
            <v>18902</v>
          </cell>
          <cell r="C309" t="str">
            <v>Suquamish Tribal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N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/>
          <cell r="Q309">
            <v>0</v>
          </cell>
          <cell r="R309" t="str">
            <v>Not Applicable</v>
          </cell>
          <cell r="S309" t="str">
            <v/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B310" t="str">
            <v>34974</v>
          </cell>
          <cell r="C310" t="str">
            <v>School of the Blind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N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/>
          <cell r="Q310">
            <v>0</v>
          </cell>
          <cell r="R310" t="str">
            <v>Not Applicable</v>
          </cell>
          <cell r="S310" t="str">
            <v/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B311" t="str">
            <v>34975</v>
          </cell>
          <cell r="C311" t="str">
            <v>School of the Deaf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N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/>
          <cell r="Q311">
            <v>0</v>
          </cell>
          <cell r="R311" t="str">
            <v>Not Applicable</v>
          </cell>
          <cell r="S311" t="str">
            <v/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B312" t="str">
            <v>17908</v>
          </cell>
          <cell r="C312" t="str">
            <v>Rainier Prep</v>
          </cell>
          <cell r="D312">
            <v>87.15</v>
          </cell>
          <cell r="E312">
            <v>10658</v>
          </cell>
          <cell r="F312">
            <v>0</v>
          </cell>
          <cell r="G312">
            <v>0</v>
          </cell>
          <cell r="H312">
            <v>10658</v>
          </cell>
          <cell r="I312">
            <v>0</v>
          </cell>
          <cell r="J312">
            <v>10658</v>
          </cell>
          <cell r="K312" t="str">
            <v>Y</v>
          </cell>
          <cell r="L312">
            <v>0</v>
          </cell>
          <cell r="M312">
            <v>87.15</v>
          </cell>
          <cell r="N312">
            <v>142</v>
          </cell>
          <cell r="O312">
            <v>10800</v>
          </cell>
          <cell r="P312"/>
          <cell r="Q312">
            <v>0</v>
          </cell>
          <cell r="R312" t="str">
            <v>Not Applicable</v>
          </cell>
          <cell r="S312" t="str">
            <v/>
          </cell>
          <cell r="T312">
            <v>0</v>
          </cell>
          <cell r="U312">
            <v>10800</v>
          </cell>
          <cell r="V312">
            <v>123.92426850258175</v>
          </cell>
          <cell r="W312">
            <v>10800</v>
          </cell>
        </row>
        <row r="313">
          <cell r="B313" t="str">
            <v>17906</v>
          </cell>
          <cell r="C313" t="str">
            <v>Excel</v>
          </cell>
          <cell r="D313">
            <v>14.57</v>
          </cell>
          <cell r="E313">
            <v>1782</v>
          </cell>
          <cell r="F313">
            <v>0</v>
          </cell>
          <cell r="G313">
            <v>0</v>
          </cell>
          <cell r="H313">
            <v>1782</v>
          </cell>
          <cell r="I313">
            <v>0</v>
          </cell>
          <cell r="J313">
            <v>1782</v>
          </cell>
          <cell r="K313" t="str">
            <v>N</v>
          </cell>
          <cell r="L313">
            <v>1782</v>
          </cell>
          <cell r="M313">
            <v>0</v>
          </cell>
          <cell r="N313">
            <v>0</v>
          </cell>
          <cell r="O313">
            <v>0</v>
          </cell>
          <cell r="P313"/>
          <cell r="Q313">
            <v>0</v>
          </cell>
          <cell r="R313" t="str">
            <v>Not Applicable</v>
          </cell>
          <cell r="S313" t="str">
            <v/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B314" t="str">
            <v>32907</v>
          </cell>
          <cell r="C314" t="str">
            <v>Pride Prep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N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/>
          <cell r="Q314">
            <v>0</v>
          </cell>
          <cell r="R314" t="str">
            <v>Not Applicable</v>
          </cell>
          <cell r="S314" t="str">
            <v/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B315" t="str">
            <v>32901</v>
          </cell>
          <cell r="C315" t="str">
            <v>Spokane International Academy</v>
          </cell>
          <cell r="D315">
            <v>9.57</v>
          </cell>
          <cell r="E315">
            <v>1170</v>
          </cell>
          <cell r="F315">
            <v>0</v>
          </cell>
          <cell r="G315">
            <v>0</v>
          </cell>
          <cell r="H315">
            <v>1170</v>
          </cell>
          <cell r="I315">
            <v>0</v>
          </cell>
          <cell r="J315">
            <v>1170</v>
          </cell>
          <cell r="K315" t="str">
            <v>N</v>
          </cell>
          <cell r="L315">
            <v>1170</v>
          </cell>
          <cell r="M315">
            <v>0</v>
          </cell>
          <cell r="N315">
            <v>0</v>
          </cell>
          <cell r="O315">
            <v>0</v>
          </cell>
          <cell r="P315"/>
          <cell r="Q315">
            <v>0</v>
          </cell>
          <cell r="R315" t="str">
            <v>Not Applicable</v>
          </cell>
          <cell r="S315" t="str">
            <v/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B316" t="str">
            <v>27904</v>
          </cell>
          <cell r="C316" t="str">
            <v>Green Dot Tacoma</v>
          </cell>
          <cell r="D316">
            <v>11.29</v>
          </cell>
          <cell r="E316">
            <v>1381</v>
          </cell>
          <cell r="F316">
            <v>0</v>
          </cell>
          <cell r="G316">
            <v>0</v>
          </cell>
          <cell r="H316">
            <v>1381</v>
          </cell>
          <cell r="I316">
            <v>0</v>
          </cell>
          <cell r="J316">
            <v>1381</v>
          </cell>
          <cell r="K316" t="str">
            <v>N</v>
          </cell>
          <cell r="L316">
            <v>1381</v>
          </cell>
          <cell r="M316">
            <v>0</v>
          </cell>
          <cell r="N316">
            <v>0</v>
          </cell>
          <cell r="O316">
            <v>0</v>
          </cell>
          <cell r="P316"/>
          <cell r="Q316">
            <v>0</v>
          </cell>
          <cell r="R316" t="str">
            <v>Not Applicable</v>
          </cell>
          <cell r="S316" t="str">
            <v/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B317" t="str">
            <v>27909</v>
          </cell>
          <cell r="C317" t="str">
            <v>SOAR</v>
          </cell>
          <cell r="D317">
            <v>19.71</v>
          </cell>
          <cell r="E317">
            <v>2410</v>
          </cell>
          <cell r="F317">
            <v>0</v>
          </cell>
          <cell r="G317">
            <v>0</v>
          </cell>
          <cell r="H317">
            <v>2410</v>
          </cell>
          <cell r="I317">
            <v>0</v>
          </cell>
          <cell r="J317">
            <v>2410</v>
          </cell>
          <cell r="K317" t="str">
            <v>N</v>
          </cell>
          <cell r="L317">
            <v>2410</v>
          </cell>
          <cell r="M317">
            <v>0</v>
          </cell>
          <cell r="N317">
            <v>0</v>
          </cell>
          <cell r="O317">
            <v>0</v>
          </cell>
          <cell r="P317"/>
          <cell r="Q317">
            <v>0</v>
          </cell>
          <cell r="R317" t="str">
            <v>Not Applicable</v>
          </cell>
          <cell r="S317" t="str">
            <v/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B318" t="str">
            <v>17902</v>
          </cell>
          <cell r="C318" t="str">
            <v>Summit Sierra</v>
          </cell>
          <cell r="D318">
            <v>30.57</v>
          </cell>
          <cell r="E318">
            <v>3738</v>
          </cell>
          <cell r="F318">
            <v>0</v>
          </cell>
          <cell r="G318">
            <v>0</v>
          </cell>
          <cell r="H318">
            <v>3738</v>
          </cell>
          <cell r="I318">
            <v>0</v>
          </cell>
          <cell r="J318">
            <v>3738</v>
          </cell>
          <cell r="K318" t="str">
            <v>N</v>
          </cell>
          <cell r="L318">
            <v>3738</v>
          </cell>
          <cell r="M318">
            <v>0</v>
          </cell>
          <cell r="N318">
            <v>0</v>
          </cell>
          <cell r="O318">
            <v>0</v>
          </cell>
          <cell r="P318"/>
          <cell r="Q318">
            <v>0</v>
          </cell>
          <cell r="R318" t="str">
            <v>Not Applicable</v>
          </cell>
          <cell r="S318" t="str">
            <v/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B319" t="str">
            <v>27905</v>
          </cell>
          <cell r="C319" t="str">
            <v>Summit Olympus</v>
          </cell>
          <cell r="D319">
            <v>14.14</v>
          </cell>
          <cell r="E319">
            <v>1729</v>
          </cell>
          <cell r="F319">
            <v>0</v>
          </cell>
          <cell r="G319">
            <v>0</v>
          </cell>
          <cell r="H319">
            <v>1729</v>
          </cell>
          <cell r="I319">
            <v>0</v>
          </cell>
          <cell r="J319">
            <v>1729</v>
          </cell>
          <cell r="K319" t="str">
            <v>N</v>
          </cell>
          <cell r="L319">
            <v>1729</v>
          </cell>
          <cell r="M319">
            <v>0</v>
          </cell>
          <cell r="N319">
            <v>0</v>
          </cell>
          <cell r="O319">
            <v>0</v>
          </cell>
          <cell r="P319"/>
          <cell r="Q319">
            <v>0</v>
          </cell>
          <cell r="R319" t="str">
            <v>Not Applicable</v>
          </cell>
          <cell r="S319" t="str">
            <v/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B320" t="str">
            <v>17911</v>
          </cell>
          <cell r="C320" t="str">
            <v>Impact</v>
          </cell>
          <cell r="D320">
            <v>69</v>
          </cell>
          <cell r="E320">
            <v>8438</v>
          </cell>
          <cell r="F320">
            <v>0</v>
          </cell>
          <cell r="G320">
            <v>0</v>
          </cell>
          <cell r="H320">
            <v>8438</v>
          </cell>
          <cell r="I320">
            <v>0</v>
          </cell>
          <cell r="J320">
            <v>8438</v>
          </cell>
          <cell r="K320" t="str">
            <v>N</v>
          </cell>
          <cell r="L320">
            <v>8438</v>
          </cell>
          <cell r="M320">
            <v>0</v>
          </cell>
          <cell r="N320">
            <v>0</v>
          </cell>
          <cell r="O320">
            <v>0</v>
          </cell>
          <cell r="P320"/>
          <cell r="Q320">
            <v>0</v>
          </cell>
          <cell r="R320" t="str">
            <v>Not Applicable</v>
          </cell>
          <cell r="S320" t="str">
            <v/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B321" t="str">
            <v>36901</v>
          </cell>
          <cell r="C321" t="str">
            <v>Willow</v>
          </cell>
          <cell r="D321">
            <v>14</v>
          </cell>
          <cell r="E321">
            <v>1712</v>
          </cell>
          <cell r="F321">
            <v>0</v>
          </cell>
          <cell r="G321">
            <v>0</v>
          </cell>
          <cell r="H321">
            <v>1712</v>
          </cell>
          <cell r="I321">
            <v>0</v>
          </cell>
          <cell r="J321">
            <v>1712</v>
          </cell>
          <cell r="K321" t="str">
            <v>N</v>
          </cell>
          <cell r="L321">
            <v>1712</v>
          </cell>
          <cell r="M321">
            <v>0</v>
          </cell>
          <cell r="N321">
            <v>0</v>
          </cell>
          <cell r="O321">
            <v>0</v>
          </cell>
          <cell r="P321"/>
          <cell r="Q321">
            <v>0</v>
          </cell>
          <cell r="R321" t="str">
            <v>Not Applicable</v>
          </cell>
          <cell r="S321" t="str">
            <v/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</sheetData>
      <sheetData sheetId="9">
        <row r="8">
          <cell r="O8">
            <v>15772396</v>
          </cell>
        </row>
        <row r="9">
          <cell r="B9" t="str">
            <v>01109</v>
          </cell>
          <cell r="C9" t="str">
            <v>Washtucna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N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 t="str">
            <v>Not Applicable</v>
          </cell>
          <cell r="S9" t="str">
            <v/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B10" t="str">
            <v>01122</v>
          </cell>
          <cell r="C10" t="str">
            <v>Benge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 t="str">
            <v>Not Applicable</v>
          </cell>
          <cell r="S10" t="str">
            <v/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01147</v>
          </cell>
          <cell r="C11" t="str">
            <v>Othello</v>
          </cell>
          <cell r="D11">
            <v>1835.0866666666668</v>
          </cell>
          <cell r="E11">
            <v>222210</v>
          </cell>
          <cell r="F11">
            <v>0</v>
          </cell>
          <cell r="G11">
            <v>0</v>
          </cell>
          <cell r="H11">
            <v>222210</v>
          </cell>
          <cell r="I11">
            <v>0</v>
          </cell>
          <cell r="J11">
            <v>222210</v>
          </cell>
          <cell r="K11" t="str">
            <v>Y</v>
          </cell>
          <cell r="L11">
            <v>0</v>
          </cell>
          <cell r="M11">
            <v>1835.0866666666668</v>
          </cell>
          <cell r="N11">
            <v>3015</v>
          </cell>
          <cell r="O11">
            <v>225225</v>
          </cell>
          <cell r="Q11">
            <v>0</v>
          </cell>
          <cell r="R11" t="str">
            <v>Not Applicable</v>
          </cell>
          <cell r="S11" t="str">
            <v/>
          </cell>
          <cell r="T11">
            <v>0</v>
          </cell>
          <cell r="U11">
            <v>225225</v>
          </cell>
          <cell r="V11">
            <v>122.73262298238411</v>
          </cell>
          <cell r="W11">
            <v>225225</v>
          </cell>
        </row>
        <row r="12">
          <cell r="B12" t="str">
            <v>01158</v>
          </cell>
          <cell r="C12" t="str">
            <v>Lind</v>
          </cell>
          <cell r="D12">
            <v>28.57</v>
          </cell>
          <cell r="E12">
            <v>3460</v>
          </cell>
          <cell r="F12">
            <v>0</v>
          </cell>
          <cell r="G12">
            <v>0</v>
          </cell>
          <cell r="H12">
            <v>3460</v>
          </cell>
          <cell r="I12">
            <v>0</v>
          </cell>
          <cell r="J12">
            <v>3460</v>
          </cell>
          <cell r="K12" t="str">
            <v>N</v>
          </cell>
          <cell r="L12">
            <v>3460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R12" t="str">
            <v>Not Applicable</v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01160</v>
          </cell>
          <cell r="C13" t="str">
            <v>Ritzville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N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 t="str">
            <v>Not Applicable</v>
          </cell>
          <cell r="S13" t="str">
            <v/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02250</v>
          </cell>
          <cell r="C14" t="str">
            <v>Clarkston</v>
          </cell>
          <cell r="D14">
            <v>25.29</v>
          </cell>
          <cell r="E14">
            <v>3062</v>
          </cell>
          <cell r="F14">
            <v>0</v>
          </cell>
          <cell r="G14">
            <v>0</v>
          </cell>
          <cell r="H14">
            <v>3062</v>
          </cell>
          <cell r="I14">
            <v>0</v>
          </cell>
          <cell r="J14">
            <v>3062</v>
          </cell>
          <cell r="K14" t="str">
            <v>N</v>
          </cell>
          <cell r="L14">
            <v>3062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 t="str">
            <v>Not Applicable</v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B15" t="str">
            <v>02420</v>
          </cell>
          <cell r="C15" t="str">
            <v>Asotin-Anatone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N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 t="str">
            <v>Not Applicable</v>
          </cell>
          <cell r="S15" t="str">
            <v/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03017</v>
          </cell>
          <cell r="C16" t="str">
            <v>Kennewick</v>
          </cell>
          <cell r="D16">
            <v>2867.42</v>
          </cell>
          <cell r="E16">
            <v>347215</v>
          </cell>
          <cell r="F16">
            <v>0</v>
          </cell>
          <cell r="G16">
            <v>0</v>
          </cell>
          <cell r="H16">
            <v>347215</v>
          </cell>
          <cell r="I16">
            <v>0</v>
          </cell>
          <cell r="J16">
            <v>347215</v>
          </cell>
          <cell r="K16" t="str">
            <v>Y</v>
          </cell>
          <cell r="L16">
            <v>0</v>
          </cell>
          <cell r="M16">
            <v>2867.42</v>
          </cell>
          <cell r="N16">
            <v>4710</v>
          </cell>
          <cell r="O16">
            <v>351925</v>
          </cell>
          <cell r="Q16">
            <v>0</v>
          </cell>
          <cell r="R16" t="str">
            <v>Not Applicable</v>
          </cell>
          <cell r="S16" t="str">
            <v/>
          </cell>
          <cell r="T16">
            <v>0</v>
          </cell>
          <cell r="U16">
            <v>351925</v>
          </cell>
          <cell r="V16">
            <v>122.73228198171178</v>
          </cell>
          <cell r="W16">
            <v>351925</v>
          </cell>
        </row>
        <row r="17">
          <cell r="B17" t="str">
            <v>03050</v>
          </cell>
          <cell r="C17" t="str">
            <v>Paterson</v>
          </cell>
          <cell r="D17">
            <v>33.28</v>
          </cell>
          <cell r="E17">
            <v>4030</v>
          </cell>
          <cell r="F17">
            <v>0</v>
          </cell>
          <cell r="G17">
            <v>0</v>
          </cell>
          <cell r="H17">
            <v>4030</v>
          </cell>
          <cell r="I17">
            <v>0</v>
          </cell>
          <cell r="J17">
            <v>4030</v>
          </cell>
          <cell r="K17" t="str">
            <v>N</v>
          </cell>
          <cell r="L17">
            <v>4030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 t="str">
            <v>Not Applicable</v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B18" t="str">
            <v>03052</v>
          </cell>
          <cell r="C18" t="str">
            <v>Kiona Benton</v>
          </cell>
          <cell r="D18">
            <v>340.14</v>
          </cell>
          <cell r="E18">
            <v>41187</v>
          </cell>
          <cell r="F18">
            <v>0</v>
          </cell>
          <cell r="G18">
            <v>0</v>
          </cell>
          <cell r="H18">
            <v>41187</v>
          </cell>
          <cell r="I18">
            <v>0</v>
          </cell>
          <cell r="J18">
            <v>41187</v>
          </cell>
          <cell r="K18" t="str">
            <v>Y</v>
          </cell>
          <cell r="L18">
            <v>0</v>
          </cell>
          <cell r="M18">
            <v>340.14</v>
          </cell>
          <cell r="N18">
            <v>559</v>
          </cell>
          <cell r="O18">
            <v>41746</v>
          </cell>
          <cell r="Q18">
            <v>0</v>
          </cell>
          <cell r="R18" t="str">
            <v>Not Applicable</v>
          </cell>
          <cell r="S18" t="str">
            <v/>
          </cell>
          <cell r="T18">
            <v>0</v>
          </cell>
          <cell r="U18">
            <v>41746</v>
          </cell>
          <cell r="V18">
            <v>122.7318163109308</v>
          </cell>
          <cell r="W18">
            <v>41746</v>
          </cell>
        </row>
        <row r="19">
          <cell r="B19" t="str">
            <v>03053</v>
          </cell>
          <cell r="C19" t="str">
            <v>Finley</v>
          </cell>
          <cell r="D19">
            <v>158.4688888888889</v>
          </cell>
          <cell r="E19">
            <v>19189</v>
          </cell>
          <cell r="F19">
            <v>0</v>
          </cell>
          <cell r="G19">
            <v>0</v>
          </cell>
          <cell r="H19">
            <v>19189</v>
          </cell>
          <cell r="I19">
            <v>0</v>
          </cell>
          <cell r="J19">
            <v>19189</v>
          </cell>
          <cell r="K19" t="str">
            <v>Y</v>
          </cell>
          <cell r="L19">
            <v>0</v>
          </cell>
          <cell r="M19">
            <v>158.4688888888889</v>
          </cell>
          <cell r="N19">
            <v>260</v>
          </cell>
          <cell r="O19">
            <v>19449</v>
          </cell>
          <cell r="Q19">
            <v>0</v>
          </cell>
          <cell r="R19" t="str">
            <v>Not Applicable</v>
          </cell>
          <cell r="S19" t="str">
            <v/>
          </cell>
          <cell r="T19">
            <v>0</v>
          </cell>
          <cell r="U19">
            <v>19449</v>
          </cell>
          <cell r="V19">
            <v>122.73071475648918</v>
          </cell>
          <cell r="W19">
            <v>19449</v>
          </cell>
        </row>
        <row r="20">
          <cell r="B20" t="str">
            <v>03116</v>
          </cell>
          <cell r="C20" t="str">
            <v>Prosser</v>
          </cell>
          <cell r="D20">
            <v>607.22222222222217</v>
          </cell>
          <cell r="E20">
            <v>73528</v>
          </cell>
          <cell r="F20">
            <v>0</v>
          </cell>
          <cell r="G20">
            <v>0</v>
          </cell>
          <cell r="H20">
            <v>73528</v>
          </cell>
          <cell r="I20">
            <v>0</v>
          </cell>
          <cell r="J20">
            <v>73528</v>
          </cell>
          <cell r="K20" t="str">
            <v>Y</v>
          </cell>
          <cell r="L20">
            <v>0</v>
          </cell>
          <cell r="M20">
            <v>607.22222222222217</v>
          </cell>
          <cell r="N20">
            <v>997</v>
          </cell>
          <cell r="O20">
            <v>74525</v>
          </cell>
          <cell r="Q20">
            <v>0</v>
          </cell>
          <cell r="R20" t="str">
            <v>Not Applicable</v>
          </cell>
          <cell r="S20" t="str">
            <v/>
          </cell>
          <cell r="T20">
            <v>0</v>
          </cell>
          <cell r="U20">
            <v>74525</v>
          </cell>
          <cell r="V20">
            <v>122.73101555352243</v>
          </cell>
          <cell r="W20">
            <v>74525</v>
          </cell>
        </row>
        <row r="21">
          <cell r="B21" t="str">
            <v>03400</v>
          </cell>
          <cell r="C21" t="str">
            <v>Richland</v>
          </cell>
          <cell r="D21">
            <v>694.72</v>
          </cell>
          <cell r="E21">
            <v>84123</v>
          </cell>
          <cell r="F21">
            <v>0</v>
          </cell>
          <cell r="G21">
            <v>0</v>
          </cell>
          <cell r="H21">
            <v>84123</v>
          </cell>
          <cell r="I21">
            <v>0</v>
          </cell>
          <cell r="J21">
            <v>84123</v>
          </cell>
          <cell r="K21" t="str">
            <v>Y</v>
          </cell>
          <cell r="L21">
            <v>0</v>
          </cell>
          <cell r="M21">
            <v>694.72</v>
          </cell>
          <cell r="N21">
            <v>1141</v>
          </cell>
          <cell r="O21">
            <v>85264</v>
          </cell>
          <cell r="Q21">
            <v>0</v>
          </cell>
          <cell r="R21" t="str">
            <v>Not Applicable</v>
          </cell>
          <cell r="S21" t="str">
            <v/>
          </cell>
          <cell r="T21">
            <v>0</v>
          </cell>
          <cell r="U21">
            <v>85264</v>
          </cell>
          <cell r="V21">
            <v>122.73146015660986</v>
          </cell>
          <cell r="W21">
            <v>85264</v>
          </cell>
        </row>
        <row r="22">
          <cell r="B22" t="str">
            <v>04019</v>
          </cell>
          <cell r="C22" t="str">
            <v>Manson</v>
          </cell>
          <cell r="D22">
            <v>251.14</v>
          </cell>
          <cell r="E22">
            <v>30410</v>
          </cell>
          <cell r="F22">
            <v>0</v>
          </cell>
          <cell r="G22">
            <v>0</v>
          </cell>
          <cell r="H22">
            <v>30410</v>
          </cell>
          <cell r="I22">
            <v>0</v>
          </cell>
          <cell r="J22">
            <v>30410</v>
          </cell>
          <cell r="K22" t="str">
            <v>Y</v>
          </cell>
          <cell r="L22">
            <v>0</v>
          </cell>
          <cell r="M22">
            <v>251.14</v>
          </cell>
          <cell r="N22">
            <v>413</v>
          </cell>
          <cell r="O22">
            <v>30823</v>
          </cell>
          <cell r="Q22">
            <v>0</v>
          </cell>
          <cell r="R22" t="str">
            <v>Not Applicable</v>
          </cell>
          <cell r="S22" t="str">
            <v/>
          </cell>
          <cell r="T22">
            <v>0</v>
          </cell>
          <cell r="U22">
            <v>30823</v>
          </cell>
          <cell r="V22">
            <v>122.73234052719599</v>
          </cell>
          <cell r="W22">
            <v>30823</v>
          </cell>
        </row>
        <row r="23">
          <cell r="B23" t="str">
            <v>04069</v>
          </cell>
          <cell r="C23" t="str">
            <v>Stehekin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N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 t="str">
            <v>Not Applicable</v>
          </cell>
          <cell r="S23" t="str">
            <v/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04127</v>
          </cell>
          <cell r="C24" t="str">
            <v>Entiat</v>
          </cell>
          <cell r="D24">
            <v>40.43</v>
          </cell>
          <cell r="E24">
            <v>4896</v>
          </cell>
          <cell r="F24">
            <v>0</v>
          </cell>
          <cell r="G24">
            <v>0</v>
          </cell>
          <cell r="H24">
            <v>4896</v>
          </cell>
          <cell r="I24">
            <v>0</v>
          </cell>
          <cell r="J24">
            <v>4896</v>
          </cell>
          <cell r="K24" t="str">
            <v>N</v>
          </cell>
          <cell r="L24">
            <v>4896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 t="str">
            <v>Not Applicable</v>
          </cell>
          <cell r="S24" t="str">
            <v/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B25" t="str">
            <v>04129</v>
          </cell>
          <cell r="C25" t="str">
            <v>Lake Chelan</v>
          </cell>
          <cell r="D25">
            <v>411.28</v>
          </cell>
          <cell r="E25">
            <v>49802</v>
          </cell>
          <cell r="F25">
            <v>0</v>
          </cell>
          <cell r="G25">
            <v>0</v>
          </cell>
          <cell r="H25">
            <v>49802</v>
          </cell>
          <cell r="I25">
            <v>0</v>
          </cell>
          <cell r="J25">
            <v>49802</v>
          </cell>
          <cell r="K25" t="str">
            <v>Y</v>
          </cell>
          <cell r="L25">
            <v>0</v>
          </cell>
          <cell r="M25">
            <v>411.28</v>
          </cell>
          <cell r="N25">
            <v>676</v>
          </cell>
          <cell r="O25">
            <v>50478</v>
          </cell>
          <cell r="Q25">
            <v>0</v>
          </cell>
          <cell r="R25" t="str">
            <v>Not Applicable</v>
          </cell>
          <cell r="S25" t="str">
            <v/>
          </cell>
          <cell r="T25">
            <v>0</v>
          </cell>
          <cell r="U25">
            <v>50478</v>
          </cell>
          <cell r="V25">
            <v>122.73390390974519</v>
          </cell>
          <cell r="W25">
            <v>50478</v>
          </cell>
        </row>
        <row r="26">
          <cell r="B26" t="str">
            <v>04222</v>
          </cell>
          <cell r="C26" t="str">
            <v>Cashmere</v>
          </cell>
          <cell r="D26">
            <v>244.57</v>
          </cell>
          <cell r="E26">
            <v>29615</v>
          </cell>
          <cell r="F26">
            <v>0</v>
          </cell>
          <cell r="G26">
            <v>0</v>
          </cell>
          <cell r="H26">
            <v>29615</v>
          </cell>
          <cell r="I26">
            <v>0</v>
          </cell>
          <cell r="J26">
            <v>29615</v>
          </cell>
          <cell r="K26" t="str">
            <v>Y</v>
          </cell>
          <cell r="L26">
            <v>0</v>
          </cell>
          <cell r="M26">
            <v>244.57</v>
          </cell>
          <cell r="N26">
            <v>402</v>
          </cell>
          <cell r="O26">
            <v>30017</v>
          </cell>
          <cell r="Q26">
            <v>0</v>
          </cell>
          <cell r="R26" t="str">
            <v>Not Applicable</v>
          </cell>
          <cell r="S26" t="str">
            <v/>
          </cell>
          <cell r="T26">
            <v>0</v>
          </cell>
          <cell r="U26">
            <v>30017</v>
          </cell>
          <cell r="V26">
            <v>122.73377765057039</v>
          </cell>
          <cell r="W26">
            <v>30017</v>
          </cell>
        </row>
        <row r="27">
          <cell r="B27" t="str">
            <v>04228</v>
          </cell>
          <cell r="C27" t="str">
            <v>Cascade</v>
          </cell>
          <cell r="D27">
            <v>184.86</v>
          </cell>
          <cell r="E27">
            <v>22385</v>
          </cell>
          <cell r="F27">
            <v>0</v>
          </cell>
          <cell r="G27">
            <v>0</v>
          </cell>
          <cell r="H27">
            <v>22385</v>
          </cell>
          <cell r="I27">
            <v>0</v>
          </cell>
          <cell r="J27">
            <v>22385</v>
          </cell>
          <cell r="K27" t="str">
            <v>Y</v>
          </cell>
          <cell r="L27">
            <v>0</v>
          </cell>
          <cell r="M27">
            <v>184.86</v>
          </cell>
          <cell r="N27">
            <v>304</v>
          </cell>
          <cell r="O27">
            <v>22689</v>
          </cell>
          <cell r="Q27">
            <v>0</v>
          </cell>
          <cell r="R27" t="str">
            <v>Not Applicable</v>
          </cell>
          <cell r="S27" t="str">
            <v/>
          </cell>
          <cell r="T27">
            <v>0</v>
          </cell>
          <cell r="U27">
            <v>22689</v>
          </cell>
          <cell r="V27">
            <v>122.7361246348588</v>
          </cell>
          <cell r="W27">
            <v>22689</v>
          </cell>
        </row>
        <row r="28">
          <cell r="B28" t="str">
            <v>04246</v>
          </cell>
          <cell r="C28" t="str">
            <v>Wenatchee</v>
          </cell>
          <cell r="D28">
            <v>1922.43</v>
          </cell>
          <cell r="E28">
            <v>232786</v>
          </cell>
          <cell r="F28">
            <v>0</v>
          </cell>
          <cell r="G28">
            <v>0</v>
          </cell>
          <cell r="H28">
            <v>232786</v>
          </cell>
          <cell r="I28">
            <v>0</v>
          </cell>
          <cell r="J28">
            <v>232786</v>
          </cell>
          <cell r="K28" t="str">
            <v>Y</v>
          </cell>
          <cell r="L28">
            <v>0</v>
          </cell>
          <cell r="M28">
            <v>1922.43</v>
          </cell>
          <cell r="N28">
            <v>3158</v>
          </cell>
          <cell r="O28">
            <v>235944</v>
          </cell>
          <cell r="Q28">
            <v>0</v>
          </cell>
          <cell r="R28" t="str">
            <v>Not Applicable</v>
          </cell>
          <cell r="S28" t="str">
            <v/>
          </cell>
          <cell r="T28">
            <v>0</v>
          </cell>
          <cell r="U28">
            <v>235944</v>
          </cell>
          <cell r="V28">
            <v>122.73216710101278</v>
          </cell>
          <cell r="W28">
            <v>235944</v>
          </cell>
        </row>
        <row r="29">
          <cell r="B29" t="str">
            <v>05121</v>
          </cell>
          <cell r="C29" t="str">
            <v>Port Angeles</v>
          </cell>
          <cell r="D29">
            <v>48.86</v>
          </cell>
          <cell r="E29">
            <v>5916</v>
          </cell>
          <cell r="F29">
            <v>0</v>
          </cell>
          <cell r="G29">
            <v>0</v>
          </cell>
          <cell r="H29">
            <v>5916</v>
          </cell>
          <cell r="I29">
            <v>0</v>
          </cell>
          <cell r="J29">
            <v>5916</v>
          </cell>
          <cell r="K29" t="str">
            <v>N</v>
          </cell>
          <cell r="L29">
            <v>5916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 t="str">
            <v>Not Applicable</v>
          </cell>
          <cell r="S29" t="str">
            <v/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B30" t="str">
            <v>05313</v>
          </cell>
          <cell r="C30" t="str">
            <v>Crescent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N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 t="str">
            <v>Not Applicable</v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B31" t="str">
            <v>05323</v>
          </cell>
          <cell r="C31" t="str">
            <v>Sequim</v>
          </cell>
          <cell r="D31">
            <v>56.86</v>
          </cell>
          <cell r="E31">
            <v>6885</v>
          </cell>
          <cell r="F31">
            <v>0</v>
          </cell>
          <cell r="G31">
            <v>0</v>
          </cell>
          <cell r="H31">
            <v>6885</v>
          </cell>
          <cell r="I31">
            <v>0</v>
          </cell>
          <cell r="J31">
            <v>6885</v>
          </cell>
          <cell r="K31" t="str">
            <v>N</v>
          </cell>
          <cell r="L31">
            <v>6885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 t="str">
            <v>Not Applicable</v>
          </cell>
          <cell r="S31" t="str">
            <v/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05401</v>
          </cell>
          <cell r="C32" t="str">
            <v>Cape Flattery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 t="str">
            <v>Not Applicable</v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05402</v>
          </cell>
          <cell r="C33" t="str">
            <v>Quillayute Valley</v>
          </cell>
          <cell r="D33">
            <v>163.70999999999998</v>
          </cell>
          <cell r="E33">
            <v>19824</v>
          </cell>
          <cell r="F33">
            <v>0</v>
          </cell>
          <cell r="G33">
            <v>0</v>
          </cell>
          <cell r="H33">
            <v>19824</v>
          </cell>
          <cell r="I33">
            <v>0</v>
          </cell>
          <cell r="J33">
            <v>19824</v>
          </cell>
          <cell r="K33" t="str">
            <v>Y</v>
          </cell>
          <cell r="L33">
            <v>0</v>
          </cell>
          <cell r="M33">
            <v>163.70999999999998</v>
          </cell>
          <cell r="N33">
            <v>269</v>
          </cell>
          <cell r="O33">
            <v>20093</v>
          </cell>
          <cell r="Q33">
            <v>0</v>
          </cell>
          <cell r="R33" t="str">
            <v>Not Applicable</v>
          </cell>
          <cell r="S33" t="str">
            <v/>
          </cell>
          <cell r="T33">
            <v>0</v>
          </cell>
          <cell r="U33">
            <v>20093</v>
          </cell>
          <cell r="V33">
            <v>122.73532465945881</v>
          </cell>
          <cell r="W33">
            <v>20093</v>
          </cell>
        </row>
        <row r="34">
          <cell r="B34" t="str">
            <v>06037</v>
          </cell>
          <cell r="C34" t="str">
            <v>Vancouver</v>
          </cell>
          <cell r="D34">
            <v>3247.1933333333336</v>
          </cell>
          <cell r="E34">
            <v>393201</v>
          </cell>
          <cell r="F34">
            <v>0</v>
          </cell>
          <cell r="G34">
            <v>0</v>
          </cell>
          <cell r="H34">
            <v>393201</v>
          </cell>
          <cell r="I34">
            <v>0</v>
          </cell>
          <cell r="J34">
            <v>393201</v>
          </cell>
          <cell r="K34" t="str">
            <v>Y</v>
          </cell>
          <cell r="L34">
            <v>0</v>
          </cell>
          <cell r="M34">
            <v>3247.1933333333336</v>
          </cell>
          <cell r="N34">
            <v>5334</v>
          </cell>
          <cell r="O34">
            <v>398535</v>
          </cell>
          <cell r="Q34">
            <v>0</v>
          </cell>
          <cell r="R34" t="str">
            <v>Not Applicable</v>
          </cell>
          <cell r="S34" t="str">
            <v/>
          </cell>
          <cell r="T34">
            <v>0</v>
          </cell>
          <cell r="U34">
            <v>398535</v>
          </cell>
          <cell r="V34">
            <v>122.73214406697886</v>
          </cell>
          <cell r="W34">
            <v>398535</v>
          </cell>
        </row>
        <row r="35">
          <cell r="B35" t="str">
            <v>06098</v>
          </cell>
          <cell r="C35" t="str">
            <v>Hockinson</v>
          </cell>
          <cell r="D35">
            <v>52.15</v>
          </cell>
          <cell r="E35">
            <v>6315</v>
          </cell>
          <cell r="F35">
            <v>0</v>
          </cell>
          <cell r="G35">
            <v>0</v>
          </cell>
          <cell r="H35">
            <v>6315</v>
          </cell>
          <cell r="I35">
            <v>0</v>
          </cell>
          <cell r="J35">
            <v>6315</v>
          </cell>
          <cell r="K35" t="str">
            <v>N</v>
          </cell>
          <cell r="L35">
            <v>6315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 t="str">
            <v>Not Applicable</v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B36" t="str">
            <v>06101</v>
          </cell>
          <cell r="C36" t="str">
            <v>Lacenter</v>
          </cell>
          <cell r="D36">
            <v>30.71</v>
          </cell>
          <cell r="E36">
            <v>3719</v>
          </cell>
          <cell r="F36">
            <v>0</v>
          </cell>
          <cell r="G36">
            <v>0</v>
          </cell>
          <cell r="H36">
            <v>3719</v>
          </cell>
          <cell r="I36">
            <v>0</v>
          </cell>
          <cell r="J36">
            <v>3719</v>
          </cell>
          <cell r="K36" t="str">
            <v>N</v>
          </cell>
          <cell r="L36">
            <v>3719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 t="str">
            <v>Not Applicable</v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06103</v>
          </cell>
          <cell r="C37" t="str">
            <v>Green Mountain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 t="str">
            <v>Not Applicable</v>
          </cell>
          <cell r="S37" t="str">
            <v/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06112</v>
          </cell>
          <cell r="C38" t="str">
            <v>Washougal</v>
          </cell>
          <cell r="D38">
            <v>90.710000000000008</v>
          </cell>
          <cell r="E38">
            <v>10984</v>
          </cell>
          <cell r="F38">
            <v>0</v>
          </cell>
          <cell r="G38">
            <v>0</v>
          </cell>
          <cell r="H38">
            <v>10984</v>
          </cell>
          <cell r="I38">
            <v>0</v>
          </cell>
          <cell r="J38">
            <v>10984</v>
          </cell>
          <cell r="K38" t="str">
            <v>N</v>
          </cell>
          <cell r="L38">
            <v>10984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 t="str">
            <v>Not Applicable</v>
          </cell>
          <cell r="S38" t="str">
            <v/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06114</v>
          </cell>
          <cell r="C39" t="str">
            <v>Evergreen (Clark)</v>
          </cell>
          <cell r="D39">
            <v>3537.9322222222222</v>
          </cell>
          <cell r="E39">
            <v>428407</v>
          </cell>
          <cell r="F39">
            <v>0</v>
          </cell>
          <cell r="G39">
            <v>0</v>
          </cell>
          <cell r="H39">
            <v>428407</v>
          </cell>
          <cell r="I39">
            <v>0</v>
          </cell>
          <cell r="J39">
            <v>428407</v>
          </cell>
          <cell r="K39" t="str">
            <v>Y</v>
          </cell>
          <cell r="L39">
            <v>0</v>
          </cell>
          <cell r="M39">
            <v>3537.9322222222222</v>
          </cell>
          <cell r="N39">
            <v>5812</v>
          </cell>
          <cell r="O39">
            <v>434219</v>
          </cell>
          <cell r="Q39">
            <v>0</v>
          </cell>
          <cell r="R39" t="str">
            <v>Not Applicable</v>
          </cell>
          <cell r="S39" t="str">
            <v/>
          </cell>
          <cell r="T39">
            <v>0</v>
          </cell>
          <cell r="U39">
            <v>434219</v>
          </cell>
          <cell r="V39">
            <v>122.7324246837214</v>
          </cell>
          <cell r="W39">
            <v>434219</v>
          </cell>
        </row>
        <row r="40">
          <cell r="B40" t="str">
            <v>06117</v>
          </cell>
          <cell r="C40" t="str">
            <v>Camas</v>
          </cell>
          <cell r="D40">
            <v>205.26888888888888</v>
          </cell>
          <cell r="E40">
            <v>24856</v>
          </cell>
          <cell r="F40">
            <v>0</v>
          </cell>
          <cell r="G40">
            <v>0</v>
          </cell>
          <cell r="H40">
            <v>24856</v>
          </cell>
          <cell r="I40">
            <v>0</v>
          </cell>
          <cell r="J40">
            <v>24856</v>
          </cell>
          <cell r="K40" t="str">
            <v>Y</v>
          </cell>
          <cell r="L40">
            <v>0</v>
          </cell>
          <cell r="M40">
            <v>205.26888888888888</v>
          </cell>
          <cell r="N40">
            <v>337</v>
          </cell>
          <cell r="O40">
            <v>25193</v>
          </cell>
          <cell r="Q40">
            <v>0</v>
          </cell>
          <cell r="R40" t="str">
            <v>Not Applicable</v>
          </cell>
          <cell r="S40" t="str">
            <v/>
          </cell>
          <cell r="T40">
            <v>0</v>
          </cell>
          <cell r="U40">
            <v>25193</v>
          </cell>
          <cell r="V40">
            <v>122.73170150804907</v>
          </cell>
          <cell r="W40">
            <v>25193</v>
          </cell>
        </row>
        <row r="41">
          <cell r="B41" t="str">
            <v>06119</v>
          </cell>
          <cell r="C41" t="str">
            <v>Battle Ground</v>
          </cell>
          <cell r="D41">
            <v>879.73444444444442</v>
          </cell>
          <cell r="E41">
            <v>106527</v>
          </cell>
          <cell r="F41">
            <v>0</v>
          </cell>
          <cell r="G41">
            <v>0</v>
          </cell>
          <cell r="H41">
            <v>106527</v>
          </cell>
          <cell r="I41">
            <v>0</v>
          </cell>
          <cell r="J41">
            <v>106527</v>
          </cell>
          <cell r="K41" t="str">
            <v>Y</v>
          </cell>
          <cell r="L41">
            <v>0</v>
          </cell>
          <cell r="M41">
            <v>879.73444444444442</v>
          </cell>
          <cell r="N41">
            <v>1445</v>
          </cell>
          <cell r="O41">
            <v>107972</v>
          </cell>
          <cell r="Q41">
            <v>0</v>
          </cell>
          <cell r="R41" t="str">
            <v>Not Applicable</v>
          </cell>
          <cell r="S41" t="str">
            <v/>
          </cell>
          <cell r="T41">
            <v>0</v>
          </cell>
          <cell r="U41">
            <v>107972</v>
          </cell>
          <cell r="V41">
            <v>122.73249124420123</v>
          </cell>
          <cell r="W41">
            <v>107972</v>
          </cell>
        </row>
        <row r="42">
          <cell r="B42" t="str">
            <v>06122</v>
          </cell>
          <cell r="C42" t="str">
            <v>Ridgefield</v>
          </cell>
          <cell r="D42">
            <v>88</v>
          </cell>
          <cell r="E42">
            <v>10656</v>
          </cell>
          <cell r="F42">
            <v>0</v>
          </cell>
          <cell r="G42">
            <v>0</v>
          </cell>
          <cell r="H42">
            <v>10656</v>
          </cell>
          <cell r="I42">
            <v>0</v>
          </cell>
          <cell r="J42">
            <v>10656</v>
          </cell>
          <cell r="K42" t="str">
            <v>Y</v>
          </cell>
          <cell r="L42">
            <v>0</v>
          </cell>
          <cell r="M42">
            <v>88</v>
          </cell>
          <cell r="N42">
            <v>145</v>
          </cell>
          <cell r="O42">
            <v>10801</v>
          </cell>
          <cell r="Q42">
            <v>0</v>
          </cell>
          <cell r="R42" t="str">
            <v>Not Applicable</v>
          </cell>
          <cell r="S42" t="str">
            <v/>
          </cell>
          <cell r="T42">
            <v>0</v>
          </cell>
          <cell r="U42">
            <v>10801</v>
          </cell>
          <cell r="V42">
            <v>122.73863636363636</v>
          </cell>
          <cell r="W42">
            <v>10801</v>
          </cell>
        </row>
        <row r="43">
          <cell r="B43" t="str">
            <v>06801</v>
          </cell>
          <cell r="C43" t="str">
            <v>ESD 112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N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 t="str">
            <v>Not Applicable</v>
          </cell>
          <cell r="S43" t="str">
            <v/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07002</v>
          </cell>
          <cell r="C44" t="str">
            <v>Dayton</v>
          </cell>
          <cell r="D44">
            <v>2.86</v>
          </cell>
          <cell r="E44">
            <v>346</v>
          </cell>
          <cell r="F44">
            <v>0</v>
          </cell>
          <cell r="G44">
            <v>0</v>
          </cell>
          <cell r="H44">
            <v>346</v>
          </cell>
          <cell r="I44">
            <v>0</v>
          </cell>
          <cell r="J44">
            <v>346</v>
          </cell>
          <cell r="K44" t="str">
            <v>N</v>
          </cell>
          <cell r="L44">
            <v>346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 t="str">
            <v>Not Applicable</v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B45" t="str">
            <v>07035</v>
          </cell>
          <cell r="C45" t="str">
            <v>Starbuck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N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 t="str">
            <v>Not Applicable</v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B46" t="str">
            <v>08122</v>
          </cell>
          <cell r="C46" t="str">
            <v>Longview</v>
          </cell>
          <cell r="D46">
            <v>398.38666666666671</v>
          </cell>
          <cell r="E46">
            <v>48240</v>
          </cell>
          <cell r="F46">
            <v>0</v>
          </cell>
          <cell r="G46">
            <v>0</v>
          </cell>
          <cell r="H46">
            <v>48240</v>
          </cell>
          <cell r="I46">
            <v>0</v>
          </cell>
          <cell r="J46">
            <v>48240</v>
          </cell>
          <cell r="K46" t="str">
            <v>Y</v>
          </cell>
          <cell r="L46">
            <v>0</v>
          </cell>
          <cell r="M46">
            <v>398.38666666666671</v>
          </cell>
          <cell r="N46">
            <v>654</v>
          </cell>
          <cell r="O46">
            <v>48894</v>
          </cell>
          <cell r="Q46">
            <v>0</v>
          </cell>
          <cell r="R46" t="str">
            <v>Not Applicable</v>
          </cell>
          <cell r="S46" t="str">
            <v/>
          </cell>
          <cell r="T46">
            <v>0</v>
          </cell>
          <cell r="U46">
            <v>48894</v>
          </cell>
          <cell r="V46">
            <v>122.73001104454632</v>
          </cell>
          <cell r="W46">
            <v>48894</v>
          </cell>
        </row>
        <row r="47">
          <cell r="B47" t="str">
            <v>08130</v>
          </cell>
          <cell r="C47" t="str">
            <v>Toutle Lake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 t="str">
            <v>Not Applicable</v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B48" t="str">
            <v>08401</v>
          </cell>
          <cell r="C48" t="str">
            <v>Castle Rock</v>
          </cell>
          <cell r="D48">
            <v>32.57</v>
          </cell>
          <cell r="E48">
            <v>3944</v>
          </cell>
          <cell r="F48">
            <v>0</v>
          </cell>
          <cell r="G48">
            <v>0</v>
          </cell>
          <cell r="H48">
            <v>3944</v>
          </cell>
          <cell r="I48">
            <v>0</v>
          </cell>
          <cell r="J48">
            <v>3944</v>
          </cell>
          <cell r="K48" t="str">
            <v>N</v>
          </cell>
          <cell r="L48">
            <v>3944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 t="str">
            <v>Not Applicable</v>
          </cell>
          <cell r="S48" t="str">
            <v/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08402</v>
          </cell>
          <cell r="C49" t="str">
            <v>Kalama</v>
          </cell>
          <cell r="D49">
            <v>22</v>
          </cell>
          <cell r="E49">
            <v>2664</v>
          </cell>
          <cell r="F49">
            <v>0</v>
          </cell>
          <cell r="G49">
            <v>0</v>
          </cell>
          <cell r="H49">
            <v>2664</v>
          </cell>
          <cell r="I49">
            <v>0</v>
          </cell>
          <cell r="J49">
            <v>2664</v>
          </cell>
          <cell r="K49" t="str">
            <v>N</v>
          </cell>
          <cell r="L49">
            <v>2664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 t="str">
            <v>Not Applicable</v>
          </cell>
          <cell r="S49" t="str">
            <v/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08404</v>
          </cell>
          <cell r="C50" t="str">
            <v>Woodland</v>
          </cell>
          <cell r="D50">
            <v>190.42000000000002</v>
          </cell>
          <cell r="E50">
            <v>23058</v>
          </cell>
          <cell r="F50">
            <v>0</v>
          </cell>
          <cell r="G50">
            <v>0</v>
          </cell>
          <cell r="H50">
            <v>23058</v>
          </cell>
          <cell r="I50">
            <v>0</v>
          </cell>
          <cell r="J50">
            <v>23058</v>
          </cell>
          <cell r="K50" t="str">
            <v>Y</v>
          </cell>
          <cell r="L50">
            <v>0</v>
          </cell>
          <cell r="M50">
            <v>190.42000000000002</v>
          </cell>
          <cell r="N50">
            <v>313</v>
          </cell>
          <cell r="O50">
            <v>23371</v>
          </cell>
          <cell r="Q50">
            <v>0</v>
          </cell>
          <cell r="R50" t="str">
            <v>Not Applicable</v>
          </cell>
          <cell r="S50" t="str">
            <v/>
          </cell>
          <cell r="T50">
            <v>0</v>
          </cell>
          <cell r="U50">
            <v>23371</v>
          </cell>
          <cell r="V50">
            <v>122.73395651717256</v>
          </cell>
          <cell r="W50">
            <v>23371</v>
          </cell>
        </row>
        <row r="51">
          <cell r="B51" t="str">
            <v>08458</v>
          </cell>
          <cell r="C51" t="str">
            <v>Kelso</v>
          </cell>
          <cell r="D51">
            <v>313.20777777777778</v>
          </cell>
          <cell r="E51">
            <v>37926</v>
          </cell>
          <cell r="F51">
            <v>0</v>
          </cell>
          <cell r="G51">
            <v>0</v>
          </cell>
          <cell r="H51">
            <v>37926</v>
          </cell>
          <cell r="I51">
            <v>0</v>
          </cell>
          <cell r="J51">
            <v>37926</v>
          </cell>
          <cell r="K51" t="str">
            <v>Y</v>
          </cell>
          <cell r="L51">
            <v>0</v>
          </cell>
          <cell r="M51">
            <v>313.20777777777778</v>
          </cell>
          <cell r="N51">
            <v>515</v>
          </cell>
          <cell r="O51">
            <v>38441</v>
          </cell>
          <cell r="Q51">
            <v>0</v>
          </cell>
          <cell r="R51" t="str">
            <v>Not Applicable</v>
          </cell>
          <cell r="S51" t="str">
            <v/>
          </cell>
          <cell r="T51">
            <v>0</v>
          </cell>
          <cell r="U51">
            <v>38441</v>
          </cell>
          <cell r="V51">
            <v>122.73322288718529</v>
          </cell>
          <cell r="W51">
            <v>38441</v>
          </cell>
        </row>
        <row r="52">
          <cell r="B52" t="str">
            <v>09013</v>
          </cell>
          <cell r="C52" t="str">
            <v>Orondo</v>
          </cell>
          <cell r="D52">
            <v>83.28</v>
          </cell>
          <cell r="E52">
            <v>10084</v>
          </cell>
          <cell r="F52">
            <v>0</v>
          </cell>
          <cell r="G52">
            <v>0</v>
          </cell>
          <cell r="H52">
            <v>10084</v>
          </cell>
          <cell r="I52">
            <v>0</v>
          </cell>
          <cell r="J52">
            <v>10084</v>
          </cell>
          <cell r="K52" t="str">
            <v>Y</v>
          </cell>
          <cell r="L52">
            <v>0</v>
          </cell>
          <cell r="M52">
            <v>83.28</v>
          </cell>
          <cell r="N52">
            <v>137</v>
          </cell>
          <cell r="O52">
            <v>10221</v>
          </cell>
          <cell r="Q52">
            <v>0</v>
          </cell>
          <cell r="R52" t="str">
            <v>Not Applicable</v>
          </cell>
          <cell r="S52" t="str">
            <v/>
          </cell>
          <cell r="T52">
            <v>0</v>
          </cell>
          <cell r="U52">
            <v>10221</v>
          </cell>
          <cell r="V52">
            <v>122.73054755043228</v>
          </cell>
          <cell r="W52">
            <v>10221</v>
          </cell>
        </row>
        <row r="53">
          <cell r="B53" t="str">
            <v>09075</v>
          </cell>
          <cell r="C53" t="str">
            <v>Bridgeport</v>
          </cell>
          <cell r="D53">
            <v>451.85</v>
          </cell>
          <cell r="E53">
            <v>54714</v>
          </cell>
          <cell r="F53">
            <v>0</v>
          </cell>
          <cell r="G53">
            <v>0</v>
          </cell>
          <cell r="H53">
            <v>54714</v>
          </cell>
          <cell r="I53">
            <v>0</v>
          </cell>
          <cell r="J53">
            <v>54714</v>
          </cell>
          <cell r="K53" t="str">
            <v>Y</v>
          </cell>
          <cell r="L53">
            <v>0</v>
          </cell>
          <cell r="M53">
            <v>451.85</v>
          </cell>
          <cell r="N53">
            <v>742</v>
          </cell>
          <cell r="O53">
            <v>55456</v>
          </cell>
          <cell r="Q53">
            <v>0</v>
          </cell>
          <cell r="R53" t="str">
            <v>Not Applicable</v>
          </cell>
          <cell r="S53" t="str">
            <v/>
          </cell>
          <cell r="T53">
            <v>0</v>
          </cell>
          <cell r="U53">
            <v>55456</v>
          </cell>
          <cell r="V53">
            <v>122.73099479915901</v>
          </cell>
          <cell r="W53">
            <v>55456</v>
          </cell>
        </row>
        <row r="54">
          <cell r="B54" t="str">
            <v>09102</v>
          </cell>
          <cell r="C54" t="str">
            <v>Palisades</v>
          </cell>
          <cell r="D54">
            <v>13</v>
          </cell>
          <cell r="E54">
            <v>1574</v>
          </cell>
          <cell r="F54">
            <v>0</v>
          </cell>
          <cell r="G54">
            <v>0</v>
          </cell>
          <cell r="H54">
            <v>1574</v>
          </cell>
          <cell r="I54">
            <v>0</v>
          </cell>
          <cell r="J54">
            <v>1574</v>
          </cell>
          <cell r="K54" t="str">
            <v>N</v>
          </cell>
          <cell r="L54">
            <v>1574</v>
          </cell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 t="str">
            <v>Not Applicable</v>
          </cell>
          <cell r="S54" t="str">
            <v/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B55" t="str">
            <v>09206</v>
          </cell>
          <cell r="C55" t="str">
            <v>Eastmont</v>
          </cell>
          <cell r="D55">
            <v>1131.1099999999999</v>
          </cell>
          <cell r="E55">
            <v>136966</v>
          </cell>
          <cell r="F55">
            <v>0</v>
          </cell>
          <cell r="G55">
            <v>0</v>
          </cell>
          <cell r="H55">
            <v>136966</v>
          </cell>
          <cell r="I55">
            <v>0</v>
          </cell>
          <cell r="J55">
            <v>136966</v>
          </cell>
          <cell r="K55" t="str">
            <v>Y</v>
          </cell>
          <cell r="L55">
            <v>0</v>
          </cell>
          <cell r="M55">
            <v>1131.1099999999999</v>
          </cell>
          <cell r="N55">
            <v>1858</v>
          </cell>
          <cell r="O55">
            <v>138824</v>
          </cell>
          <cell r="Q55">
            <v>0</v>
          </cell>
          <cell r="R55" t="str">
            <v>Not Applicable</v>
          </cell>
          <cell r="S55" t="str">
            <v/>
          </cell>
          <cell r="T55">
            <v>0</v>
          </cell>
          <cell r="U55">
            <v>138824</v>
          </cell>
          <cell r="V55">
            <v>122.73253706536059</v>
          </cell>
          <cell r="W55">
            <v>138824</v>
          </cell>
        </row>
        <row r="56">
          <cell r="B56" t="str">
            <v>09207</v>
          </cell>
          <cell r="C56" t="str">
            <v>Mansfield</v>
          </cell>
          <cell r="D56">
            <v>7.29</v>
          </cell>
          <cell r="E56">
            <v>883</v>
          </cell>
          <cell r="F56">
            <v>0</v>
          </cell>
          <cell r="G56">
            <v>0</v>
          </cell>
          <cell r="H56">
            <v>883</v>
          </cell>
          <cell r="I56">
            <v>0</v>
          </cell>
          <cell r="J56">
            <v>883</v>
          </cell>
          <cell r="K56" t="str">
            <v>N</v>
          </cell>
          <cell r="L56">
            <v>883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 t="str">
            <v>Not Applicable</v>
          </cell>
          <cell r="S56" t="str">
            <v/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B57" t="str">
            <v>09209</v>
          </cell>
          <cell r="C57" t="str">
            <v>Waterville</v>
          </cell>
          <cell r="D57">
            <v>17.57</v>
          </cell>
          <cell r="E57">
            <v>2128</v>
          </cell>
          <cell r="F57">
            <v>0</v>
          </cell>
          <cell r="G57">
            <v>0</v>
          </cell>
          <cell r="H57">
            <v>2128</v>
          </cell>
          <cell r="I57">
            <v>0</v>
          </cell>
          <cell r="J57">
            <v>2128</v>
          </cell>
          <cell r="K57" t="str">
            <v>N</v>
          </cell>
          <cell r="L57">
            <v>2128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 t="str">
            <v>Not Applicable</v>
          </cell>
          <cell r="S57" t="str">
            <v/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10003</v>
          </cell>
          <cell r="C58" t="str">
            <v>Keller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 t="str">
            <v>Not Applicable</v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B59" t="str">
            <v>10050</v>
          </cell>
          <cell r="C59" t="str">
            <v>Curlew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 t="str">
            <v>Not Applicable</v>
          </cell>
          <cell r="S59" t="str">
            <v/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10065</v>
          </cell>
          <cell r="C60" t="str">
            <v>Orient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 t="str">
            <v>Not Applicable</v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10070</v>
          </cell>
          <cell r="C61" t="str">
            <v>Inchelium</v>
          </cell>
          <cell r="D61">
            <v>90.777777777777771</v>
          </cell>
          <cell r="E61">
            <v>10992</v>
          </cell>
          <cell r="F61">
            <v>0</v>
          </cell>
          <cell r="G61">
            <v>0</v>
          </cell>
          <cell r="H61">
            <v>10992</v>
          </cell>
          <cell r="I61">
            <v>0</v>
          </cell>
          <cell r="J61">
            <v>10992</v>
          </cell>
          <cell r="K61" t="str">
            <v>Y</v>
          </cell>
          <cell r="L61">
            <v>0</v>
          </cell>
          <cell r="M61">
            <v>90.777777777777771</v>
          </cell>
          <cell r="N61">
            <v>149</v>
          </cell>
          <cell r="O61">
            <v>11141</v>
          </cell>
          <cell r="Q61">
            <v>0</v>
          </cell>
          <cell r="R61" t="str">
            <v>Not Applicable</v>
          </cell>
          <cell r="S61" t="str">
            <v/>
          </cell>
          <cell r="T61">
            <v>0</v>
          </cell>
          <cell r="U61">
            <v>11141</v>
          </cell>
          <cell r="V61">
            <v>122.72827417380662</v>
          </cell>
          <cell r="W61">
            <v>11141</v>
          </cell>
        </row>
        <row r="62">
          <cell r="B62" t="str">
            <v>10309</v>
          </cell>
          <cell r="C62" t="str">
            <v>Republic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 t="str">
            <v>Not Applicable</v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B63" t="str">
            <v>11001</v>
          </cell>
          <cell r="C63" t="str">
            <v>Pasco</v>
          </cell>
          <cell r="D63">
            <v>6422.43</v>
          </cell>
          <cell r="E63">
            <v>777689</v>
          </cell>
          <cell r="F63">
            <v>0</v>
          </cell>
          <cell r="G63">
            <v>0</v>
          </cell>
          <cell r="H63">
            <v>777689</v>
          </cell>
          <cell r="I63">
            <v>0</v>
          </cell>
          <cell r="J63">
            <v>777689</v>
          </cell>
          <cell r="K63" t="str">
            <v>Y</v>
          </cell>
          <cell r="L63">
            <v>0</v>
          </cell>
          <cell r="M63">
            <v>6422.43</v>
          </cell>
          <cell r="N63">
            <v>10550</v>
          </cell>
          <cell r="O63">
            <v>788239</v>
          </cell>
          <cell r="Q63">
            <v>0</v>
          </cell>
          <cell r="R63" t="str">
            <v>Not Applicable</v>
          </cell>
          <cell r="S63" t="str">
            <v/>
          </cell>
          <cell r="T63">
            <v>0</v>
          </cell>
          <cell r="U63">
            <v>788239</v>
          </cell>
          <cell r="V63">
            <v>122.73220572275602</v>
          </cell>
          <cell r="W63">
            <v>788239</v>
          </cell>
        </row>
        <row r="64">
          <cell r="B64" t="str">
            <v>11051</v>
          </cell>
          <cell r="C64" t="str">
            <v>North Franklin</v>
          </cell>
          <cell r="D64">
            <v>748.43</v>
          </cell>
          <cell r="E64">
            <v>90627</v>
          </cell>
          <cell r="F64">
            <v>0</v>
          </cell>
          <cell r="G64">
            <v>0</v>
          </cell>
          <cell r="H64">
            <v>90627</v>
          </cell>
          <cell r="I64">
            <v>0</v>
          </cell>
          <cell r="J64">
            <v>90627</v>
          </cell>
          <cell r="K64" t="str">
            <v>Y</v>
          </cell>
          <cell r="L64">
            <v>0</v>
          </cell>
          <cell r="M64">
            <v>748.43</v>
          </cell>
          <cell r="N64">
            <v>1229</v>
          </cell>
          <cell r="O64">
            <v>91856</v>
          </cell>
          <cell r="Q64">
            <v>0</v>
          </cell>
          <cell r="R64" t="str">
            <v>Not Applicable</v>
          </cell>
          <cell r="S64" t="str">
            <v/>
          </cell>
          <cell r="T64">
            <v>0</v>
          </cell>
          <cell r="U64">
            <v>91856</v>
          </cell>
          <cell r="V64">
            <v>122.73158478414815</v>
          </cell>
          <cell r="W64">
            <v>91856</v>
          </cell>
        </row>
        <row r="65">
          <cell r="B65" t="str">
            <v>11054</v>
          </cell>
          <cell r="C65" t="str">
            <v>Star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 t="str">
            <v>Not Applicable</v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B66" t="str">
            <v>11056</v>
          </cell>
          <cell r="C66" t="str">
            <v>Kahlotus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 t="str">
            <v>Not Applicable</v>
          </cell>
          <cell r="S66" t="str">
            <v/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12110</v>
          </cell>
          <cell r="C67" t="str">
            <v>Pomeroy</v>
          </cell>
          <cell r="D67">
            <v>6.29</v>
          </cell>
          <cell r="E67">
            <v>762</v>
          </cell>
          <cell r="F67">
            <v>0</v>
          </cell>
          <cell r="G67">
            <v>0</v>
          </cell>
          <cell r="H67">
            <v>762</v>
          </cell>
          <cell r="I67">
            <v>0</v>
          </cell>
          <cell r="J67">
            <v>762</v>
          </cell>
          <cell r="K67" t="str">
            <v>N</v>
          </cell>
          <cell r="L67">
            <v>762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 t="str">
            <v>Not Applicable</v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13073</v>
          </cell>
          <cell r="C68" t="str">
            <v>Wahluke</v>
          </cell>
          <cell r="D68">
            <v>1370.86</v>
          </cell>
          <cell r="E68">
            <v>165997</v>
          </cell>
          <cell r="F68">
            <v>0</v>
          </cell>
          <cell r="G68">
            <v>0</v>
          </cell>
          <cell r="H68">
            <v>165997</v>
          </cell>
          <cell r="I68">
            <v>0</v>
          </cell>
          <cell r="J68">
            <v>165997</v>
          </cell>
          <cell r="K68" t="str">
            <v>Y</v>
          </cell>
          <cell r="L68">
            <v>0</v>
          </cell>
          <cell r="M68">
            <v>1370.86</v>
          </cell>
          <cell r="N68">
            <v>2252</v>
          </cell>
          <cell r="O68">
            <v>168249</v>
          </cell>
          <cell r="Q68">
            <v>0</v>
          </cell>
          <cell r="R68" t="str">
            <v>Not Applicable</v>
          </cell>
          <cell r="S68" t="str">
            <v/>
          </cell>
          <cell r="T68">
            <v>0</v>
          </cell>
          <cell r="U68">
            <v>168249</v>
          </cell>
          <cell r="V68">
            <v>122.73244532629154</v>
          </cell>
          <cell r="W68">
            <v>168249</v>
          </cell>
        </row>
        <row r="69">
          <cell r="B69" t="str">
            <v>13144</v>
          </cell>
          <cell r="C69" t="str">
            <v>Quincy</v>
          </cell>
          <cell r="D69">
            <v>1303.1400000000001</v>
          </cell>
          <cell r="E69">
            <v>157797</v>
          </cell>
          <cell r="F69">
            <v>0</v>
          </cell>
          <cell r="G69">
            <v>0</v>
          </cell>
          <cell r="H69">
            <v>157797</v>
          </cell>
          <cell r="I69">
            <v>0</v>
          </cell>
          <cell r="J69">
            <v>157797</v>
          </cell>
          <cell r="K69" t="str">
            <v>Y</v>
          </cell>
          <cell r="L69">
            <v>0</v>
          </cell>
          <cell r="M69">
            <v>1303.1400000000001</v>
          </cell>
          <cell r="N69">
            <v>2141</v>
          </cell>
          <cell r="O69">
            <v>159938</v>
          </cell>
          <cell r="Q69">
            <v>0</v>
          </cell>
          <cell r="R69" t="str">
            <v>Not Applicable</v>
          </cell>
          <cell r="S69" t="str">
            <v/>
          </cell>
          <cell r="T69">
            <v>0</v>
          </cell>
          <cell r="U69">
            <v>159938</v>
          </cell>
          <cell r="V69">
            <v>122.73278389121658</v>
          </cell>
          <cell r="W69">
            <v>159938</v>
          </cell>
        </row>
        <row r="70">
          <cell r="B70" t="str">
            <v>13146</v>
          </cell>
          <cell r="C70" t="str">
            <v>Warden</v>
          </cell>
          <cell r="D70">
            <v>309.72000000000003</v>
          </cell>
          <cell r="E70">
            <v>37504</v>
          </cell>
          <cell r="F70">
            <v>0</v>
          </cell>
          <cell r="G70">
            <v>0</v>
          </cell>
          <cell r="H70">
            <v>37504</v>
          </cell>
          <cell r="I70">
            <v>0</v>
          </cell>
          <cell r="J70">
            <v>37504</v>
          </cell>
          <cell r="K70" t="str">
            <v>Y</v>
          </cell>
          <cell r="L70">
            <v>0</v>
          </cell>
          <cell r="M70">
            <v>309.72000000000003</v>
          </cell>
          <cell r="N70">
            <v>509</v>
          </cell>
          <cell r="O70">
            <v>38013</v>
          </cell>
          <cell r="Q70">
            <v>0</v>
          </cell>
          <cell r="R70" t="str">
            <v>Not Applicable</v>
          </cell>
          <cell r="S70" t="str">
            <v/>
          </cell>
          <cell r="T70">
            <v>0</v>
          </cell>
          <cell r="U70">
            <v>38013</v>
          </cell>
          <cell r="V70">
            <v>122.73343665246027</v>
          </cell>
          <cell r="W70">
            <v>38013</v>
          </cell>
        </row>
        <row r="71">
          <cell r="B71" t="str">
            <v>13151</v>
          </cell>
          <cell r="C71" t="str">
            <v>Coulee/Hartline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N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 t="str">
            <v>Not Applicable</v>
          </cell>
          <cell r="S71" t="str">
            <v/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13156</v>
          </cell>
          <cell r="C72" t="str">
            <v>Soap Lake</v>
          </cell>
          <cell r="D72">
            <v>98.71</v>
          </cell>
          <cell r="E72">
            <v>11953</v>
          </cell>
          <cell r="F72">
            <v>0</v>
          </cell>
          <cell r="G72">
            <v>0</v>
          </cell>
          <cell r="H72">
            <v>11953</v>
          </cell>
          <cell r="I72">
            <v>0</v>
          </cell>
          <cell r="J72">
            <v>11953</v>
          </cell>
          <cell r="K72" t="str">
            <v>Y</v>
          </cell>
          <cell r="L72">
            <v>0</v>
          </cell>
          <cell r="M72">
            <v>98.71</v>
          </cell>
          <cell r="N72">
            <v>162</v>
          </cell>
          <cell r="O72">
            <v>12115</v>
          </cell>
          <cell r="Q72">
            <v>0</v>
          </cell>
          <cell r="R72" t="str">
            <v>Not Applicable</v>
          </cell>
          <cell r="S72" t="str">
            <v/>
          </cell>
          <cell r="T72">
            <v>0</v>
          </cell>
          <cell r="U72">
            <v>12115</v>
          </cell>
          <cell r="V72">
            <v>122.73325904163713</v>
          </cell>
          <cell r="W72">
            <v>12115</v>
          </cell>
        </row>
        <row r="73">
          <cell r="B73" t="str">
            <v>13160</v>
          </cell>
          <cell r="C73" t="str">
            <v>Royal</v>
          </cell>
          <cell r="D73">
            <v>800.28</v>
          </cell>
          <cell r="E73">
            <v>96906</v>
          </cell>
          <cell r="F73">
            <v>0</v>
          </cell>
          <cell r="G73">
            <v>0</v>
          </cell>
          <cell r="H73">
            <v>96906</v>
          </cell>
          <cell r="I73">
            <v>0</v>
          </cell>
          <cell r="J73">
            <v>96906</v>
          </cell>
          <cell r="K73" t="str">
            <v>Y</v>
          </cell>
          <cell r="L73">
            <v>0</v>
          </cell>
          <cell r="M73">
            <v>800.28</v>
          </cell>
          <cell r="N73">
            <v>1315</v>
          </cell>
          <cell r="O73">
            <v>98221</v>
          </cell>
          <cell r="Q73">
            <v>0</v>
          </cell>
          <cell r="R73" t="str">
            <v>Not Applicable</v>
          </cell>
          <cell r="S73" t="str">
            <v/>
          </cell>
          <cell r="T73">
            <v>0</v>
          </cell>
          <cell r="U73">
            <v>98221</v>
          </cell>
          <cell r="V73">
            <v>122.73329334732844</v>
          </cell>
          <cell r="W73">
            <v>98221</v>
          </cell>
        </row>
        <row r="74">
          <cell r="B74" t="str">
            <v>13161</v>
          </cell>
          <cell r="C74" t="str">
            <v>Moses Lake</v>
          </cell>
          <cell r="D74">
            <v>1392.8166666666668</v>
          </cell>
          <cell r="E74">
            <v>168656</v>
          </cell>
          <cell r="F74">
            <v>0</v>
          </cell>
          <cell r="G74">
            <v>0</v>
          </cell>
          <cell r="H74">
            <v>168656</v>
          </cell>
          <cell r="I74">
            <v>0</v>
          </cell>
          <cell r="J74">
            <v>168656</v>
          </cell>
          <cell r="K74" t="str">
            <v>Y</v>
          </cell>
          <cell r="L74">
            <v>0</v>
          </cell>
          <cell r="M74">
            <v>1392.8166666666668</v>
          </cell>
          <cell r="N74">
            <v>2288</v>
          </cell>
          <cell r="O74">
            <v>170944</v>
          </cell>
          <cell r="Q74">
            <v>0</v>
          </cell>
          <cell r="R74" t="str">
            <v>Not Applicable</v>
          </cell>
          <cell r="S74" t="str">
            <v/>
          </cell>
          <cell r="T74">
            <v>0</v>
          </cell>
          <cell r="U74">
            <v>170944</v>
          </cell>
          <cell r="V74">
            <v>122.73259222917588</v>
          </cell>
          <cell r="W74">
            <v>170944</v>
          </cell>
        </row>
        <row r="75">
          <cell r="B75" t="str">
            <v>13165</v>
          </cell>
          <cell r="C75" t="str">
            <v>Ephrata</v>
          </cell>
          <cell r="D75">
            <v>285.85000000000002</v>
          </cell>
          <cell r="E75">
            <v>34613</v>
          </cell>
          <cell r="F75">
            <v>0</v>
          </cell>
          <cell r="G75">
            <v>0</v>
          </cell>
          <cell r="H75">
            <v>34613</v>
          </cell>
          <cell r="I75">
            <v>0</v>
          </cell>
          <cell r="J75">
            <v>34613</v>
          </cell>
          <cell r="K75" t="str">
            <v>Y</v>
          </cell>
          <cell r="L75">
            <v>0</v>
          </cell>
          <cell r="M75">
            <v>285.85000000000002</v>
          </cell>
          <cell r="N75">
            <v>470</v>
          </cell>
          <cell r="O75">
            <v>35083</v>
          </cell>
          <cell r="Q75">
            <v>0</v>
          </cell>
          <cell r="R75" t="str">
            <v>Not Applicable</v>
          </cell>
          <cell r="S75" t="str">
            <v/>
          </cell>
          <cell r="T75">
            <v>0</v>
          </cell>
          <cell r="U75">
            <v>35083</v>
          </cell>
          <cell r="V75">
            <v>122.73220220395311</v>
          </cell>
          <cell r="W75">
            <v>35083</v>
          </cell>
        </row>
        <row r="76">
          <cell r="B76" t="str">
            <v>13167</v>
          </cell>
          <cell r="C76" t="str">
            <v>Wilson Creek</v>
          </cell>
          <cell r="D76">
            <v>7</v>
          </cell>
          <cell r="E76">
            <v>848</v>
          </cell>
          <cell r="F76">
            <v>0</v>
          </cell>
          <cell r="G76">
            <v>0</v>
          </cell>
          <cell r="H76">
            <v>848</v>
          </cell>
          <cell r="I76">
            <v>0</v>
          </cell>
          <cell r="J76">
            <v>848</v>
          </cell>
          <cell r="K76" t="str">
            <v>N</v>
          </cell>
          <cell r="L76">
            <v>848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 t="str">
            <v>Not Applicable</v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 t="str">
            <v>13301</v>
          </cell>
          <cell r="C77" t="str">
            <v>Grand Coulee Dam</v>
          </cell>
          <cell r="D77">
            <v>90.333333333333329</v>
          </cell>
          <cell r="E77">
            <v>10938</v>
          </cell>
          <cell r="F77">
            <v>0</v>
          </cell>
          <cell r="G77">
            <v>0</v>
          </cell>
          <cell r="H77">
            <v>10938</v>
          </cell>
          <cell r="I77">
            <v>0</v>
          </cell>
          <cell r="J77">
            <v>10938</v>
          </cell>
          <cell r="K77" t="str">
            <v>Y</v>
          </cell>
          <cell r="L77">
            <v>0</v>
          </cell>
          <cell r="M77">
            <v>90.333333333333329</v>
          </cell>
          <cell r="N77">
            <v>148</v>
          </cell>
          <cell r="O77">
            <v>11086</v>
          </cell>
          <cell r="Q77">
            <v>0</v>
          </cell>
          <cell r="R77" t="str">
            <v>Not Applicable</v>
          </cell>
          <cell r="S77" t="str">
            <v/>
          </cell>
          <cell r="T77">
            <v>0</v>
          </cell>
          <cell r="U77">
            <v>11086</v>
          </cell>
          <cell r="V77">
            <v>122.72324723247233</v>
          </cell>
          <cell r="W77">
            <v>11086</v>
          </cell>
        </row>
        <row r="78">
          <cell r="B78" t="str">
            <v>14005</v>
          </cell>
          <cell r="C78" t="str">
            <v>Aberdeen</v>
          </cell>
          <cell r="D78">
            <v>456.92777777777781</v>
          </cell>
          <cell r="E78">
            <v>55329</v>
          </cell>
          <cell r="F78">
            <v>0</v>
          </cell>
          <cell r="G78">
            <v>0</v>
          </cell>
          <cell r="H78">
            <v>55329</v>
          </cell>
          <cell r="I78">
            <v>0</v>
          </cell>
          <cell r="J78">
            <v>55329</v>
          </cell>
          <cell r="K78" t="str">
            <v>C</v>
          </cell>
          <cell r="L78">
            <v>0</v>
          </cell>
          <cell r="M78">
            <v>456.92777777777781</v>
          </cell>
          <cell r="N78">
            <v>751</v>
          </cell>
          <cell r="O78">
            <v>56080</v>
          </cell>
          <cell r="Q78">
            <v>0</v>
          </cell>
          <cell r="R78" t="str">
            <v>Not Applicable</v>
          </cell>
          <cell r="S78" t="str">
            <v/>
          </cell>
          <cell r="T78">
            <v>0</v>
          </cell>
          <cell r="U78">
            <v>56080</v>
          </cell>
          <cell r="V78">
            <v>122.73274405145476</v>
          </cell>
          <cell r="W78">
            <v>56080</v>
          </cell>
        </row>
        <row r="79">
          <cell r="B79" t="str">
            <v>14028</v>
          </cell>
          <cell r="C79" t="str">
            <v>Hoquiam</v>
          </cell>
          <cell r="D79">
            <v>68.14</v>
          </cell>
          <cell r="E79">
            <v>8251</v>
          </cell>
          <cell r="F79">
            <v>0</v>
          </cell>
          <cell r="G79">
            <v>0</v>
          </cell>
          <cell r="H79">
            <v>8251</v>
          </cell>
          <cell r="I79">
            <v>0</v>
          </cell>
          <cell r="J79">
            <v>8251</v>
          </cell>
          <cell r="K79" t="str">
            <v>C</v>
          </cell>
          <cell r="L79">
            <v>0</v>
          </cell>
          <cell r="M79">
            <v>68.14</v>
          </cell>
          <cell r="N79">
            <v>112</v>
          </cell>
          <cell r="O79">
            <v>8363</v>
          </cell>
          <cell r="Q79">
            <v>0</v>
          </cell>
          <cell r="R79" t="str">
            <v>Not Applicable</v>
          </cell>
          <cell r="S79" t="str">
            <v/>
          </cell>
          <cell r="T79">
            <v>0</v>
          </cell>
          <cell r="U79">
            <v>8363</v>
          </cell>
          <cell r="V79">
            <v>122.73260933372468</v>
          </cell>
          <cell r="W79">
            <v>8363</v>
          </cell>
        </row>
        <row r="80">
          <cell r="B80" t="str">
            <v>14064</v>
          </cell>
          <cell r="C80" t="str">
            <v>North Beach</v>
          </cell>
          <cell r="D80">
            <v>10</v>
          </cell>
          <cell r="E80">
            <v>1211</v>
          </cell>
          <cell r="F80">
            <v>0</v>
          </cell>
          <cell r="G80">
            <v>0</v>
          </cell>
          <cell r="H80">
            <v>1211</v>
          </cell>
          <cell r="I80">
            <v>0</v>
          </cell>
          <cell r="J80">
            <v>1211</v>
          </cell>
          <cell r="K80" t="str">
            <v>N</v>
          </cell>
          <cell r="L80">
            <v>1211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 t="str">
            <v>Not Applicable</v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B81" t="str">
            <v>14065</v>
          </cell>
          <cell r="C81" t="str">
            <v>Mc Cleary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N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 t="str">
            <v>Not Applicable</v>
          </cell>
          <cell r="S81" t="str">
            <v/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B82" t="str">
            <v>14066</v>
          </cell>
          <cell r="C82" t="str">
            <v>Montesano</v>
          </cell>
          <cell r="D82">
            <v>20.85</v>
          </cell>
          <cell r="E82">
            <v>2525</v>
          </cell>
          <cell r="F82">
            <v>0</v>
          </cell>
          <cell r="G82">
            <v>0</v>
          </cell>
          <cell r="H82">
            <v>2525</v>
          </cell>
          <cell r="I82">
            <v>0</v>
          </cell>
          <cell r="J82">
            <v>2525</v>
          </cell>
          <cell r="K82" t="str">
            <v>N</v>
          </cell>
          <cell r="L82">
            <v>2525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 t="str">
            <v>Not Applicable</v>
          </cell>
          <cell r="S82" t="str">
            <v/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B83" t="str">
            <v>14068</v>
          </cell>
          <cell r="C83" t="str">
            <v>Elma</v>
          </cell>
          <cell r="D83">
            <v>129.61333333333334</v>
          </cell>
          <cell r="E83">
            <v>15695</v>
          </cell>
          <cell r="F83">
            <v>0</v>
          </cell>
          <cell r="G83">
            <v>0</v>
          </cell>
          <cell r="H83">
            <v>15695</v>
          </cell>
          <cell r="I83">
            <v>0</v>
          </cell>
          <cell r="J83">
            <v>15695</v>
          </cell>
          <cell r="K83" t="str">
            <v>Y</v>
          </cell>
          <cell r="L83">
            <v>0</v>
          </cell>
          <cell r="M83">
            <v>129.61333333333334</v>
          </cell>
          <cell r="N83">
            <v>213</v>
          </cell>
          <cell r="O83">
            <v>15908</v>
          </cell>
          <cell r="Q83">
            <v>0</v>
          </cell>
          <cell r="R83" t="str">
            <v>Not Applicable</v>
          </cell>
          <cell r="S83" t="str">
            <v/>
          </cell>
          <cell r="T83">
            <v>0</v>
          </cell>
          <cell r="U83">
            <v>15908</v>
          </cell>
          <cell r="V83">
            <v>122.73428659602921</v>
          </cell>
          <cell r="W83">
            <v>15908</v>
          </cell>
        </row>
        <row r="84">
          <cell r="B84" t="str">
            <v>14077</v>
          </cell>
          <cell r="C84" t="str">
            <v>Taholah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 t="str">
            <v>Not Applicable</v>
          </cell>
          <cell r="S84" t="str">
            <v/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 t="str">
            <v>14097</v>
          </cell>
          <cell r="C85" t="str">
            <v>Quinault</v>
          </cell>
          <cell r="D85">
            <v>32</v>
          </cell>
          <cell r="E85">
            <v>3875</v>
          </cell>
          <cell r="F85">
            <v>0</v>
          </cell>
          <cell r="G85">
            <v>0</v>
          </cell>
          <cell r="H85">
            <v>3875</v>
          </cell>
          <cell r="I85">
            <v>0</v>
          </cell>
          <cell r="J85">
            <v>3875</v>
          </cell>
          <cell r="K85" t="str">
            <v>C</v>
          </cell>
          <cell r="L85">
            <v>0</v>
          </cell>
          <cell r="M85">
            <v>32</v>
          </cell>
          <cell r="N85">
            <v>53</v>
          </cell>
          <cell r="O85">
            <v>3928</v>
          </cell>
          <cell r="Q85">
            <v>0</v>
          </cell>
          <cell r="R85" t="str">
            <v>Not Applicable</v>
          </cell>
          <cell r="S85" t="str">
            <v/>
          </cell>
          <cell r="T85">
            <v>0</v>
          </cell>
          <cell r="U85">
            <v>3928</v>
          </cell>
          <cell r="V85">
            <v>122.75</v>
          </cell>
          <cell r="W85">
            <v>3928</v>
          </cell>
        </row>
        <row r="86">
          <cell r="B86" t="str">
            <v>14099</v>
          </cell>
          <cell r="C86" t="str">
            <v>Cosmopolis</v>
          </cell>
          <cell r="D86">
            <v>2</v>
          </cell>
          <cell r="E86">
            <v>242</v>
          </cell>
          <cell r="F86">
            <v>0</v>
          </cell>
          <cell r="G86">
            <v>0</v>
          </cell>
          <cell r="H86">
            <v>242</v>
          </cell>
          <cell r="I86">
            <v>0</v>
          </cell>
          <cell r="J86">
            <v>242</v>
          </cell>
          <cell r="K86" t="str">
            <v>N</v>
          </cell>
          <cell r="L86">
            <v>242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 t="str">
            <v>Not Applicable</v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B87" t="str">
            <v>14104</v>
          </cell>
          <cell r="C87" t="str">
            <v>Satsop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 t="str">
            <v>Not Applicable</v>
          </cell>
          <cell r="S87" t="str">
            <v/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>14117</v>
          </cell>
          <cell r="C88" t="str">
            <v>Wishkah Valley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N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 t="str">
            <v>Not Applicable</v>
          </cell>
          <cell r="S88" t="str">
            <v/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>14172</v>
          </cell>
          <cell r="C89" t="str">
            <v>Ocosta</v>
          </cell>
          <cell r="D89">
            <v>49.14</v>
          </cell>
          <cell r="E89">
            <v>5950</v>
          </cell>
          <cell r="F89">
            <v>0</v>
          </cell>
          <cell r="G89">
            <v>0</v>
          </cell>
          <cell r="H89">
            <v>5950</v>
          </cell>
          <cell r="I89">
            <v>0</v>
          </cell>
          <cell r="J89">
            <v>5950</v>
          </cell>
          <cell r="K89" t="str">
            <v>C</v>
          </cell>
          <cell r="L89">
            <v>0</v>
          </cell>
          <cell r="M89">
            <v>49.14</v>
          </cell>
          <cell r="N89">
            <v>81</v>
          </cell>
          <cell r="O89">
            <v>6031</v>
          </cell>
          <cell r="Q89">
            <v>0</v>
          </cell>
          <cell r="R89" t="str">
            <v>Not Applicable</v>
          </cell>
          <cell r="S89" t="str">
            <v/>
          </cell>
          <cell r="T89">
            <v>0</v>
          </cell>
          <cell r="U89">
            <v>6031</v>
          </cell>
          <cell r="V89">
            <v>122.73097273097272</v>
          </cell>
          <cell r="W89">
            <v>6031</v>
          </cell>
        </row>
        <row r="90">
          <cell r="B90" t="str">
            <v>14400</v>
          </cell>
          <cell r="C90" t="str">
            <v>Oakville</v>
          </cell>
          <cell r="D90">
            <v>45.78</v>
          </cell>
          <cell r="E90">
            <v>5543</v>
          </cell>
          <cell r="F90">
            <v>0</v>
          </cell>
          <cell r="G90">
            <v>0</v>
          </cell>
          <cell r="H90">
            <v>5543</v>
          </cell>
          <cell r="I90">
            <v>0</v>
          </cell>
          <cell r="J90">
            <v>5543</v>
          </cell>
          <cell r="K90" t="str">
            <v>C</v>
          </cell>
          <cell r="L90">
            <v>0</v>
          </cell>
          <cell r="M90">
            <v>45.78</v>
          </cell>
          <cell r="N90">
            <v>75</v>
          </cell>
          <cell r="O90">
            <v>5618</v>
          </cell>
          <cell r="Q90">
            <v>0</v>
          </cell>
          <cell r="R90" t="str">
            <v>Not Applicable</v>
          </cell>
          <cell r="S90" t="str">
            <v/>
          </cell>
          <cell r="T90">
            <v>0</v>
          </cell>
          <cell r="U90">
            <v>5618</v>
          </cell>
          <cell r="V90">
            <v>122.71734381826124</v>
          </cell>
          <cell r="W90">
            <v>5618</v>
          </cell>
        </row>
        <row r="91">
          <cell r="B91" t="str">
            <v>15201</v>
          </cell>
          <cell r="C91" t="str">
            <v>Oak Harbor</v>
          </cell>
          <cell r="D91">
            <v>276.06777777777779</v>
          </cell>
          <cell r="E91">
            <v>33429</v>
          </cell>
          <cell r="F91">
            <v>0</v>
          </cell>
          <cell r="G91">
            <v>0</v>
          </cell>
          <cell r="H91">
            <v>33429</v>
          </cell>
          <cell r="I91">
            <v>0</v>
          </cell>
          <cell r="J91">
            <v>33429</v>
          </cell>
          <cell r="K91" t="str">
            <v>Y</v>
          </cell>
          <cell r="L91">
            <v>0</v>
          </cell>
          <cell r="M91">
            <v>276.06777777777779</v>
          </cell>
          <cell r="N91">
            <v>454</v>
          </cell>
          <cell r="O91">
            <v>33883</v>
          </cell>
          <cell r="Q91">
            <v>0</v>
          </cell>
          <cell r="R91" t="str">
            <v>Not Applicable</v>
          </cell>
          <cell r="S91" t="str">
            <v/>
          </cell>
          <cell r="T91">
            <v>0</v>
          </cell>
          <cell r="U91">
            <v>33883</v>
          </cell>
          <cell r="V91">
            <v>122.73435267506771</v>
          </cell>
          <cell r="W91">
            <v>33883</v>
          </cell>
        </row>
        <row r="92">
          <cell r="B92" t="str">
            <v>15204</v>
          </cell>
          <cell r="C92" t="str">
            <v>Coupeville</v>
          </cell>
          <cell r="D92">
            <v>24.43</v>
          </cell>
          <cell r="E92">
            <v>2958</v>
          </cell>
          <cell r="F92">
            <v>0</v>
          </cell>
          <cell r="G92">
            <v>0</v>
          </cell>
          <cell r="H92">
            <v>2958</v>
          </cell>
          <cell r="I92">
            <v>0</v>
          </cell>
          <cell r="J92">
            <v>2958</v>
          </cell>
          <cell r="K92" t="str">
            <v>N</v>
          </cell>
          <cell r="L92">
            <v>2958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 t="str">
            <v>Not Applicable</v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15206</v>
          </cell>
          <cell r="C93" t="str">
            <v>South Whidbey</v>
          </cell>
          <cell r="D93">
            <v>8.2799999999999994</v>
          </cell>
          <cell r="E93">
            <v>1003</v>
          </cell>
          <cell r="F93">
            <v>0</v>
          </cell>
          <cell r="G93">
            <v>0</v>
          </cell>
          <cell r="H93">
            <v>1003</v>
          </cell>
          <cell r="I93">
            <v>0</v>
          </cell>
          <cell r="J93">
            <v>1003</v>
          </cell>
          <cell r="K93" t="str">
            <v>N</v>
          </cell>
          <cell r="L93">
            <v>1003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 t="str">
            <v>Not Applicable</v>
          </cell>
          <cell r="S93" t="str">
            <v/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B94" t="str">
            <v>16020</v>
          </cell>
          <cell r="C94" t="str">
            <v>Queets-Clearwater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 t="str">
            <v>Not Applicable</v>
          </cell>
          <cell r="S94" t="str">
            <v/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B95" t="str">
            <v>16046</v>
          </cell>
          <cell r="C95" t="str">
            <v>Brinnon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N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 t="str">
            <v>Not Applicable</v>
          </cell>
          <cell r="S95" t="str">
            <v/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B96" t="str">
            <v>16048</v>
          </cell>
          <cell r="C96" t="str">
            <v>Quilcene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N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 t="str">
            <v>Not Applicable</v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B97" t="str">
            <v>16049</v>
          </cell>
          <cell r="C97" t="str">
            <v>Chimacum</v>
          </cell>
          <cell r="D97">
            <v>8.43</v>
          </cell>
          <cell r="E97">
            <v>1021</v>
          </cell>
          <cell r="F97">
            <v>0</v>
          </cell>
          <cell r="G97">
            <v>0</v>
          </cell>
          <cell r="H97">
            <v>1021</v>
          </cell>
          <cell r="I97">
            <v>0</v>
          </cell>
          <cell r="J97">
            <v>1021</v>
          </cell>
          <cell r="K97" t="str">
            <v>N</v>
          </cell>
          <cell r="L97">
            <v>1021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 t="str">
            <v>Not Applicable</v>
          </cell>
          <cell r="S97" t="str">
            <v/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16050</v>
          </cell>
          <cell r="C98" t="str">
            <v>Port Townsend</v>
          </cell>
          <cell r="D98">
            <v>36.57</v>
          </cell>
          <cell r="E98">
            <v>4428</v>
          </cell>
          <cell r="F98">
            <v>0</v>
          </cell>
          <cell r="G98">
            <v>0</v>
          </cell>
          <cell r="H98">
            <v>4428</v>
          </cell>
          <cell r="I98">
            <v>0</v>
          </cell>
          <cell r="J98">
            <v>4428</v>
          </cell>
          <cell r="K98" t="str">
            <v>N</v>
          </cell>
          <cell r="L98">
            <v>4428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 t="str">
            <v>Not Applicable</v>
          </cell>
          <cell r="S98" t="str">
            <v/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17001</v>
          </cell>
          <cell r="C99" t="str">
            <v>Seattle</v>
          </cell>
          <cell r="D99">
            <v>6674.666666666667</v>
          </cell>
          <cell r="E99">
            <v>808233</v>
          </cell>
          <cell r="F99">
            <v>0</v>
          </cell>
          <cell r="G99">
            <v>0</v>
          </cell>
          <cell r="H99">
            <v>808233</v>
          </cell>
          <cell r="I99">
            <v>0</v>
          </cell>
          <cell r="J99">
            <v>808233</v>
          </cell>
          <cell r="K99" t="str">
            <v>Y</v>
          </cell>
          <cell r="L99">
            <v>0</v>
          </cell>
          <cell r="M99">
            <v>6674.666666666667</v>
          </cell>
          <cell r="N99">
            <v>10965</v>
          </cell>
          <cell r="O99">
            <v>819198</v>
          </cell>
          <cell r="Q99">
            <v>0</v>
          </cell>
          <cell r="R99" t="str">
            <v>Not Applicable</v>
          </cell>
          <cell r="S99" t="str">
            <v/>
          </cell>
          <cell r="T99">
            <v>0</v>
          </cell>
          <cell r="U99">
            <v>819198</v>
          </cell>
          <cell r="V99">
            <v>122.73242109468637</v>
          </cell>
          <cell r="W99">
            <v>819198</v>
          </cell>
        </row>
        <row r="100">
          <cell r="B100" t="str">
            <v>17210</v>
          </cell>
          <cell r="C100" t="str">
            <v>Federal Way</v>
          </cell>
          <cell r="D100">
            <v>4868.9566666666669</v>
          </cell>
          <cell r="E100">
            <v>589580</v>
          </cell>
          <cell r="F100">
            <v>0</v>
          </cell>
          <cell r="G100">
            <v>0</v>
          </cell>
          <cell r="H100">
            <v>589580</v>
          </cell>
          <cell r="I100">
            <v>0</v>
          </cell>
          <cell r="J100">
            <v>589580</v>
          </cell>
          <cell r="K100" t="str">
            <v>Y</v>
          </cell>
          <cell r="L100">
            <v>0</v>
          </cell>
          <cell r="M100">
            <v>4868.9566666666669</v>
          </cell>
          <cell r="N100">
            <v>7998</v>
          </cell>
          <cell r="O100">
            <v>597578</v>
          </cell>
          <cell r="Q100">
            <v>0</v>
          </cell>
          <cell r="R100" t="str">
            <v>Not Applicable</v>
          </cell>
          <cell r="S100" t="str">
            <v/>
          </cell>
          <cell r="T100">
            <v>0</v>
          </cell>
          <cell r="U100">
            <v>597578</v>
          </cell>
          <cell r="V100">
            <v>122.7322485926143</v>
          </cell>
          <cell r="W100">
            <v>597578</v>
          </cell>
        </row>
        <row r="101">
          <cell r="B101" t="str">
            <v>17216</v>
          </cell>
          <cell r="C101" t="str">
            <v>Enumclaw</v>
          </cell>
          <cell r="D101">
            <v>238.85000000000002</v>
          </cell>
          <cell r="E101">
            <v>28922</v>
          </cell>
          <cell r="F101">
            <v>0</v>
          </cell>
          <cell r="G101">
            <v>0</v>
          </cell>
          <cell r="H101">
            <v>28922</v>
          </cell>
          <cell r="I101">
            <v>0</v>
          </cell>
          <cell r="J101">
            <v>28922</v>
          </cell>
          <cell r="K101" t="str">
            <v>Y</v>
          </cell>
          <cell r="L101">
            <v>0</v>
          </cell>
          <cell r="M101">
            <v>238.85000000000002</v>
          </cell>
          <cell r="N101">
            <v>392</v>
          </cell>
          <cell r="O101">
            <v>29314</v>
          </cell>
          <cell r="Q101">
            <v>0</v>
          </cell>
          <cell r="R101" t="str">
            <v>Not Applicable</v>
          </cell>
          <cell r="S101" t="str">
            <v/>
          </cell>
          <cell r="T101">
            <v>0</v>
          </cell>
          <cell r="U101">
            <v>29314</v>
          </cell>
          <cell r="V101">
            <v>122.72974670295163</v>
          </cell>
          <cell r="W101">
            <v>29314</v>
          </cell>
        </row>
        <row r="102">
          <cell r="B102" t="str">
            <v>17400</v>
          </cell>
          <cell r="C102" t="str">
            <v>Mercer Island</v>
          </cell>
          <cell r="D102">
            <v>172.85000000000002</v>
          </cell>
          <cell r="E102">
            <v>20930</v>
          </cell>
          <cell r="F102">
            <v>0</v>
          </cell>
          <cell r="G102">
            <v>0</v>
          </cell>
          <cell r="H102">
            <v>20930</v>
          </cell>
          <cell r="I102">
            <v>0</v>
          </cell>
          <cell r="J102">
            <v>20930</v>
          </cell>
          <cell r="K102" t="str">
            <v>Y</v>
          </cell>
          <cell r="L102">
            <v>0</v>
          </cell>
          <cell r="M102">
            <v>172.85000000000002</v>
          </cell>
          <cell r="N102">
            <v>284</v>
          </cell>
          <cell r="O102">
            <v>21214</v>
          </cell>
          <cell r="Q102">
            <v>0</v>
          </cell>
          <cell r="R102" t="str">
            <v>Not Applicable</v>
          </cell>
          <cell r="S102" t="str">
            <v/>
          </cell>
          <cell r="T102">
            <v>0</v>
          </cell>
          <cell r="U102">
            <v>21214</v>
          </cell>
          <cell r="V102">
            <v>122.73069135088225</v>
          </cell>
          <cell r="W102">
            <v>21214</v>
          </cell>
        </row>
        <row r="103">
          <cell r="B103" t="str">
            <v>17401</v>
          </cell>
          <cell r="C103" t="str">
            <v>Highline</v>
          </cell>
          <cell r="D103">
            <v>5602.4444444444443</v>
          </cell>
          <cell r="E103">
            <v>678398</v>
          </cell>
          <cell r="F103">
            <v>0</v>
          </cell>
          <cell r="G103">
            <v>0</v>
          </cell>
          <cell r="H103">
            <v>678398</v>
          </cell>
          <cell r="I103">
            <v>0</v>
          </cell>
          <cell r="J103">
            <v>678398</v>
          </cell>
          <cell r="K103" t="str">
            <v>Y</v>
          </cell>
          <cell r="L103">
            <v>0</v>
          </cell>
          <cell r="M103">
            <v>5602.4444444444443</v>
          </cell>
          <cell r="N103">
            <v>9203</v>
          </cell>
          <cell r="O103">
            <v>687601</v>
          </cell>
          <cell r="Q103">
            <v>0</v>
          </cell>
          <cell r="R103" t="str">
            <v>Not Applicable</v>
          </cell>
          <cell r="S103" t="str">
            <v/>
          </cell>
          <cell r="T103">
            <v>0</v>
          </cell>
          <cell r="U103">
            <v>687601</v>
          </cell>
          <cell r="V103">
            <v>122.7323192257348</v>
          </cell>
          <cell r="W103">
            <v>687601</v>
          </cell>
        </row>
        <row r="104">
          <cell r="B104" t="str">
            <v>17402</v>
          </cell>
          <cell r="C104" t="str">
            <v>Vashon Island</v>
          </cell>
          <cell r="D104">
            <v>78.849999999999994</v>
          </cell>
          <cell r="E104">
            <v>9548</v>
          </cell>
          <cell r="F104">
            <v>0</v>
          </cell>
          <cell r="G104">
            <v>0</v>
          </cell>
          <cell r="H104">
            <v>9548</v>
          </cell>
          <cell r="I104">
            <v>0</v>
          </cell>
          <cell r="J104">
            <v>9548</v>
          </cell>
          <cell r="K104" t="str">
            <v>C</v>
          </cell>
          <cell r="L104">
            <v>0</v>
          </cell>
          <cell r="M104">
            <v>78.849999999999994</v>
          </cell>
          <cell r="N104">
            <v>130</v>
          </cell>
          <cell r="O104">
            <v>9678</v>
          </cell>
          <cell r="Q104">
            <v>0</v>
          </cell>
          <cell r="R104" t="str">
            <v>Not Applicable</v>
          </cell>
          <cell r="S104" t="str">
            <v/>
          </cell>
          <cell r="T104">
            <v>0</v>
          </cell>
          <cell r="U104">
            <v>9678</v>
          </cell>
          <cell r="V104">
            <v>122.73937856689919</v>
          </cell>
          <cell r="W104">
            <v>9678</v>
          </cell>
        </row>
        <row r="105">
          <cell r="B105" t="str">
            <v>17403</v>
          </cell>
          <cell r="C105" t="str">
            <v>Renton</v>
          </cell>
          <cell r="D105">
            <v>2897.8022222222221</v>
          </cell>
          <cell r="E105">
            <v>350894</v>
          </cell>
          <cell r="F105">
            <v>0</v>
          </cell>
          <cell r="G105">
            <v>0</v>
          </cell>
          <cell r="H105">
            <v>350894</v>
          </cell>
          <cell r="I105">
            <v>0</v>
          </cell>
          <cell r="J105">
            <v>350894</v>
          </cell>
          <cell r="K105" t="str">
            <v>Y</v>
          </cell>
          <cell r="L105">
            <v>0</v>
          </cell>
          <cell r="M105">
            <v>2897.8022222222221</v>
          </cell>
          <cell r="N105">
            <v>4760</v>
          </cell>
          <cell r="O105">
            <v>355654</v>
          </cell>
          <cell r="Q105">
            <v>0</v>
          </cell>
          <cell r="R105" t="str">
            <v>Not Applicable</v>
          </cell>
          <cell r="S105" t="str">
            <v/>
          </cell>
          <cell r="T105">
            <v>0</v>
          </cell>
          <cell r="U105">
            <v>355654</v>
          </cell>
          <cell r="V105">
            <v>122.73232357702504</v>
          </cell>
          <cell r="W105">
            <v>355654</v>
          </cell>
        </row>
        <row r="106">
          <cell r="B106" t="str">
            <v>17404</v>
          </cell>
          <cell r="C106" t="str">
            <v>Skykomish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 t="str">
            <v>Not Applicable</v>
          </cell>
          <cell r="S106" t="str">
            <v/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B107" t="str">
            <v>17405</v>
          </cell>
          <cell r="C107" t="str">
            <v>Bellevue</v>
          </cell>
          <cell r="D107">
            <v>3075.4877777777779</v>
          </cell>
          <cell r="E107">
            <v>372410</v>
          </cell>
          <cell r="F107">
            <v>0</v>
          </cell>
          <cell r="G107">
            <v>0</v>
          </cell>
          <cell r="H107">
            <v>372410</v>
          </cell>
          <cell r="I107">
            <v>0</v>
          </cell>
          <cell r="J107">
            <v>372410</v>
          </cell>
          <cell r="K107" t="str">
            <v>Y</v>
          </cell>
          <cell r="L107">
            <v>0</v>
          </cell>
          <cell r="M107">
            <v>3075.4877777777779</v>
          </cell>
          <cell r="N107">
            <v>5052</v>
          </cell>
          <cell r="O107">
            <v>377462</v>
          </cell>
          <cell r="Q107">
            <v>0</v>
          </cell>
          <cell r="R107" t="str">
            <v>Not Applicable</v>
          </cell>
          <cell r="S107" t="str">
            <v/>
          </cell>
          <cell r="T107">
            <v>0</v>
          </cell>
          <cell r="U107">
            <v>377462</v>
          </cell>
          <cell r="V107">
            <v>122.73240125595252</v>
          </cell>
          <cell r="W107">
            <v>377462</v>
          </cell>
        </row>
        <row r="108">
          <cell r="B108" t="str">
            <v>17406</v>
          </cell>
          <cell r="C108" t="str">
            <v>Tukwila</v>
          </cell>
          <cell r="D108">
            <v>1104.598888888889</v>
          </cell>
          <cell r="E108">
            <v>133755</v>
          </cell>
          <cell r="F108">
            <v>0</v>
          </cell>
          <cell r="G108">
            <v>0</v>
          </cell>
          <cell r="H108">
            <v>133755</v>
          </cell>
          <cell r="I108">
            <v>0</v>
          </cell>
          <cell r="J108">
            <v>133755</v>
          </cell>
          <cell r="K108" t="str">
            <v>Y</v>
          </cell>
          <cell r="L108">
            <v>0</v>
          </cell>
          <cell r="M108">
            <v>1104.598888888889</v>
          </cell>
          <cell r="N108">
            <v>1815</v>
          </cell>
          <cell r="O108">
            <v>135570</v>
          </cell>
          <cell r="Q108">
            <v>0</v>
          </cell>
          <cell r="R108" t="str">
            <v>Not Applicable</v>
          </cell>
          <cell r="S108" t="str">
            <v/>
          </cell>
          <cell r="T108">
            <v>0</v>
          </cell>
          <cell r="U108">
            <v>135570</v>
          </cell>
          <cell r="V108">
            <v>122.73233421080955</v>
          </cell>
          <cell r="W108">
            <v>135570</v>
          </cell>
        </row>
        <row r="109">
          <cell r="B109" t="str">
            <v>17407</v>
          </cell>
          <cell r="C109" t="str">
            <v>Riverview</v>
          </cell>
          <cell r="D109">
            <v>154.88888888888889</v>
          </cell>
          <cell r="E109">
            <v>18755</v>
          </cell>
          <cell r="F109">
            <v>0</v>
          </cell>
          <cell r="G109">
            <v>0</v>
          </cell>
          <cell r="H109">
            <v>18755</v>
          </cell>
          <cell r="I109">
            <v>0</v>
          </cell>
          <cell r="J109">
            <v>18755</v>
          </cell>
          <cell r="K109" t="str">
            <v>Y</v>
          </cell>
          <cell r="L109">
            <v>0</v>
          </cell>
          <cell r="M109">
            <v>154.88888888888889</v>
          </cell>
          <cell r="N109">
            <v>254</v>
          </cell>
          <cell r="O109">
            <v>19009</v>
          </cell>
          <cell r="Q109">
            <v>0</v>
          </cell>
          <cell r="R109" t="str">
            <v>Not Applicable</v>
          </cell>
          <cell r="S109" t="str">
            <v/>
          </cell>
          <cell r="T109">
            <v>0</v>
          </cell>
          <cell r="U109">
            <v>19009</v>
          </cell>
          <cell r="V109">
            <v>122.72668579626973</v>
          </cell>
          <cell r="W109">
            <v>19009</v>
          </cell>
        </row>
        <row r="110">
          <cell r="B110" t="str">
            <v>17408</v>
          </cell>
          <cell r="C110" t="str">
            <v>Auburn</v>
          </cell>
          <cell r="D110">
            <v>3122.1544444444444</v>
          </cell>
          <cell r="E110">
            <v>378060</v>
          </cell>
          <cell r="F110">
            <v>0</v>
          </cell>
          <cell r="G110">
            <v>0</v>
          </cell>
          <cell r="H110">
            <v>378060</v>
          </cell>
          <cell r="I110">
            <v>0</v>
          </cell>
          <cell r="J110">
            <v>378060</v>
          </cell>
          <cell r="K110" t="str">
            <v>C</v>
          </cell>
          <cell r="L110">
            <v>0</v>
          </cell>
          <cell r="M110">
            <v>3122.1544444444444</v>
          </cell>
          <cell r="N110">
            <v>5129</v>
          </cell>
          <cell r="O110">
            <v>383189</v>
          </cell>
          <cell r="Q110">
            <v>0</v>
          </cell>
          <cell r="R110" t="str">
            <v>Not Applicable</v>
          </cell>
          <cell r="S110" t="str">
            <v/>
          </cell>
          <cell r="T110">
            <v>0</v>
          </cell>
          <cell r="U110">
            <v>383189</v>
          </cell>
          <cell r="V110">
            <v>122.73223724785485</v>
          </cell>
          <cell r="W110">
            <v>383189</v>
          </cell>
        </row>
        <row r="111">
          <cell r="B111" t="str">
            <v>17409</v>
          </cell>
          <cell r="C111" t="str">
            <v>Tahoma</v>
          </cell>
          <cell r="D111">
            <v>197.97111111111113</v>
          </cell>
          <cell r="E111">
            <v>23972</v>
          </cell>
          <cell r="F111">
            <v>0</v>
          </cell>
          <cell r="G111">
            <v>0</v>
          </cell>
          <cell r="H111">
            <v>23972</v>
          </cell>
          <cell r="I111">
            <v>0</v>
          </cell>
          <cell r="J111">
            <v>23972</v>
          </cell>
          <cell r="K111" t="str">
            <v>Y</v>
          </cell>
          <cell r="L111">
            <v>0</v>
          </cell>
          <cell r="M111">
            <v>197.97111111111113</v>
          </cell>
          <cell r="N111">
            <v>325</v>
          </cell>
          <cell r="O111">
            <v>24297</v>
          </cell>
          <cell r="Q111">
            <v>0</v>
          </cell>
          <cell r="R111" t="str">
            <v>Not Applicable</v>
          </cell>
          <cell r="S111" t="str">
            <v/>
          </cell>
          <cell r="T111">
            <v>0</v>
          </cell>
          <cell r="U111">
            <v>24297</v>
          </cell>
          <cell r="V111">
            <v>122.73002795020597</v>
          </cell>
          <cell r="W111">
            <v>24297</v>
          </cell>
        </row>
        <row r="112">
          <cell r="B112" t="str">
            <v>17410</v>
          </cell>
          <cell r="C112" t="str">
            <v>Snoqualmie Valley</v>
          </cell>
          <cell r="D112">
            <v>179.54111111111112</v>
          </cell>
          <cell r="E112">
            <v>21741</v>
          </cell>
          <cell r="F112">
            <v>0</v>
          </cell>
          <cell r="G112">
            <v>0</v>
          </cell>
          <cell r="H112">
            <v>21741</v>
          </cell>
          <cell r="I112">
            <v>0</v>
          </cell>
          <cell r="J112">
            <v>21741</v>
          </cell>
          <cell r="K112" t="str">
            <v>Y</v>
          </cell>
          <cell r="L112">
            <v>0</v>
          </cell>
          <cell r="M112">
            <v>179.54111111111112</v>
          </cell>
          <cell r="N112">
            <v>295</v>
          </cell>
          <cell r="O112">
            <v>22036</v>
          </cell>
          <cell r="Q112">
            <v>0</v>
          </cell>
          <cell r="R112" t="str">
            <v>Not Applicable</v>
          </cell>
          <cell r="S112" t="str">
            <v/>
          </cell>
          <cell r="T112">
            <v>0</v>
          </cell>
          <cell r="U112">
            <v>22036</v>
          </cell>
          <cell r="V112">
            <v>122.73512101839876</v>
          </cell>
          <cell r="W112">
            <v>22036</v>
          </cell>
        </row>
        <row r="113">
          <cell r="B113" t="str">
            <v>17411</v>
          </cell>
          <cell r="C113" t="str">
            <v>Issaquah</v>
          </cell>
          <cell r="D113">
            <v>1276.6377777777777</v>
          </cell>
          <cell r="E113">
            <v>154588</v>
          </cell>
          <cell r="F113">
            <v>0</v>
          </cell>
          <cell r="G113">
            <v>0</v>
          </cell>
          <cell r="H113">
            <v>154588</v>
          </cell>
          <cell r="I113">
            <v>0</v>
          </cell>
          <cell r="J113">
            <v>154588</v>
          </cell>
          <cell r="K113" t="str">
            <v>Y</v>
          </cell>
          <cell r="L113">
            <v>0</v>
          </cell>
          <cell r="M113">
            <v>1276.6377777777777</v>
          </cell>
          <cell r="N113">
            <v>2097</v>
          </cell>
          <cell r="O113">
            <v>156685</v>
          </cell>
          <cell r="Q113">
            <v>0</v>
          </cell>
          <cell r="R113" t="str">
            <v>Not Applicable</v>
          </cell>
          <cell r="S113" t="str">
            <v/>
          </cell>
          <cell r="T113">
            <v>0</v>
          </cell>
          <cell r="U113">
            <v>156685</v>
          </cell>
          <cell r="V113">
            <v>122.73254225073849</v>
          </cell>
          <cell r="W113">
            <v>156685</v>
          </cell>
        </row>
        <row r="114">
          <cell r="B114" t="str">
            <v>17412</v>
          </cell>
          <cell r="C114" t="str">
            <v>Shoreline</v>
          </cell>
          <cell r="D114">
            <v>762.20777777777778</v>
          </cell>
          <cell r="E114">
            <v>92295</v>
          </cell>
          <cell r="F114">
            <v>0</v>
          </cell>
          <cell r="G114">
            <v>0</v>
          </cell>
          <cell r="H114">
            <v>92295</v>
          </cell>
          <cell r="I114">
            <v>0</v>
          </cell>
          <cell r="J114">
            <v>92295</v>
          </cell>
          <cell r="K114" t="str">
            <v>Y</v>
          </cell>
          <cell r="L114">
            <v>0</v>
          </cell>
          <cell r="M114">
            <v>762.20777777777778</v>
          </cell>
          <cell r="N114">
            <v>1252</v>
          </cell>
          <cell r="O114">
            <v>93547</v>
          </cell>
          <cell r="Q114">
            <v>0</v>
          </cell>
          <cell r="R114" t="str">
            <v>Not Applicable</v>
          </cell>
          <cell r="S114" t="str">
            <v/>
          </cell>
          <cell r="T114">
            <v>0</v>
          </cell>
          <cell r="U114">
            <v>93547</v>
          </cell>
          <cell r="V114">
            <v>122.73162610953268</v>
          </cell>
          <cell r="W114">
            <v>93547</v>
          </cell>
        </row>
        <row r="115">
          <cell r="B115" t="str">
            <v>17414</v>
          </cell>
          <cell r="C115" t="str">
            <v>Lake Washington</v>
          </cell>
          <cell r="D115">
            <v>2924.0822222222223</v>
          </cell>
          <cell r="E115">
            <v>354076</v>
          </cell>
          <cell r="F115">
            <v>0</v>
          </cell>
          <cell r="G115">
            <v>0</v>
          </cell>
          <cell r="H115">
            <v>354076</v>
          </cell>
          <cell r="I115">
            <v>0</v>
          </cell>
          <cell r="J115">
            <v>354076</v>
          </cell>
          <cell r="K115" t="str">
            <v>Y</v>
          </cell>
          <cell r="L115">
            <v>0</v>
          </cell>
          <cell r="M115">
            <v>2924.0822222222223</v>
          </cell>
          <cell r="N115">
            <v>4803</v>
          </cell>
          <cell r="O115">
            <v>358879</v>
          </cell>
          <cell r="Q115">
            <v>0</v>
          </cell>
          <cell r="R115" t="str">
            <v>Not Applicable</v>
          </cell>
          <cell r="S115" t="str">
            <v/>
          </cell>
          <cell r="T115">
            <v>0</v>
          </cell>
          <cell r="U115">
            <v>358879</v>
          </cell>
          <cell r="V115">
            <v>122.73218491348092</v>
          </cell>
          <cell r="W115">
            <v>358879</v>
          </cell>
        </row>
        <row r="116">
          <cell r="B116" t="str">
            <v>17415</v>
          </cell>
          <cell r="C116" t="str">
            <v>Kent</v>
          </cell>
          <cell r="D116">
            <v>5797.1255555555554</v>
          </cell>
          <cell r="E116">
            <v>701972</v>
          </cell>
          <cell r="F116">
            <v>0</v>
          </cell>
          <cell r="G116">
            <v>0</v>
          </cell>
          <cell r="H116">
            <v>701972</v>
          </cell>
          <cell r="I116">
            <v>0</v>
          </cell>
          <cell r="J116">
            <v>701972</v>
          </cell>
          <cell r="K116" t="str">
            <v>Y</v>
          </cell>
          <cell r="L116">
            <v>0</v>
          </cell>
          <cell r="M116">
            <v>5797.1255555555554</v>
          </cell>
          <cell r="N116">
            <v>9523</v>
          </cell>
          <cell r="O116">
            <v>711495</v>
          </cell>
          <cell r="Q116">
            <v>0</v>
          </cell>
          <cell r="R116" t="str">
            <v>Not Applicable</v>
          </cell>
          <cell r="S116" t="str">
            <v/>
          </cell>
          <cell r="T116">
            <v>0</v>
          </cell>
          <cell r="U116">
            <v>711495</v>
          </cell>
          <cell r="V116">
            <v>122.73237713786507</v>
          </cell>
          <cell r="W116">
            <v>711495</v>
          </cell>
        </row>
        <row r="117">
          <cell r="B117" t="str">
            <v>17417</v>
          </cell>
          <cell r="C117" t="str">
            <v>Northshore</v>
          </cell>
          <cell r="D117">
            <v>1804.1544444444444</v>
          </cell>
          <cell r="E117">
            <v>218464</v>
          </cell>
          <cell r="F117">
            <v>0</v>
          </cell>
          <cell r="G117">
            <v>0</v>
          </cell>
          <cell r="H117">
            <v>218464</v>
          </cell>
          <cell r="I117">
            <v>0</v>
          </cell>
          <cell r="J117">
            <v>218464</v>
          </cell>
          <cell r="K117" t="str">
            <v>Y</v>
          </cell>
          <cell r="L117">
            <v>0</v>
          </cell>
          <cell r="M117">
            <v>1804.1544444444444</v>
          </cell>
          <cell r="N117">
            <v>2964</v>
          </cell>
          <cell r="O117">
            <v>221428</v>
          </cell>
          <cell r="Q117">
            <v>0</v>
          </cell>
          <cell r="R117" t="str">
            <v>Not Applicable</v>
          </cell>
          <cell r="S117" t="str">
            <v/>
          </cell>
          <cell r="T117">
            <v>0</v>
          </cell>
          <cell r="U117">
            <v>221428</v>
          </cell>
          <cell r="V117">
            <v>122.73228640809884</v>
          </cell>
          <cell r="W117">
            <v>221428</v>
          </cell>
        </row>
        <row r="118">
          <cell r="B118" t="str">
            <v>17937</v>
          </cell>
          <cell r="C118" t="str">
            <v>Lake Wash Tech Coll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 t="str">
            <v>Not Applicable</v>
          </cell>
          <cell r="S118" t="str">
            <v/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 t="str">
            <v>18100</v>
          </cell>
          <cell r="C119" t="str">
            <v>Bremerton</v>
          </cell>
          <cell r="D119">
            <v>326.45888888888891</v>
          </cell>
          <cell r="E119">
            <v>39531</v>
          </cell>
          <cell r="F119">
            <v>0</v>
          </cell>
          <cell r="G119">
            <v>0</v>
          </cell>
          <cell r="H119">
            <v>39531</v>
          </cell>
          <cell r="I119">
            <v>0</v>
          </cell>
          <cell r="J119">
            <v>39531</v>
          </cell>
          <cell r="K119" t="str">
            <v>Y</v>
          </cell>
          <cell r="L119">
            <v>0</v>
          </cell>
          <cell r="M119">
            <v>326.45888888888891</v>
          </cell>
          <cell r="N119">
            <v>536</v>
          </cell>
          <cell r="O119">
            <v>40067</v>
          </cell>
          <cell r="Q119">
            <v>0</v>
          </cell>
          <cell r="R119" t="str">
            <v>Not Applicable</v>
          </cell>
          <cell r="S119" t="str">
            <v/>
          </cell>
          <cell r="T119">
            <v>0</v>
          </cell>
          <cell r="U119">
            <v>40067</v>
          </cell>
          <cell r="V119">
            <v>122.73214595678203</v>
          </cell>
          <cell r="W119">
            <v>40067</v>
          </cell>
        </row>
        <row r="120">
          <cell r="B120" t="str">
            <v>18303</v>
          </cell>
          <cell r="C120" t="str">
            <v>Bainbridge</v>
          </cell>
          <cell r="D120">
            <v>50.86</v>
          </cell>
          <cell r="E120">
            <v>6159</v>
          </cell>
          <cell r="F120">
            <v>0</v>
          </cell>
          <cell r="G120">
            <v>0</v>
          </cell>
          <cell r="H120">
            <v>6159</v>
          </cell>
          <cell r="I120">
            <v>0</v>
          </cell>
          <cell r="J120">
            <v>6159</v>
          </cell>
          <cell r="K120" t="str">
            <v>N</v>
          </cell>
          <cell r="L120">
            <v>6159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 t="str">
            <v>Not Applicable</v>
          </cell>
          <cell r="S120" t="str">
            <v/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B121" t="str">
            <v>18400</v>
          </cell>
          <cell r="C121" t="str">
            <v>North Kitsap</v>
          </cell>
          <cell r="D121">
            <v>239.58444444444444</v>
          </cell>
          <cell r="E121">
            <v>29011</v>
          </cell>
          <cell r="F121">
            <v>0</v>
          </cell>
          <cell r="G121">
            <v>0</v>
          </cell>
          <cell r="H121">
            <v>29011</v>
          </cell>
          <cell r="I121">
            <v>0</v>
          </cell>
          <cell r="J121">
            <v>29011</v>
          </cell>
          <cell r="K121" t="str">
            <v>Y</v>
          </cell>
          <cell r="L121">
            <v>0</v>
          </cell>
          <cell r="M121">
            <v>239.58444444444444</v>
          </cell>
          <cell r="N121">
            <v>394</v>
          </cell>
          <cell r="O121">
            <v>29405</v>
          </cell>
          <cell r="Q121">
            <v>0</v>
          </cell>
          <cell r="R121" t="str">
            <v>Not Applicable</v>
          </cell>
          <cell r="S121" t="str">
            <v/>
          </cell>
          <cell r="T121">
            <v>0</v>
          </cell>
          <cell r="U121">
            <v>29405</v>
          </cell>
          <cell r="V121">
            <v>122.73334384536187</v>
          </cell>
          <cell r="W121">
            <v>29405</v>
          </cell>
        </row>
        <row r="122">
          <cell r="B122" t="str">
            <v>18401</v>
          </cell>
          <cell r="C122" t="str">
            <v>Central Kitsap</v>
          </cell>
          <cell r="D122">
            <v>326.72000000000003</v>
          </cell>
          <cell r="E122">
            <v>39562</v>
          </cell>
          <cell r="F122">
            <v>0</v>
          </cell>
          <cell r="G122">
            <v>0</v>
          </cell>
          <cell r="H122">
            <v>39562</v>
          </cell>
          <cell r="I122">
            <v>0</v>
          </cell>
          <cell r="J122">
            <v>39562</v>
          </cell>
          <cell r="K122" t="str">
            <v>Y</v>
          </cell>
          <cell r="L122">
            <v>0</v>
          </cell>
          <cell r="M122">
            <v>326.72000000000003</v>
          </cell>
          <cell r="N122">
            <v>537</v>
          </cell>
          <cell r="O122">
            <v>40099</v>
          </cell>
          <cell r="Q122">
            <v>0</v>
          </cell>
          <cell r="R122" t="str">
            <v>Not Applicable</v>
          </cell>
          <cell r="S122" t="str">
            <v/>
          </cell>
          <cell r="T122">
            <v>0</v>
          </cell>
          <cell r="U122">
            <v>40099</v>
          </cell>
          <cell r="V122">
            <v>122.73200293829578</v>
          </cell>
          <cell r="W122">
            <v>40099</v>
          </cell>
        </row>
        <row r="123">
          <cell r="B123" t="str">
            <v>18402</v>
          </cell>
          <cell r="C123" t="str">
            <v>South Kitsap</v>
          </cell>
          <cell r="D123">
            <v>236.22222222222223</v>
          </cell>
          <cell r="E123">
            <v>28604</v>
          </cell>
          <cell r="F123">
            <v>0</v>
          </cell>
          <cell r="G123">
            <v>0</v>
          </cell>
          <cell r="H123">
            <v>28604</v>
          </cell>
          <cell r="I123">
            <v>0</v>
          </cell>
          <cell r="J123">
            <v>28604</v>
          </cell>
          <cell r="K123" t="str">
            <v>Y</v>
          </cell>
          <cell r="L123">
            <v>0</v>
          </cell>
          <cell r="M123">
            <v>236.22222222222223</v>
          </cell>
          <cell r="N123">
            <v>388</v>
          </cell>
          <cell r="O123">
            <v>28992</v>
          </cell>
          <cell r="Q123">
            <v>0</v>
          </cell>
          <cell r="R123" t="str">
            <v>Not Applicable</v>
          </cell>
          <cell r="S123" t="str">
            <v/>
          </cell>
          <cell r="T123">
            <v>0</v>
          </cell>
          <cell r="U123">
            <v>28992</v>
          </cell>
          <cell r="V123">
            <v>122.73189087488241</v>
          </cell>
          <cell r="W123">
            <v>28992</v>
          </cell>
        </row>
        <row r="124">
          <cell r="B124" t="str">
            <v>19007</v>
          </cell>
          <cell r="C124" t="str">
            <v>Damman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N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 t="str">
            <v>Not Applicable</v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B125" t="str">
            <v>19028</v>
          </cell>
          <cell r="C125" t="str">
            <v>Easton</v>
          </cell>
          <cell r="D125">
            <v>11.86</v>
          </cell>
          <cell r="E125">
            <v>1436</v>
          </cell>
          <cell r="F125">
            <v>0</v>
          </cell>
          <cell r="G125">
            <v>0</v>
          </cell>
          <cell r="H125">
            <v>1436</v>
          </cell>
          <cell r="I125">
            <v>0</v>
          </cell>
          <cell r="J125">
            <v>1436</v>
          </cell>
          <cell r="K125" t="str">
            <v>C</v>
          </cell>
          <cell r="L125">
            <v>0</v>
          </cell>
          <cell r="M125">
            <v>11.86</v>
          </cell>
          <cell r="N125">
            <v>19</v>
          </cell>
          <cell r="O125">
            <v>1455</v>
          </cell>
          <cell r="Q125">
            <v>0</v>
          </cell>
          <cell r="R125" t="str">
            <v>Not Applicable</v>
          </cell>
          <cell r="S125" t="str">
            <v/>
          </cell>
          <cell r="T125">
            <v>0</v>
          </cell>
          <cell r="U125">
            <v>1455</v>
          </cell>
          <cell r="V125">
            <v>122.68128161888703</v>
          </cell>
          <cell r="W125">
            <v>1455</v>
          </cell>
        </row>
        <row r="126">
          <cell r="B126" t="str">
            <v>19400</v>
          </cell>
          <cell r="C126" t="str">
            <v>Thorp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N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 t="str">
            <v>Not Applicable</v>
          </cell>
          <cell r="S126" t="str">
            <v/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B127" t="str">
            <v>19401</v>
          </cell>
          <cell r="C127" t="str">
            <v>Ellensburg</v>
          </cell>
          <cell r="D127">
            <v>250.94666666666663</v>
          </cell>
          <cell r="E127">
            <v>30387</v>
          </cell>
          <cell r="F127">
            <v>0</v>
          </cell>
          <cell r="G127">
            <v>0</v>
          </cell>
          <cell r="H127">
            <v>30387</v>
          </cell>
          <cell r="I127">
            <v>0</v>
          </cell>
          <cell r="J127">
            <v>30387</v>
          </cell>
          <cell r="K127" t="str">
            <v>Y</v>
          </cell>
          <cell r="L127">
            <v>0</v>
          </cell>
          <cell r="M127">
            <v>250.94666666666663</v>
          </cell>
          <cell r="N127">
            <v>412</v>
          </cell>
          <cell r="O127">
            <v>30799</v>
          </cell>
          <cell r="Q127">
            <v>0</v>
          </cell>
          <cell r="R127" t="str">
            <v>Not Applicable</v>
          </cell>
          <cell r="S127" t="str">
            <v/>
          </cell>
          <cell r="T127">
            <v>0</v>
          </cell>
          <cell r="U127">
            <v>30799</v>
          </cell>
          <cell r="V127">
            <v>122.73125763774509</v>
          </cell>
          <cell r="W127">
            <v>30799</v>
          </cell>
        </row>
        <row r="128">
          <cell r="B128" t="str">
            <v>19403</v>
          </cell>
          <cell r="C128" t="str">
            <v>Kittitas</v>
          </cell>
          <cell r="D128">
            <v>52</v>
          </cell>
          <cell r="E128">
            <v>6297</v>
          </cell>
          <cell r="F128">
            <v>0</v>
          </cell>
          <cell r="G128">
            <v>0</v>
          </cell>
          <cell r="H128">
            <v>6297</v>
          </cell>
          <cell r="I128">
            <v>0</v>
          </cell>
          <cell r="J128">
            <v>6297</v>
          </cell>
          <cell r="K128" t="str">
            <v>C</v>
          </cell>
          <cell r="L128">
            <v>0</v>
          </cell>
          <cell r="M128">
            <v>52</v>
          </cell>
          <cell r="N128">
            <v>85</v>
          </cell>
          <cell r="O128">
            <v>6382</v>
          </cell>
          <cell r="Q128">
            <v>0</v>
          </cell>
          <cell r="R128" t="str">
            <v>Not Applicable</v>
          </cell>
          <cell r="S128" t="str">
            <v/>
          </cell>
          <cell r="T128">
            <v>0</v>
          </cell>
          <cell r="U128">
            <v>6382</v>
          </cell>
          <cell r="V128">
            <v>122.73076923076923</v>
          </cell>
          <cell r="W128">
            <v>6382</v>
          </cell>
        </row>
        <row r="129">
          <cell r="B129" t="str">
            <v>19404</v>
          </cell>
          <cell r="C129" t="str">
            <v>Cle Elum-Roslyn</v>
          </cell>
          <cell r="D129">
            <v>17.86</v>
          </cell>
          <cell r="E129">
            <v>2163</v>
          </cell>
          <cell r="F129">
            <v>0</v>
          </cell>
          <cell r="G129">
            <v>0</v>
          </cell>
          <cell r="H129">
            <v>2163</v>
          </cell>
          <cell r="I129">
            <v>0</v>
          </cell>
          <cell r="J129">
            <v>2163</v>
          </cell>
          <cell r="K129" t="str">
            <v>C</v>
          </cell>
          <cell r="L129">
            <v>0</v>
          </cell>
          <cell r="M129">
            <v>17.86</v>
          </cell>
          <cell r="N129">
            <v>29</v>
          </cell>
          <cell r="O129">
            <v>2192</v>
          </cell>
          <cell r="Q129">
            <v>0</v>
          </cell>
          <cell r="R129" t="str">
            <v>Not Applicable</v>
          </cell>
          <cell r="S129" t="str">
            <v/>
          </cell>
          <cell r="T129">
            <v>0</v>
          </cell>
          <cell r="U129">
            <v>2192</v>
          </cell>
          <cell r="V129">
            <v>122.7323628219485</v>
          </cell>
          <cell r="W129">
            <v>2192</v>
          </cell>
        </row>
        <row r="130">
          <cell r="B130" t="str">
            <v>20094</v>
          </cell>
          <cell r="C130" t="str">
            <v>Wishram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 t="str">
            <v>Not Applicable</v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B131" t="str">
            <v>20203</v>
          </cell>
          <cell r="C131" t="str">
            <v>Bickleton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 t="str">
            <v>Not Applicable</v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B132" t="str">
            <v>20215</v>
          </cell>
          <cell r="C132" t="str">
            <v>Centerville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 t="str">
            <v>Not Applicable</v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B133" t="str">
            <v>20400</v>
          </cell>
          <cell r="C133" t="str">
            <v>Trout Lake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N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 t="str">
            <v>Not Applicable</v>
          </cell>
          <cell r="S133" t="str">
            <v/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B134" t="str">
            <v>20401</v>
          </cell>
          <cell r="C134" t="str">
            <v>Glenwood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N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 t="str">
            <v>Not Applicable</v>
          </cell>
          <cell r="S134" t="str">
            <v/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B135" t="str">
            <v>20402</v>
          </cell>
          <cell r="C135" t="str">
            <v>Klickitat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N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 t="str">
            <v>Not Applicable</v>
          </cell>
          <cell r="S135" t="str">
            <v/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B136" t="str">
            <v>20403</v>
          </cell>
          <cell r="C136" t="str">
            <v>Roosevelt</v>
          </cell>
          <cell r="D136">
            <v>15.29</v>
          </cell>
          <cell r="E136">
            <v>1851</v>
          </cell>
          <cell r="F136">
            <v>0</v>
          </cell>
          <cell r="G136">
            <v>0</v>
          </cell>
          <cell r="H136">
            <v>1851</v>
          </cell>
          <cell r="I136">
            <v>0</v>
          </cell>
          <cell r="J136">
            <v>1851</v>
          </cell>
          <cell r="K136" t="str">
            <v>N</v>
          </cell>
          <cell r="L136">
            <v>1851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 t="str">
            <v>Not Applicable</v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B137" t="str">
            <v>20404</v>
          </cell>
          <cell r="C137" t="str">
            <v>Goldendale</v>
          </cell>
          <cell r="D137">
            <v>32.57</v>
          </cell>
          <cell r="E137">
            <v>3944</v>
          </cell>
          <cell r="F137">
            <v>0</v>
          </cell>
          <cell r="G137">
            <v>0</v>
          </cell>
          <cell r="H137">
            <v>3944</v>
          </cell>
          <cell r="I137">
            <v>0</v>
          </cell>
          <cell r="J137">
            <v>3944</v>
          </cell>
          <cell r="K137" t="str">
            <v>C</v>
          </cell>
          <cell r="L137">
            <v>0</v>
          </cell>
          <cell r="M137">
            <v>32.57</v>
          </cell>
          <cell r="N137">
            <v>54</v>
          </cell>
          <cell r="O137">
            <v>3998</v>
          </cell>
          <cell r="Q137">
            <v>0</v>
          </cell>
          <cell r="R137" t="str">
            <v>Not Applicable</v>
          </cell>
          <cell r="S137" t="str">
            <v/>
          </cell>
          <cell r="T137">
            <v>0</v>
          </cell>
          <cell r="U137">
            <v>3998</v>
          </cell>
          <cell r="V137">
            <v>122.75099785078292</v>
          </cell>
          <cell r="W137">
            <v>3998</v>
          </cell>
        </row>
        <row r="138">
          <cell r="B138" t="str">
            <v>20405</v>
          </cell>
          <cell r="C138" t="str">
            <v>White Salmon</v>
          </cell>
          <cell r="D138">
            <v>200.16444444444448</v>
          </cell>
          <cell r="E138">
            <v>24238</v>
          </cell>
          <cell r="F138">
            <v>0</v>
          </cell>
          <cell r="G138">
            <v>0</v>
          </cell>
          <cell r="H138">
            <v>24238</v>
          </cell>
          <cell r="I138">
            <v>0</v>
          </cell>
          <cell r="J138">
            <v>24238</v>
          </cell>
          <cell r="K138" t="str">
            <v>Y</v>
          </cell>
          <cell r="L138">
            <v>0</v>
          </cell>
          <cell r="M138">
            <v>200.16444444444448</v>
          </cell>
          <cell r="N138">
            <v>329</v>
          </cell>
          <cell r="O138">
            <v>24567</v>
          </cell>
          <cell r="Q138">
            <v>0</v>
          </cell>
          <cell r="R138" t="str">
            <v>Not Applicable</v>
          </cell>
          <cell r="S138" t="str">
            <v/>
          </cell>
          <cell r="T138">
            <v>0</v>
          </cell>
          <cell r="U138">
            <v>24567</v>
          </cell>
          <cell r="V138">
            <v>122.73408530763592</v>
          </cell>
          <cell r="W138">
            <v>24567</v>
          </cell>
        </row>
        <row r="139">
          <cell r="B139" t="str">
            <v>20406</v>
          </cell>
          <cell r="C139" t="str">
            <v>Lyle</v>
          </cell>
          <cell r="D139">
            <v>12.29</v>
          </cell>
          <cell r="E139">
            <v>1488</v>
          </cell>
          <cell r="F139">
            <v>0</v>
          </cell>
          <cell r="G139">
            <v>0</v>
          </cell>
          <cell r="H139">
            <v>1488</v>
          </cell>
          <cell r="I139">
            <v>0</v>
          </cell>
          <cell r="J139">
            <v>1488</v>
          </cell>
          <cell r="K139" t="str">
            <v>N</v>
          </cell>
          <cell r="L139">
            <v>1488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 t="str">
            <v>Not Applicable</v>
          </cell>
          <cell r="S139" t="str">
            <v/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B140" t="str">
            <v>21014</v>
          </cell>
          <cell r="C140" t="str">
            <v>Napavine</v>
          </cell>
          <cell r="D140">
            <v>24</v>
          </cell>
          <cell r="E140">
            <v>2906</v>
          </cell>
          <cell r="F140">
            <v>0</v>
          </cell>
          <cell r="G140">
            <v>0</v>
          </cell>
          <cell r="H140">
            <v>2906</v>
          </cell>
          <cell r="I140">
            <v>0</v>
          </cell>
          <cell r="J140">
            <v>2906</v>
          </cell>
          <cell r="K140" t="str">
            <v>N</v>
          </cell>
          <cell r="L140">
            <v>2906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 t="str">
            <v>Not Applicable</v>
          </cell>
          <cell r="S140" t="str">
            <v/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B141" t="str">
            <v>21036</v>
          </cell>
          <cell r="C141" t="str">
            <v>Evaline</v>
          </cell>
          <cell r="D141">
            <v>5.43</v>
          </cell>
          <cell r="E141">
            <v>658</v>
          </cell>
          <cell r="F141">
            <v>0</v>
          </cell>
          <cell r="G141">
            <v>0</v>
          </cell>
          <cell r="H141">
            <v>658</v>
          </cell>
          <cell r="I141">
            <v>0</v>
          </cell>
          <cell r="J141">
            <v>658</v>
          </cell>
          <cell r="K141" t="str">
            <v>N</v>
          </cell>
          <cell r="L141">
            <v>658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 t="str">
            <v>Not Applicable</v>
          </cell>
          <cell r="S141" t="str">
            <v/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B142" t="str">
            <v>21206</v>
          </cell>
          <cell r="C142" t="str">
            <v>Mossyrock</v>
          </cell>
          <cell r="D142">
            <v>60.86</v>
          </cell>
          <cell r="E142">
            <v>7370</v>
          </cell>
          <cell r="F142">
            <v>0</v>
          </cell>
          <cell r="G142">
            <v>0</v>
          </cell>
          <cell r="H142">
            <v>7370</v>
          </cell>
          <cell r="I142">
            <v>0</v>
          </cell>
          <cell r="J142">
            <v>7370</v>
          </cell>
          <cell r="K142" t="str">
            <v>C</v>
          </cell>
          <cell r="L142">
            <v>0</v>
          </cell>
          <cell r="M142">
            <v>60.86</v>
          </cell>
          <cell r="N142">
            <v>100</v>
          </cell>
          <cell r="O142">
            <v>7470</v>
          </cell>
          <cell r="Q142">
            <v>0</v>
          </cell>
          <cell r="R142" t="str">
            <v>Not Applicable</v>
          </cell>
          <cell r="S142" t="str">
            <v/>
          </cell>
          <cell r="T142">
            <v>0</v>
          </cell>
          <cell r="U142">
            <v>7470</v>
          </cell>
          <cell r="V142">
            <v>122.74071639829116</v>
          </cell>
          <cell r="W142">
            <v>7470</v>
          </cell>
        </row>
        <row r="143">
          <cell r="B143" t="str">
            <v>21214</v>
          </cell>
          <cell r="C143" t="str">
            <v>Morton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N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 t="str">
            <v>Not Applicable</v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B144" t="str">
            <v>21226</v>
          </cell>
          <cell r="C144" t="str">
            <v>Adna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N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 t="str">
            <v>Not Applicable</v>
          </cell>
          <cell r="S144" t="str">
            <v/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B145" t="str">
            <v>21232</v>
          </cell>
          <cell r="C145" t="str">
            <v>Winlock</v>
          </cell>
          <cell r="D145">
            <v>94.86</v>
          </cell>
          <cell r="E145">
            <v>11487</v>
          </cell>
          <cell r="F145">
            <v>0</v>
          </cell>
          <cell r="G145">
            <v>0</v>
          </cell>
          <cell r="H145">
            <v>11487</v>
          </cell>
          <cell r="I145">
            <v>0</v>
          </cell>
          <cell r="J145">
            <v>11487</v>
          </cell>
          <cell r="K145" t="str">
            <v>Y</v>
          </cell>
          <cell r="L145">
            <v>0</v>
          </cell>
          <cell r="M145">
            <v>94.86</v>
          </cell>
          <cell r="N145">
            <v>156</v>
          </cell>
          <cell r="O145">
            <v>11643</v>
          </cell>
          <cell r="Q145">
            <v>0</v>
          </cell>
          <cell r="R145" t="str">
            <v>Not Applicable</v>
          </cell>
          <cell r="S145" t="str">
            <v/>
          </cell>
          <cell r="T145">
            <v>0</v>
          </cell>
          <cell r="U145">
            <v>11643</v>
          </cell>
          <cell r="V145">
            <v>122.73877292852625</v>
          </cell>
          <cell r="W145">
            <v>11643</v>
          </cell>
        </row>
        <row r="146">
          <cell r="B146" t="str">
            <v>21234</v>
          </cell>
          <cell r="C146" t="str">
            <v>Boistfort</v>
          </cell>
          <cell r="D146">
            <v>0.71</v>
          </cell>
          <cell r="E146">
            <v>86</v>
          </cell>
          <cell r="F146">
            <v>0</v>
          </cell>
          <cell r="G146">
            <v>0</v>
          </cell>
          <cell r="H146">
            <v>86</v>
          </cell>
          <cell r="I146">
            <v>0</v>
          </cell>
          <cell r="J146">
            <v>86</v>
          </cell>
          <cell r="K146" t="str">
            <v>N</v>
          </cell>
          <cell r="L146">
            <v>86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 t="str">
            <v>Not Applicable</v>
          </cell>
          <cell r="S146" t="str">
            <v/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B147" t="str">
            <v>21237</v>
          </cell>
          <cell r="C147" t="str">
            <v>Toledo</v>
          </cell>
          <cell r="D147">
            <v>9.86</v>
          </cell>
          <cell r="E147">
            <v>1194</v>
          </cell>
          <cell r="F147">
            <v>0</v>
          </cell>
          <cell r="G147">
            <v>0</v>
          </cell>
          <cell r="H147">
            <v>1194</v>
          </cell>
          <cell r="I147">
            <v>0</v>
          </cell>
          <cell r="J147">
            <v>1194</v>
          </cell>
          <cell r="K147" t="str">
            <v>N</v>
          </cell>
          <cell r="L147">
            <v>1194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 t="str">
            <v>Not Applicable</v>
          </cell>
          <cell r="S147" t="str">
            <v/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B148" t="str">
            <v>21300</v>
          </cell>
          <cell r="C148" t="str">
            <v>Onalaska</v>
          </cell>
          <cell r="D148">
            <v>31.58</v>
          </cell>
          <cell r="E148">
            <v>3824</v>
          </cell>
          <cell r="F148">
            <v>0</v>
          </cell>
          <cell r="G148">
            <v>0</v>
          </cell>
          <cell r="H148">
            <v>3824</v>
          </cell>
          <cell r="I148">
            <v>0</v>
          </cell>
          <cell r="J148">
            <v>3824</v>
          </cell>
          <cell r="K148" t="str">
            <v>C</v>
          </cell>
          <cell r="L148">
            <v>0</v>
          </cell>
          <cell r="M148">
            <v>31.58</v>
          </cell>
          <cell r="N148">
            <v>52</v>
          </cell>
          <cell r="O148">
            <v>3876</v>
          </cell>
          <cell r="Q148">
            <v>0</v>
          </cell>
          <cell r="R148" t="str">
            <v>Not Applicable</v>
          </cell>
          <cell r="S148" t="str">
            <v/>
          </cell>
          <cell r="T148">
            <v>0</v>
          </cell>
          <cell r="U148">
            <v>3876</v>
          </cell>
          <cell r="V148">
            <v>122.73590880303991</v>
          </cell>
          <cell r="W148">
            <v>3876</v>
          </cell>
        </row>
        <row r="149">
          <cell r="B149" t="str">
            <v>21301</v>
          </cell>
          <cell r="C149" t="str">
            <v>Pe Ell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N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 t="str">
            <v>Not Applicable</v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B150" t="str">
            <v>21302</v>
          </cell>
          <cell r="C150" t="str">
            <v>Chehalis</v>
          </cell>
          <cell r="D150">
            <v>159.13999999999999</v>
          </cell>
          <cell r="E150">
            <v>19270</v>
          </cell>
          <cell r="F150">
            <v>0</v>
          </cell>
          <cell r="G150">
            <v>0</v>
          </cell>
          <cell r="H150">
            <v>19270</v>
          </cell>
          <cell r="I150">
            <v>0</v>
          </cell>
          <cell r="J150">
            <v>19270</v>
          </cell>
          <cell r="K150" t="str">
            <v>Y</v>
          </cell>
          <cell r="L150">
            <v>0</v>
          </cell>
          <cell r="M150">
            <v>159.13999999999999</v>
          </cell>
          <cell r="N150">
            <v>261</v>
          </cell>
          <cell r="O150">
            <v>19531</v>
          </cell>
          <cell r="Q150">
            <v>0</v>
          </cell>
          <cell r="R150" t="str">
            <v>Not Applicable</v>
          </cell>
          <cell r="S150" t="str">
            <v/>
          </cell>
          <cell r="T150">
            <v>0</v>
          </cell>
          <cell r="U150">
            <v>19531</v>
          </cell>
          <cell r="V150">
            <v>122.72841523187132</v>
          </cell>
          <cell r="W150">
            <v>19531</v>
          </cell>
        </row>
        <row r="151">
          <cell r="B151" t="str">
            <v>21303</v>
          </cell>
          <cell r="C151" t="str">
            <v>White Pass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 t="str">
            <v>Not Applicable</v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B152" t="str">
            <v>21401</v>
          </cell>
          <cell r="C152" t="str">
            <v>Centralia</v>
          </cell>
          <cell r="D152">
            <v>402.14</v>
          </cell>
          <cell r="E152">
            <v>48695</v>
          </cell>
          <cell r="F152">
            <v>0</v>
          </cell>
          <cell r="G152">
            <v>0</v>
          </cell>
          <cell r="H152">
            <v>48695</v>
          </cell>
          <cell r="I152">
            <v>0</v>
          </cell>
          <cell r="J152">
            <v>48695</v>
          </cell>
          <cell r="K152" t="str">
            <v>Y</v>
          </cell>
          <cell r="L152">
            <v>0</v>
          </cell>
          <cell r="M152">
            <v>402.14</v>
          </cell>
          <cell r="N152">
            <v>661</v>
          </cell>
          <cell r="O152">
            <v>49356</v>
          </cell>
          <cell r="Q152">
            <v>0</v>
          </cell>
          <cell r="R152" t="str">
            <v>Not Applicable</v>
          </cell>
          <cell r="S152" t="str">
            <v/>
          </cell>
          <cell r="T152">
            <v>0</v>
          </cell>
          <cell r="U152">
            <v>49356</v>
          </cell>
          <cell r="V152">
            <v>122.73337643606705</v>
          </cell>
          <cell r="W152">
            <v>49356</v>
          </cell>
        </row>
        <row r="153">
          <cell r="B153" t="str">
            <v>22008</v>
          </cell>
          <cell r="C153" t="str">
            <v>Sprague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N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 t="str">
            <v>Not Applicable</v>
          </cell>
          <cell r="S153" t="str">
            <v/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B154" t="str">
            <v>22009</v>
          </cell>
          <cell r="C154" t="str">
            <v>Reardan</v>
          </cell>
          <cell r="D154">
            <v>11.014444444444445</v>
          </cell>
          <cell r="E154">
            <v>1334</v>
          </cell>
          <cell r="F154">
            <v>0</v>
          </cell>
          <cell r="G154">
            <v>0</v>
          </cell>
          <cell r="H154">
            <v>1334</v>
          </cell>
          <cell r="I154">
            <v>0</v>
          </cell>
          <cell r="J154">
            <v>1334</v>
          </cell>
          <cell r="K154" t="str">
            <v>N</v>
          </cell>
          <cell r="L154">
            <v>1334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 t="str">
            <v>Not Applicable</v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B155" t="str">
            <v>22017</v>
          </cell>
          <cell r="C155" t="str">
            <v>Almira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N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 t="str">
            <v>Not Applicable</v>
          </cell>
          <cell r="S155" t="str">
            <v/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B156" t="str">
            <v>22073</v>
          </cell>
          <cell r="C156" t="str">
            <v>Creston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N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 t="str">
            <v>Not Applicable</v>
          </cell>
          <cell r="S156" t="str">
            <v/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B157" t="str">
            <v>22105</v>
          </cell>
          <cell r="C157" t="str">
            <v>Odessa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N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 t="str">
            <v>Not Applicable</v>
          </cell>
          <cell r="S157" t="str">
            <v/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B158" t="str">
            <v>22200</v>
          </cell>
          <cell r="C158" t="str">
            <v>Wilbur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N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 t="str">
            <v>Not Applicable</v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B159" t="str">
            <v>22204</v>
          </cell>
          <cell r="C159" t="str">
            <v>Harrington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N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 t="str">
            <v>Not Applicable</v>
          </cell>
          <cell r="S159" t="str">
            <v/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B160" t="str">
            <v>22207</v>
          </cell>
          <cell r="C160" t="str">
            <v>Davenport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N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 t="str">
            <v>Not Applicable</v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B161" t="str">
            <v>23042</v>
          </cell>
          <cell r="C161" t="str">
            <v>Southside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N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 t="str">
            <v>Not Applicable</v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B162" t="str">
            <v>23054</v>
          </cell>
          <cell r="C162" t="str">
            <v>Grapeview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 t="str">
            <v>Not Applicable</v>
          </cell>
          <cell r="S162" t="str">
            <v/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B163" t="str">
            <v>23309</v>
          </cell>
          <cell r="C163" t="str">
            <v>Shelton</v>
          </cell>
          <cell r="D163">
            <v>735.65222222222224</v>
          </cell>
          <cell r="E163">
            <v>89080</v>
          </cell>
          <cell r="F163">
            <v>0</v>
          </cell>
          <cell r="G163">
            <v>0</v>
          </cell>
          <cell r="H163">
            <v>89080</v>
          </cell>
          <cell r="I163">
            <v>0</v>
          </cell>
          <cell r="J163">
            <v>89080</v>
          </cell>
          <cell r="K163" t="str">
            <v>Y</v>
          </cell>
          <cell r="L163">
            <v>0</v>
          </cell>
          <cell r="M163">
            <v>735.65222222222224</v>
          </cell>
          <cell r="N163">
            <v>1208</v>
          </cell>
          <cell r="O163">
            <v>90288</v>
          </cell>
          <cell r="Q163">
            <v>0</v>
          </cell>
          <cell r="R163" t="str">
            <v>Not Applicable</v>
          </cell>
          <cell r="S163" t="str">
            <v/>
          </cell>
          <cell r="T163">
            <v>0</v>
          </cell>
          <cell r="U163">
            <v>90288</v>
          </cell>
          <cell r="V163">
            <v>122.73190683399613</v>
          </cell>
          <cell r="W163">
            <v>90288</v>
          </cell>
        </row>
        <row r="164">
          <cell r="B164" t="str">
            <v>23311</v>
          </cell>
          <cell r="C164" t="str">
            <v>Mary M Knight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N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Q164">
            <v>0</v>
          </cell>
          <cell r="R164" t="str">
            <v>Not Applicable</v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B165" t="str">
            <v>23402</v>
          </cell>
          <cell r="C165" t="str">
            <v>Pioneer</v>
          </cell>
          <cell r="D165">
            <v>16.72</v>
          </cell>
          <cell r="E165">
            <v>2025</v>
          </cell>
          <cell r="F165">
            <v>0</v>
          </cell>
          <cell r="G165">
            <v>0</v>
          </cell>
          <cell r="H165">
            <v>2025</v>
          </cell>
          <cell r="I165">
            <v>0</v>
          </cell>
          <cell r="J165">
            <v>2025</v>
          </cell>
          <cell r="K165" t="str">
            <v>N</v>
          </cell>
          <cell r="L165">
            <v>2025</v>
          </cell>
          <cell r="M165">
            <v>0</v>
          </cell>
          <cell r="N165">
            <v>0</v>
          </cell>
          <cell r="O165">
            <v>0</v>
          </cell>
          <cell r="Q165">
            <v>0</v>
          </cell>
          <cell r="R165" t="str">
            <v>Not Applicable</v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B166" t="str">
            <v>23403</v>
          </cell>
          <cell r="C166" t="str">
            <v>North Mason</v>
          </cell>
          <cell r="D166">
            <v>255.57999999999998</v>
          </cell>
          <cell r="E166">
            <v>30948</v>
          </cell>
          <cell r="F166">
            <v>0</v>
          </cell>
          <cell r="G166">
            <v>0</v>
          </cell>
          <cell r="H166">
            <v>30948</v>
          </cell>
          <cell r="I166">
            <v>0</v>
          </cell>
          <cell r="J166">
            <v>30948</v>
          </cell>
          <cell r="K166" t="str">
            <v>Y</v>
          </cell>
          <cell r="L166">
            <v>0</v>
          </cell>
          <cell r="M166">
            <v>255.57999999999998</v>
          </cell>
          <cell r="N166">
            <v>420</v>
          </cell>
          <cell r="O166">
            <v>31368</v>
          </cell>
          <cell r="Q166">
            <v>0</v>
          </cell>
          <cell r="R166" t="str">
            <v>Not Applicable</v>
          </cell>
          <cell r="S166" t="str">
            <v/>
          </cell>
          <cell r="T166">
            <v>0</v>
          </cell>
          <cell r="U166">
            <v>31368</v>
          </cell>
          <cell r="V166">
            <v>122.73260818530402</v>
          </cell>
          <cell r="W166">
            <v>31368</v>
          </cell>
        </row>
        <row r="167">
          <cell r="B167" t="str">
            <v>23404</v>
          </cell>
          <cell r="C167" t="str">
            <v>Hood Canal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N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Q167">
            <v>0</v>
          </cell>
          <cell r="R167" t="str">
            <v>Not Applicable</v>
          </cell>
          <cell r="S167" t="str">
            <v/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B168" t="str">
            <v>24014</v>
          </cell>
          <cell r="C168" t="str">
            <v>Nespelem</v>
          </cell>
          <cell r="D168">
            <v>120.77777777777777</v>
          </cell>
          <cell r="E168">
            <v>14625</v>
          </cell>
          <cell r="F168">
            <v>0</v>
          </cell>
          <cell r="G168">
            <v>0</v>
          </cell>
          <cell r="H168">
            <v>14625</v>
          </cell>
          <cell r="I168">
            <v>0</v>
          </cell>
          <cell r="J168">
            <v>14625</v>
          </cell>
          <cell r="K168" t="str">
            <v>Y</v>
          </cell>
          <cell r="L168">
            <v>0</v>
          </cell>
          <cell r="M168">
            <v>120.77777777777777</v>
          </cell>
          <cell r="N168">
            <v>198</v>
          </cell>
          <cell r="O168">
            <v>14823</v>
          </cell>
          <cell r="Q168">
            <v>0</v>
          </cell>
          <cell r="R168" t="str">
            <v>Not Applicable</v>
          </cell>
          <cell r="S168" t="str">
            <v/>
          </cell>
          <cell r="T168">
            <v>0</v>
          </cell>
          <cell r="U168">
            <v>14823</v>
          </cell>
          <cell r="V168">
            <v>122.72953081876726</v>
          </cell>
          <cell r="W168">
            <v>14823</v>
          </cell>
        </row>
        <row r="169">
          <cell r="B169" t="str">
            <v>24019</v>
          </cell>
          <cell r="C169" t="str">
            <v>Omak</v>
          </cell>
          <cell r="D169">
            <v>185.80222222222224</v>
          </cell>
          <cell r="E169">
            <v>22499</v>
          </cell>
          <cell r="F169">
            <v>0</v>
          </cell>
          <cell r="G169">
            <v>0</v>
          </cell>
          <cell r="H169">
            <v>22499</v>
          </cell>
          <cell r="I169">
            <v>0</v>
          </cell>
          <cell r="J169">
            <v>22499</v>
          </cell>
          <cell r="K169" t="str">
            <v>Y</v>
          </cell>
          <cell r="L169">
            <v>0</v>
          </cell>
          <cell r="M169">
            <v>185.80222222222224</v>
          </cell>
          <cell r="N169">
            <v>305</v>
          </cell>
          <cell r="O169">
            <v>22804</v>
          </cell>
          <cell r="Q169">
            <v>0</v>
          </cell>
          <cell r="R169" t="str">
            <v>Not Applicable</v>
          </cell>
          <cell r="S169" t="str">
            <v/>
          </cell>
          <cell r="T169">
            <v>0</v>
          </cell>
          <cell r="U169">
            <v>22804</v>
          </cell>
          <cell r="V169">
            <v>122.73265479422562</v>
          </cell>
          <cell r="W169">
            <v>22804</v>
          </cell>
        </row>
        <row r="170">
          <cell r="B170" t="str">
            <v>24105</v>
          </cell>
          <cell r="C170" t="str">
            <v>Okanogan</v>
          </cell>
          <cell r="D170">
            <v>131.70999999999998</v>
          </cell>
          <cell r="E170">
            <v>15949</v>
          </cell>
          <cell r="F170">
            <v>0</v>
          </cell>
          <cell r="G170">
            <v>0</v>
          </cell>
          <cell r="H170">
            <v>15949</v>
          </cell>
          <cell r="I170">
            <v>0</v>
          </cell>
          <cell r="J170">
            <v>15949</v>
          </cell>
          <cell r="K170" t="str">
            <v>Y</v>
          </cell>
          <cell r="L170">
            <v>0</v>
          </cell>
          <cell r="M170">
            <v>131.70999999999998</v>
          </cell>
          <cell r="N170">
            <v>216</v>
          </cell>
          <cell r="O170">
            <v>16165</v>
          </cell>
          <cell r="Q170">
            <v>0</v>
          </cell>
          <cell r="R170" t="str">
            <v>Not Applicable</v>
          </cell>
          <cell r="S170" t="str">
            <v/>
          </cell>
          <cell r="T170">
            <v>0</v>
          </cell>
          <cell r="U170">
            <v>16165</v>
          </cell>
          <cell r="V170">
            <v>122.73175916786882</v>
          </cell>
          <cell r="W170">
            <v>16165</v>
          </cell>
        </row>
        <row r="171">
          <cell r="B171" t="str">
            <v>24111</v>
          </cell>
          <cell r="C171" t="str">
            <v>Brewster</v>
          </cell>
          <cell r="D171">
            <v>447.23666666666668</v>
          </cell>
          <cell r="E171">
            <v>54156</v>
          </cell>
          <cell r="F171">
            <v>0</v>
          </cell>
          <cell r="G171">
            <v>0</v>
          </cell>
          <cell r="H171">
            <v>54156</v>
          </cell>
          <cell r="I171">
            <v>0</v>
          </cell>
          <cell r="J171">
            <v>54156</v>
          </cell>
          <cell r="K171" t="str">
            <v>C</v>
          </cell>
          <cell r="L171">
            <v>0</v>
          </cell>
          <cell r="M171">
            <v>447.23666666666668</v>
          </cell>
          <cell r="N171">
            <v>735</v>
          </cell>
          <cell r="O171">
            <v>54891</v>
          </cell>
          <cell r="Q171">
            <v>0</v>
          </cell>
          <cell r="R171" t="str">
            <v>Not Applicable</v>
          </cell>
          <cell r="S171" t="str">
            <v/>
          </cell>
          <cell r="T171">
            <v>0</v>
          </cell>
          <cell r="U171">
            <v>54891</v>
          </cell>
          <cell r="V171">
            <v>122.73367568252453</v>
          </cell>
          <cell r="W171">
            <v>54891</v>
          </cell>
        </row>
        <row r="172">
          <cell r="B172" t="str">
            <v>24122</v>
          </cell>
          <cell r="C172" t="str">
            <v>Pateros</v>
          </cell>
          <cell r="D172">
            <v>46.14</v>
          </cell>
          <cell r="E172">
            <v>5587</v>
          </cell>
          <cell r="F172">
            <v>0</v>
          </cell>
          <cell r="G172">
            <v>0</v>
          </cell>
          <cell r="H172">
            <v>5587</v>
          </cell>
          <cell r="I172">
            <v>0</v>
          </cell>
          <cell r="J172">
            <v>5587</v>
          </cell>
          <cell r="K172" t="str">
            <v>C</v>
          </cell>
          <cell r="L172">
            <v>0</v>
          </cell>
          <cell r="M172">
            <v>46.14</v>
          </cell>
          <cell r="N172">
            <v>76</v>
          </cell>
          <cell r="O172">
            <v>5663</v>
          </cell>
          <cell r="Q172">
            <v>0</v>
          </cell>
          <cell r="R172" t="str">
            <v>Not Applicable</v>
          </cell>
          <cell r="S172" t="str">
            <v/>
          </cell>
          <cell r="T172">
            <v>0</v>
          </cell>
          <cell r="U172">
            <v>5663</v>
          </cell>
          <cell r="V172">
            <v>122.73515387949718</v>
          </cell>
          <cell r="W172">
            <v>5663</v>
          </cell>
        </row>
        <row r="173">
          <cell r="B173" t="str">
            <v>24350</v>
          </cell>
          <cell r="C173" t="str">
            <v>Methow Valley</v>
          </cell>
          <cell r="D173">
            <v>9.86</v>
          </cell>
          <cell r="E173">
            <v>1194</v>
          </cell>
          <cell r="F173">
            <v>0</v>
          </cell>
          <cell r="G173">
            <v>0</v>
          </cell>
          <cell r="H173">
            <v>1194</v>
          </cell>
          <cell r="I173">
            <v>0</v>
          </cell>
          <cell r="J173">
            <v>1194</v>
          </cell>
          <cell r="K173" t="str">
            <v>N</v>
          </cell>
          <cell r="L173">
            <v>1194</v>
          </cell>
          <cell r="M173">
            <v>0</v>
          </cell>
          <cell r="N173">
            <v>0</v>
          </cell>
          <cell r="O173">
            <v>0</v>
          </cell>
          <cell r="Q173">
            <v>0</v>
          </cell>
          <cell r="R173" t="str">
            <v>Not Applicable</v>
          </cell>
          <cell r="S173" t="str">
            <v/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B174" t="str">
            <v>24404</v>
          </cell>
          <cell r="C174" t="str">
            <v>Tonasket</v>
          </cell>
          <cell r="D174">
            <v>164.28</v>
          </cell>
          <cell r="E174">
            <v>19893</v>
          </cell>
          <cell r="F174">
            <v>0</v>
          </cell>
          <cell r="G174">
            <v>0</v>
          </cell>
          <cell r="H174">
            <v>19893</v>
          </cell>
          <cell r="I174">
            <v>0</v>
          </cell>
          <cell r="J174">
            <v>19893</v>
          </cell>
          <cell r="K174" t="str">
            <v>Y</v>
          </cell>
          <cell r="L174">
            <v>0</v>
          </cell>
          <cell r="M174">
            <v>164.28</v>
          </cell>
          <cell r="N174">
            <v>270</v>
          </cell>
          <cell r="O174">
            <v>20163</v>
          </cell>
          <cell r="Q174">
            <v>0</v>
          </cell>
          <cell r="R174" t="str">
            <v>Not Applicable</v>
          </cell>
          <cell r="S174" t="str">
            <v/>
          </cell>
          <cell r="T174">
            <v>0</v>
          </cell>
          <cell r="U174">
            <v>20163</v>
          </cell>
          <cell r="V174">
            <v>122.73557341124909</v>
          </cell>
          <cell r="W174">
            <v>20163</v>
          </cell>
        </row>
        <row r="175">
          <cell r="B175" t="str">
            <v>24410</v>
          </cell>
          <cell r="C175" t="str">
            <v>Oroville</v>
          </cell>
          <cell r="D175">
            <v>93.72</v>
          </cell>
          <cell r="E175">
            <v>11349</v>
          </cell>
          <cell r="F175">
            <v>0</v>
          </cell>
          <cell r="G175">
            <v>0</v>
          </cell>
          <cell r="H175">
            <v>11349</v>
          </cell>
          <cell r="I175">
            <v>0</v>
          </cell>
          <cell r="J175">
            <v>11349</v>
          </cell>
          <cell r="K175" t="str">
            <v>Y</v>
          </cell>
          <cell r="L175">
            <v>0</v>
          </cell>
          <cell r="M175">
            <v>93.72</v>
          </cell>
          <cell r="N175">
            <v>154</v>
          </cell>
          <cell r="O175">
            <v>11503</v>
          </cell>
          <cell r="Q175">
            <v>0</v>
          </cell>
          <cell r="R175" t="str">
            <v>Not Applicable</v>
          </cell>
          <cell r="S175" t="str">
            <v/>
          </cell>
          <cell r="T175">
            <v>0</v>
          </cell>
          <cell r="U175">
            <v>11503</v>
          </cell>
          <cell r="V175">
            <v>122.73794280836535</v>
          </cell>
          <cell r="W175">
            <v>11503</v>
          </cell>
        </row>
        <row r="176">
          <cell r="B176" t="str">
            <v>25101</v>
          </cell>
          <cell r="C176" t="str">
            <v>Ocean Beach</v>
          </cell>
          <cell r="D176">
            <v>51.917777777777779</v>
          </cell>
          <cell r="E176">
            <v>6287</v>
          </cell>
          <cell r="F176">
            <v>0</v>
          </cell>
          <cell r="G176">
            <v>0</v>
          </cell>
          <cell r="H176">
            <v>6287</v>
          </cell>
          <cell r="I176">
            <v>0</v>
          </cell>
          <cell r="J176">
            <v>6287</v>
          </cell>
          <cell r="K176" t="str">
            <v>C</v>
          </cell>
          <cell r="L176">
            <v>0</v>
          </cell>
          <cell r="M176">
            <v>51.917777777777779</v>
          </cell>
          <cell r="N176">
            <v>85</v>
          </cell>
          <cell r="O176">
            <v>6372</v>
          </cell>
          <cell r="Q176">
            <v>0</v>
          </cell>
          <cell r="R176" t="str">
            <v>Not Applicable</v>
          </cell>
          <cell r="S176" t="str">
            <v/>
          </cell>
          <cell r="T176">
            <v>0</v>
          </cell>
          <cell r="U176">
            <v>6372</v>
          </cell>
          <cell r="V176">
            <v>122.73252578864016</v>
          </cell>
          <cell r="W176">
            <v>6372</v>
          </cell>
        </row>
        <row r="177">
          <cell r="B177" t="str">
            <v>25116</v>
          </cell>
          <cell r="C177" t="str">
            <v>Raymond</v>
          </cell>
          <cell r="D177">
            <v>77.569999999999993</v>
          </cell>
          <cell r="E177">
            <v>9393</v>
          </cell>
          <cell r="F177">
            <v>0</v>
          </cell>
          <cell r="G177">
            <v>0</v>
          </cell>
          <cell r="H177">
            <v>9393</v>
          </cell>
          <cell r="I177">
            <v>0</v>
          </cell>
          <cell r="J177">
            <v>9393</v>
          </cell>
          <cell r="K177" t="str">
            <v>C</v>
          </cell>
          <cell r="L177">
            <v>0</v>
          </cell>
          <cell r="M177">
            <v>77.569999999999993</v>
          </cell>
          <cell r="N177">
            <v>127</v>
          </cell>
          <cell r="O177">
            <v>9520</v>
          </cell>
          <cell r="Q177">
            <v>0</v>
          </cell>
          <cell r="R177" t="str">
            <v>Not Applicable</v>
          </cell>
          <cell r="S177" t="str">
            <v/>
          </cell>
          <cell r="T177">
            <v>0</v>
          </cell>
          <cell r="U177">
            <v>9520</v>
          </cell>
          <cell r="V177">
            <v>122.72785870826351</v>
          </cell>
          <cell r="W177">
            <v>9520</v>
          </cell>
        </row>
        <row r="178">
          <cell r="B178" t="str">
            <v>25118</v>
          </cell>
          <cell r="C178" t="str">
            <v>South Bend</v>
          </cell>
          <cell r="D178">
            <v>107.19333333333334</v>
          </cell>
          <cell r="E178">
            <v>12980</v>
          </cell>
          <cell r="F178">
            <v>0</v>
          </cell>
          <cell r="G178">
            <v>0</v>
          </cell>
          <cell r="H178">
            <v>12980</v>
          </cell>
          <cell r="I178">
            <v>0</v>
          </cell>
          <cell r="J178">
            <v>12980</v>
          </cell>
          <cell r="K178" t="str">
            <v>Y</v>
          </cell>
          <cell r="L178">
            <v>0</v>
          </cell>
          <cell r="M178">
            <v>107.19333333333334</v>
          </cell>
          <cell r="N178">
            <v>176</v>
          </cell>
          <cell r="O178">
            <v>13156</v>
          </cell>
          <cell r="Q178">
            <v>0</v>
          </cell>
          <cell r="R178" t="str">
            <v>Not Applicable</v>
          </cell>
          <cell r="S178" t="str">
            <v/>
          </cell>
          <cell r="T178">
            <v>0</v>
          </cell>
          <cell r="U178">
            <v>13156</v>
          </cell>
          <cell r="V178">
            <v>122.73151315380309</v>
          </cell>
          <cell r="W178">
            <v>13156</v>
          </cell>
        </row>
        <row r="179">
          <cell r="B179" t="str">
            <v>25155</v>
          </cell>
          <cell r="C179" t="str">
            <v>Naselle Grays Riv</v>
          </cell>
          <cell r="D179">
            <v>26.29</v>
          </cell>
          <cell r="E179">
            <v>3183</v>
          </cell>
          <cell r="F179">
            <v>0</v>
          </cell>
          <cell r="G179">
            <v>0</v>
          </cell>
          <cell r="H179">
            <v>3183</v>
          </cell>
          <cell r="I179">
            <v>0</v>
          </cell>
          <cell r="J179">
            <v>3183</v>
          </cell>
          <cell r="K179" t="str">
            <v>C</v>
          </cell>
          <cell r="L179">
            <v>0</v>
          </cell>
          <cell r="M179">
            <v>26.29</v>
          </cell>
          <cell r="N179">
            <v>43</v>
          </cell>
          <cell r="O179">
            <v>3226</v>
          </cell>
          <cell r="Q179">
            <v>0</v>
          </cell>
          <cell r="R179" t="str">
            <v>Not Applicable</v>
          </cell>
          <cell r="S179" t="str">
            <v/>
          </cell>
          <cell r="T179">
            <v>0</v>
          </cell>
          <cell r="U179">
            <v>3226</v>
          </cell>
          <cell r="V179">
            <v>122.70825408900723</v>
          </cell>
          <cell r="W179">
            <v>3226</v>
          </cell>
        </row>
        <row r="180">
          <cell r="B180" t="str">
            <v>25160</v>
          </cell>
          <cell r="C180" t="str">
            <v>Willapa Valley</v>
          </cell>
          <cell r="D180">
            <v>9</v>
          </cell>
          <cell r="E180">
            <v>1090</v>
          </cell>
          <cell r="F180">
            <v>0</v>
          </cell>
          <cell r="G180">
            <v>0</v>
          </cell>
          <cell r="H180">
            <v>1090</v>
          </cell>
          <cell r="I180">
            <v>0</v>
          </cell>
          <cell r="J180">
            <v>1090</v>
          </cell>
          <cell r="K180" t="str">
            <v>N</v>
          </cell>
          <cell r="L180">
            <v>1090</v>
          </cell>
          <cell r="M180">
            <v>0</v>
          </cell>
          <cell r="N180">
            <v>0</v>
          </cell>
          <cell r="O180">
            <v>0</v>
          </cell>
          <cell r="Q180">
            <v>0</v>
          </cell>
          <cell r="R180" t="str">
            <v>Not Applicable</v>
          </cell>
          <cell r="S180" t="str">
            <v/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Q181">
            <v>0</v>
          </cell>
          <cell r="R181" t="str">
            <v>Not Applicable</v>
          </cell>
          <cell r="S181" t="str">
            <v/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B182" t="str">
            <v>26056</v>
          </cell>
          <cell r="C182" t="str">
            <v>Newport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N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Q182">
            <v>0</v>
          </cell>
          <cell r="R182" t="str">
            <v>Not Applicable</v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B183" t="str">
            <v>26059</v>
          </cell>
          <cell r="C183" t="str">
            <v>Cusick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N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Q183">
            <v>0</v>
          </cell>
          <cell r="R183" t="str">
            <v>Not Applicable</v>
          </cell>
          <cell r="S183" t="str">
            <v/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B184" t="str">
            <v>26070</v>
          </cell>
          <cell r="C184" t="str">
            <v>Selkirk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Q184">
            <v>0</v>
          </cell>
          <cell r="R184" t="str">
            <v>Not Applicable</v>
          </cell>
          <cell r="S184" t="str">
            <v/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B185" t="str">
            <v>27001</v>
          </cell>
          <cell r="C185" t="str">
            <v>Steilacoom Hist.</v>
          </cell>
          <cell r="D185">
            <v>87.028888888888886</v>
          </cell>
          <cell r="E185">
            <v>10538</v>
          </cell>
          <cell r="F185">
            <v>0</v>
          </cell>
          <cell r="G185">
            <v>0</v>
          </cell>
          <cell r="H185">
            <v>10538</v>
          </cell>
          <cell r="I185">
            <v>0</v>
          </cell>
          <cell r="J185">
            <v>10538</v>
          </cell>
          <cell r="K185" t="str">
            <v>Y</v>
          </cell>
          <cell r="L185">
            <v>0</v>
          </cell>
          <cell r="M185">
            <v>87.028888888888886</v>
          </cell>
          <cell r="N185">
            <v>143</v>
          </cell>
          <cell r="O185">
            <v>10681</v>
          </cell>
          <cell r="Q185">
            <v>0</v>
          </cell>
          <cell r="R185" t="str">
            <v>Not Applicable</v>
          </cell>
          <cell r="S185" t="str">
            <v/>
          </cell>
          <cell r="T185">
            <v>0</v>
          </cell>
          <cell r="U185">
            <v>10681</v>
          </cell>
          <cell r="V185">
            <v>122.72936189770958</v>
          </cell>
          <cell r="W185">
            <v>10681</v>
          </cell>
        </row>
        <row r="186">
          <cell r="B186" t="str">
            <v>27003</v>
          </cell>
          <cell r="C186" t="str">
            <v>Puyallup</v>
          </cell>
          <cell r="D186">
            <v>1306.362222222222</v>
          </cell>
          <cell r="E186">
            <v>158187</v>
          </cell>
          <cell r="F186">
            <v>0</v>
          </cell>
          <cell r="G186">
            <v>0</v>
          </cell>
          <cell r="H186">
            <v>158187</v>
          </cell>
          <cell r="I186">
            <v>0</v>
          </cell>
          <cell r="J186">
            <v>158187</v>
          </cell>
          <cell r="K186" t="str">
            <v>Y</v>
          </cell>
          <cell r="L186">
            <v>0</v>
          </cell>
          <cell r="M186">
            <v>1306.362222222222</v>
          </cell>
          <cell r="N186">
            <v>2146</v>
          </cell>
          <cell r="O186">
            <v>160333</v>
          </cell>
          <cell r="Q186">
            <v>0</v>
          </cell>
          <cell r="R186" t="str">
            <v>Not Applicable</v>
          </cell>
          <cell r="S186" t="str">
            <v/>
          </cell>
          <cell r="T186">
            <v>0</v>
          </cell>
          <cell r="U186">
            <v>160333</v>
          </cell>
          <cell r="V186">
            <v>122.7324223501054</v>
          </cell>
          <cell r="W186">
            <v>160333</v>
          </cell>
        </row>
        <row r="187">
          <cell r="B187" t="str">
            <v>27010</v>
          </cell>
          <cell r="C187" t="str">
            <v>Tacoma</v>
          </cell>
          <cell r="D187">
            <v>3329.652222222222</v>
          </cell>
          <cell r="E187">
            <v>403186</v>
          </cell>
          <cell r="F187">
            <v>0</v>
          </cell>
          <cell r="G187">
            <v>0</v>
          </cell>
          <cell r="H187">
            <v>403186</v>
          </cell>
          <cell r="I187">
            <v>0</v>
          </cell>
          <cell r="J187">
            <v>403186</v>
          </cell>
          <cell r="K187" t="str">
            <v>Y</v>
          </cell>
          <cell r="L187">
            <v>0</v>
          </cell>
          <cell r="M187">
            <v>3329.652222222222</v>
          </cell>
          <cell r="N187">
            <v>5470</v>
          </cell>
          <cell r="O187">
            <v>408656</v>
          </cell>
          <cell r="Q187">
            <v>0</v>
          </cell>
          <cell r="R187" t="str">
            <v>Not Applicable</v>
          </cell>
          <cell r="S187" t="str">
            <v/>
          </cell>
          <cell r="T187">
            <v>0</v>
          </cell>
          <cell r="U187">
            <v>408656</v>
          </cell>
          <cell r="V187">
            <v>122.73233741128119</v>
          </cell>
          <cell r="W187">
            <v>408656</v>
          </cell>
        </row>
        <row r="188">
          <cell r="B188" t="str">
            <v>27019</v>
          </cell>
          <cell r="C188" t="str">
            <v>Carbonado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N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Q188">
            <v>0</v>
          </cell>
          <cell r="R188" t="str">
            <v>Not Applicable</v>
          </cell>
          <cell r="S188" t="str">
            <v/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B189" t="str">
            <v>27083</v>
          </cell>
          <cell r="C189" t="str">
            <v>University Place</v>
          </cell>
          <cell r="D189">
            <v>286.27999999999997</v>
          </cell>
          <cell r="E189">
            <v>34666</v>
          </cell>
          <cell r="F189">
            <v>0</v>
          </cell>
          <cell r="G189">
            <v>0</v>
          </cell>
          <cell r="H189">
            <v>34666</v>
          </cell>
          <cell r="I189">
            <v>0</v>
          </cell>
          <cell r="J189">
            <v>34666</v>
          </cell>
          <cell r="K189" t="str">
            <v>Y</v>
          </cell>
          <cell r="L189">
            <v>0</v>
          </cell>
          <cell r="M189">
            <v>286.27999999999997</v>
          </cell>
          <cell r="N189">
            <v>470</v>
          </cell>
          <cell r="O189">
            <v>35136</v>
          </cell>
          <cell r="Q189">
            <v>0</v>
          </cell>
          <cell r="R189" t="str">
            <v>Not Applicable</v>
          </cell>
          <cell r="S189" t="str">
            <v/>
          </cell>
          <cell r="T189">
            <v>0</v>
          </cell>
          <cell r="U189">
            <v>35136</v>
          </cell>
          <cell r="V189">
            <v>122.73298868240884</v>
          </cell>
          <cell r="W189">
            <v>35136</v>
          </cell>
        </row>
        <row r="190">
          <cell r="B190" t="str">
            <v>27320</v>
          </cell>
          <cell r="C190" t="str">
            <v>Sumner</v>
          </cell>
          <cell r="D190">
            <v>359</v>
          </cell>
          <cell r="E190">
            <v>43471</v>
          </cell>
          <cell r="F190">
            <v>0</v>
          </cell>
          <cell r="G190">
            <v>0</v>
          </cell>
          <cell r="H190">
            <v>43471</v>
          </cell>
          <cell r="I190">
            <v>0</v>
          </cell>
          <cell r="J190">
            <v>43471</v>
          </cell>
          <cell r="K190" t="str">
            <v>Y</v>
          </cell>
          <cell r="L190">
            <v>0</v>
          </cell>
          <cell r="M190">
            <v>359</v>
          </cell>
          <cell r="N190">
            <v>590</v>
          </cell>
          <cell r="O190">
            <v>44061</v>
          </cell>
          <cell r="Q190">
            <v>0</v>
          </cell>
          <cell r="R190" t="str">
            <v>Not Applicable</v>
          </cell>
          <cell r="S190" t="str">
            <v/>
          </cell>
          <cell r="T190">
            <v>0</v>
          </cell>
          <cell r="U190">
            <v>44061</v>
          </cell>
          <cell r="V190">
            <v>122.73259052924791</v>
          </cell>
          <cell r="W190">
            <v>44061</v>
          </cell>
        </row>
        <row r="191">
          <cell r="B191" t="str">
            <v>27343</v>
          </cell>
          <cell r="C191" t="str">
            <v>Dieringer</v>
          </cell>
          <cell r="D191">
            <v>62.86</v>
          </cell>
          <cell r="E191">
            <v>7612</v>
          </cell>
          <cell r="F191">
            <v>0</v>
          </cell>
          <cell r="G191">
            <v>0</v>
          </cell>
          <cell r="H191">
            <v>7612</v>
          </cell>
          <cell r="I191">
            <v>0</v>
          </cell>
          <cell r="J191">
            <v>7612</v>
          </cell>
          <cell r="K191" t="str">
            <v>C</v>
          </cell>
          <cell r="L191">
            <v>0</v>
          </cell>
          <cell r="M191">
            <v>62.86</v>
          </cell>
          <cell r="N191">
            <v>103</v>
          </cell>
          <cell r="O191">
            <v>7715</v>
          </cell>
          <cell r="Q191">
            <v>0</v>
          </cell>
          <cell r="R191" t="str">
            <v>Not Applicable</v>
          </cell>
          <cell r="S191" t="str">
            <v/>
          </cell>
          <cell r="T191">
            <v>0</v>
          </cell>
          <cell r="U191">
            <v>7715</v>
          </cell>
          <cell r="V191">
            <v>122.73305758829144</v>
          </cell>
          <cell r="W191">
            <v>7715</v>
          </cell>
        </row>
        <row r="192">
          <cell r="B192" t="str">
            <v>27344</v>
          </cell>
          <cell r="C192" t="str">
            <v>Orting</v>
          </cell>
          <cell r="D192">
            <v>34.43</v>
          </cell>
          <cell r="E192">
            <v>4169</v>
          </cell>
          <cell r="F192">
            <v>0</v>
          </cell>
          <cell r="G192">
            <v>0</v>
          </cell>
          <cell r="H192">
            <v>4169</v>
          </cell>
          <cell r="I192">
            <v>0</v>
          </cell>
          <cell r="J192">
            <v>4169</v>
          </cell>
          <cell r="K192" t="str">
            <v>C</v>
          </cell>
          <cell r="L192">
            <v>0</v>
          </cell>
          <cell r="M192">
            <v>34.43</v>
          </cell>
          <cell r="N192">
            <v>57</v>
          </cell>
          <cell r="O192">
            <v>4226</v>
          </cell>
          <cell r="Q192">
            <v>0</v>
          </cell>
          <cell r="R192" t="str">
            <v>Not Applicable</v>
          </cell>
          <cell r="S192" t="str">
            <v/>
          </cell>
          <cell r="T192">
            <v>0</v>
          </cell>
          <cell r="U192">
            <v>4226</v>
          </cell>
          <cell r="V192">
            <v>122.74179494626779</v>
          </cell>
          <cell r="W192">
            <v>4226</v>
          </cell>
        </row>
        <row r="193">
          <cell r="B193" t="str">
            <v>27400</v>
          </cell>
          <cell r="C193" t="str">
            <v>Clover Park</v>
          </cell>
          <cell r="D193">
            <v>1644.1399999999999</v>
          </cell>
          <cell r="E193">
            <v>199088</v>
          </cell>
          <cell r="F193">
            <v>0</v>
          </cell>
          <cell r="G193">
            <v>0</v>
          </cell>
          <cell r="H193">
            <v>199088</v>
          </cell>
          <cell r="I193">
            <v>0</v>
          </cell>
          <cell r="J193">
            <v>199088</v>
          </cell>
          <cell r="K193" t="str">
            <v>Y</v>
          </cell>
          <cell r="L193">
            <v>0</v>
          </cell>
          <cell r="M193">
            <v>1644.1399999999999</v>
          </cell>
          <cell r="N193">
            <v>2701</v>
          </cell>
          <cell r="O193">
            <v>201789</v>
          </cell>
          <cell r="Q193">
            <v>0</v>
          </cell>
          <cell r="R193" t="str">
            <v>Not Applicable</v>
          </cell>
          <cell r="S193" t="str">
            <v/>
          </cell>
          <cell r="T193">
            <v>0</v>
          </cell>
          <cell r="U193">
            <v>201789</v>
          </cell>
          <cell r="V193">
            <v>122.73224907854564</v>
          </cell>
          <cell r="W193">
            <v>201789</v>
          </cell>
        </row>
        <row r="194">
          <cell r="B194" t="str">
            <v>27401</v>
          </cell>
          <cell r="C194" t="str">
            <v>Peninsula</v>
          </cell>
          <cell r="D194">
            <v>172</v>
          </cell>
          <cell r="E194">
            <v>20827</v>
          </cell>
          <cell r="F194">
            <v>0</v>
          </cell>
          <cell r="G194">
            <v>0</v>
          </cell>
          <cell r="H194">
            <v>20827</v>
          </cell>
          <cell r="I194">
            <v>0</v>
          </cell>
          <cell r="J194">
            <v>20827</v>
          </cell>
          <cell r="K194" t="str">
            <v>Y</v>
          </cell>
          <cell r="L194">
            <v>0</v>
          </cell>
          <cell r="M194">
            <v>172</v>
          </cell>
          <cell r="N194">
            <v>283</v>
          </cell>
          <cell r="O194">
            <v>21110</v>
          </cell>
          <cell r="Q194">
            <v>0</v>
          </cell>
          <cell r="R194" t="str">
            <v>Not Applicable</v>
          </cell>
          <cell r="S194" t="str">
            <v/>
          </cell>
          <cell r="T194">
            <v>0</v>
          </cell>
          <cell r="U194">
            <v>21110</v>
          </cell>
          <cell r="V194">
            <v>122.73255813953489</v>
          </cell>
          <cell r="W194">
            <v>21110</v>
          </cell>
        </row>
        <row r="195">
          <cell r="B195" t="str">
            <v>27402</v>
          </cell>
          <cell r="C195" t="str">
            <v>Franklin Pierce</v>
          </cell>
          <cell r="D195">
            <v>799.54111111111104</v>
          </cell>
          <cell r="E195">
            <v>96816</v>
          </cell>
          <cell r="F195">
            <v>0</v>
          </cell>
          <cell r="G195">
            <v>0</v>
          </cell>
          <cell r="H195">
            <v>96816</v>
          </cell>
          <cell r="I195">
            <v>0</v>
          </cell>
          <cell r="J195">
            <v>96816</v>
          </cell>
          <cell r="K195" t="str">
            <v>Y</v>
          </cell>
          <cell r="L195">
            <v>0</v>
          </cell>
          <cell r="M195">
            <v>799.54111111111104</v>
          </cell>
          <cell r="N195">
            <v>1313</v>
          </cell>
          <cell r="O195">
            <v>98129</v>
          </cell>
          <cell r="Q195">
            <v>0</v>
          </cell>
          <cell r="R195" t="str">
            <v>Not Applicable</v>
          </cell>
          <cell r="S195" t="str">
            <v/>
          </cell>
          <cell r="T195">
            <v>0</v>
          </cell>
          <cell r="U195">
            <v>98129</v>
          </cell>
          <cell r="V195">
            <v>122.73165023826168</v>
          </cell>
          <cell r="W195">
            <v>98129</v>
          </cell>
        </row>
        <row r="196">
          <cell r="B196" t="str">
            <v>27403</v>
          </cell>
          <cell r="C196" t="str">
            <v>Bethel</v>
          </cell>
          <cell r="D196">
            <v>831.02444444444438</v>
          </cell>
          <cell r="E196">
            <v>100628</v>
          </cell>
          <cell r="F196">
            <v>0</v>
          </cell>
          <cell r="G196">
            <v>0</v>
          </cell>
          <cell r="H196">
            <v>100628</v>
          </cell>
          <cell r="I196">
            <v>0</v>
          </cell>
          <cell r="J196">
            <v>100628</v>
          </cell>
          <cell r="K196" t="str">
            <v>Y</v>
          </cell>
          <cell r="L196">
            <v>0</v>
          </cell>
          <cell r="M196">
            <v>831.02444444444438</v>
          </cell>
          <cell r="N196">
            <v>1365</v>
          </cell>
          <cell r="O196">
            <v>101993</v>
          </cell>
          <cell r="Q196">
            <v>0</v>
          </cell>
          <cell r="R196" t="str">
            <v>Not Applicable</v>
          </cell>
          <cell r="S196" t="str">
            <v/>
          </cell>
          <cell r="T196">
            <v>0</v>
          </cell>
          <cell r="U196">
            <v>101993</v>
          </cell>
          <cell r="V196">
            <v>122.73164848740912</v>
          </cell>
          <cell r="W196">
            <v>101993</v>
          </cell>
        </row>
        <row r="197">
          <cell r="B197" t="str">
            <v>27404</v>
          </cell>
          <cell r="C197" t="str">
            <v>Eatonville</v>
          </cell>
          <cell r="D197">
            <v>8.43</v>
          </cell>
          <cell r="E197">
            <v>1021</v>
          </cell>
          <cell r="F197">
            <v>0</v>
          </cell>
          <cell r="G197">
            <v>0</v>
          </cell>
          <cell r="H197">
            <v>1021</v>
          </cell>
          <cell r="I197">
            <v>0</v>
          </cell>
          <cell r="J197">
            <v>1021</v>
          </cell>
          <cell r="K197" t="str">
            <v>N</v>
          </cell>
          <cell r="L197">
            <v>1021</v>
          </cell>
          <cell r="M197">
            <v>0</v>
          </cell>
          <cell r="N197">
            <v>0</v>
          </cell>
          <cell r="O197">
            <v>0</v>
          </cell>
          <cell r="Q197">
            <v>0</v>
          </cell>
          <cell r="R197" t="str">
            <v>Not Applicable</v>
          </cell>
          <cell r="S197" t="str">
            <v/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B198" t="str">
            <v>27416</v>
          </cell>
          <cell r="C198" t="str">
            <v>White River</v>
          </cell>
          <cell r="D198">
            <v>103.58000000000001</v>
          </cell>
          <cell r="E198">
            <v>12542</v>
          </cell>
          <cell r="F198">
            <v>0</v>
          </cell>
          <cell r="G198">
            <v>0</v>
          </cell>
          <cell r="H198">
            <v>12542</v>
          </cell>
          <cell r="I198">
            <v>0</v>
          </cell>
          <cell r="J198">
            <v>12542</v>
          </cell>
          <cell r="K198" t="str">
            <v>Y</v>
          </cell>
          <cell r="L198">
            <v>0</v>
          </cell>
          <cell r="M198">
            <v>103.58000000000001</v>
          </cell>
          <cell r="N198">
            <v>170</v>
          </cell>
          <cell r="O198">
            <v>12712</v>
          </cell>
          <cell r="Q198">
            <v>0</v>
          </cell>
          <cell r="R198" t="str">
            <v>Not Applicable</v>
          </cell>
          <cell r="S198" t="str">
            <v/>
          </cell>
          <cell r="T198">
            <v>0</v>
          </cell>
          <cell r="U198">
            <v>12712</v>
          </cell>
          <cell r="V198">
            <v>122.72639505696078</v>
          </cell>
          <cell r="W198">
            <v>12712</v>
          </cell>
        </row>
        <row r="199">
          <cell r="B199" t="str">
            <v>27417</v>
          </cell>
          <cell r="C199" t="str">
            <v>Fife</v>
          </cell>
          <cell r="D199">
            <v>466.14</v>
          </cell>
          <cell r="E199">
            <v>56445</v>
          </cell>
          <cell r="F199">
            <v>0</v>
          </cell>
          <cell r="G199">
            <v>0</v>
          </cell>
          <cell r="H199">
            <v>56445</v>
          </cell>
          <cell r="I199">
            <v>0</v>
          </cell>
          <cell r="J199">
            <v>56445</v>
          </cell>
          <cell r="K199" t="str">
            <v>Y</v>
          </cell>
          <cell r="L199">
            <v>0</v>
          </cell>
          <cell r="M199">
            <v>466.14</v>
          </cell>
          <cell r="N199">
            <v>766</v>
          </cell>
          <cell r="O199">
            <v>57211</v>
          </cell>
          <cell r="Q199">
            <v>0</v>
          </cell>
          <cell r="R199" t="str">
            <v>Not Applicable</v>
          </cell>
          <cell r="S199" t="str">
            <v/>
          </cell>
          <cell r="T199">
            <v>0</v>
          </cell>
          <cell r="U199">
            <v>57211</v>
          </cell>
          <cell r="V199">
            <v>122.73351353670571</v>
          </cell>
          <cell r="W199">
            <v>57211</v>
          </cell>
        </row>
        <row r="200">
          <cell r="B200" t="str">
            <v>27931</v>
          </cell>
          <cell r="C200" t="str">
            <v>Bates Tech College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N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Q200">
            <v>0</v>
          </cell>
          <cell r="R200" t="str">
            <v>Not Applicable</v>
          </cell>
          <cell r="S200" t="str">
            <v/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B201" t="str">
            <v>27932</v>
          </cell>
          <cell r="C201" t="str">
            <v>Clover Park Tech Coll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N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Q201">
            <v>0</v>
          </cell>
          <cell r="R201" t="str">
            <v>Not Applicable</v>
          </cell>
          <cell r="S201" t="str">
            <v/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B202" t="str">
            <v>28010</v>
          </cell>
          <cell r="C202" t="str">
            <v>Shaw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N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Q202">
            <v>0</v>
          </cell>
          <cell r="R202" t="str">
            <v>Not Applicable</v>
          </cell>
          <cell r="S202" t="str">
            <v/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B203" t="str">
            <v>28137</v>
          </cell>
          <cell r="C203" t="str">
            <v>Orcas</v>
          </cell>
          <cell r="D203">
            <v>37.43</v>
          </cell>
          <cell r="E203">
            <v>4532</v>
          </cell>
          <cell r="F203">
            <v>0</v>
          </cell>
          <cell r="G203">
            <v>0</v>
          </cell>
          <cell r="H203">
            <v>4532</v>
          </cell>
          <cell r="I203">
            <v>0</v>
          </cell>
          <cell r="J203">
            <v>4532</v>
          </cell>
          <cell r="K203" t="str">
            <v>C</v>
          </cell>
          <cell r="L203">
            <v>0</v>
          </cell>
          <cell r="M203">
            <v>37.43</v>
          </cell>
          <cell r="N203">
            <v>61</v>
          </cell>
          <cell r="O203">
            <v>4593</v>
          </cell>
          <cell r="Q203">
            <v>0</v>
          </cell>
          <cell r="R203" t="str">
            <v>Not Applicable</v>
          </cell>
          <cell r="S203" t="str">
            <v/>
          </cell>
          <cell r="T203">
            <v>0</v>
          </cell>
          <cell r="U203">
            <v>4593</v>
          </cell>
          <cell r="V203">
            <v>122.70905690622496</v>
          </cell>
          <cell r="W203">
            <v>4593</v>
          </cell>
        </row>
        <row r="204">
          <cell r="B204" t="str">
            <v>28144</v>
          </cell>
          <cell r="C204" t="str">
            <v>Lopez</v>
          </cell>
          <cell r="D204">
            <v>25.57</v>
          </cell>
          <cell r="E204">
            <v>3096</v>
          </cell>
          <cell r="F204">
            <v>0</v>
          </cell>
          <cell r="G204">
            <v>0</v>
          </cell>
          <cell r="H204">
            <v>3096</v>
          </cell>
          <cell r="I204">
            <v>0</v>
          </cell>
          <cell r="J204">
            <v>3096</v>
          </cell>
          <cell r="K204" t="str">
            <v>C</v>
          </cell>
          <cell r="L204">
            <v>0</v>
          </cell>
          <cell r="M204">
            <v>25.57</v>
          </cell>
          <cell r="N204">
            <v>42</v>
          </cell>
          <cell r="O204">
            <v>3138</v>
          </cell>
          <cell r="Q204">
            <v>0</v>
          </cell>
          <cell r="R204" t="str">
            <v>Not Applicable</v>
          </cell>
          <cell r="S204" t="str">
            <v/>
          </cell>
          <cell r="T204">
            <v>0</v>
          </cell>
          <cell r="U204">
            <v>3138</v>
          </cell>
          <cell r="V204">
            <v>122.72193977317168</v>
          </cell>
          <cell r="W204">
            <v>3138</v>
          </cell>
        </row>
        <row r="205">
          <cell r="B205" t="str">
            <v>28149</v>
          </cell>
          <cell r="C205" t="str">
            <v>San Juan</v>
          </cell>
          <cell r="D205">
            <v>40.57</v>
          </cell>
          <cell r="E205">
            <v>4913</v>
          </cell>
          <cell r="F205">
            <v>0</v>
          </cell>
          <cell r="G205">
            <v>0</v>
          </cell>
          <cell r="H205">
            <v>4913</v>
          </cell>
          <cell r="I205">
            <v>0</v>
          </cell>
          <cell r="J205">
            <v>4913</v>
          </cell>
          <cell r="K205" t="str">
            <v>C</v>
          </cell>
          <cell r="L205">
            <v>0</v>
          </cell>
          <cell r="M205">
            <v>40.57</v>
          </cell>
          <cell r="N205">
            <v>67</v>
          </cell>
          <cell r="O205">
            <v>4980</v>
          </cell>
          <cell r="Q205">
            <v>0</v>
          </cell>
          <cell r="R205" t="str">
            <v>Not Applicable</v>
          </cell>
          <cell r="S205" t="str">
            <v/>
          </cell>
          <cell r="T205">
            <v>0</v>
          </cell>
          <cell r="U205">
            <v>4980</v>
          </cell>
          <cell r="V205">
            <v>122.75080108454523</v>
          </cell>
          <cell r="W205">
            <v>4980</v>
          </cell>
        </row>
        <row r="206">
          <cell r="B206" t="str">
            <v>29011</v>
          </cell>
          <cell r="C206" t="str">
            <v>Concrete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N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Q206">
            <v>0</v>
          </cell>
          <cell r="R206" t="str">
            <v>Not Applicable</v>
          </cell>
          <cell r="S206" t="str">
            <v/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B207" t="str">
            <v>29100</v>
          </cell>
          <cell r="C207" t="str">
            <v>Burlington Edison</v>
          </cell>
          <cell r="D207">
            <v>763.86</v>
          </cell>
          <cell r="E207">
            <v>92496</v>
          </cell>
          <cell r="F207">
            <v>0</v>
          </cell>
          <cell r="G207">
            <v>0</v>
          </cell>
          <cell r="H207">
            <v>92496</v>
          </cell>
          <cell r="I207">
            <v>0</v>
          </cell>
          <cell r="J207">
            <v>92496</v>
          </cell>
          <cell r="K207" t="str">
            <v>Y</v>
          </cell>
          <cell r="L207">
            <v>0</v>
          </cell>
          <cell r="M207">
            <v>763.86</v>
          </cell>
          <cell r="N207">
            <v>1255</v>
          </cell>
          <cell r="O207">
            <v>93751</v>
          </cell>
          <cell r="Q207">
            <v>0</v>
          </cell>
          <cell r="R207" t="str">
            <v>Not Applicable</v>
          </cell>
          <cell r="S207" t="str">
            <v/>
          </cell>
          <cell r="T207">
            <v>0</v>
          </cell>
          <cell r="U207">
            <v>93751</v>
          </cell>
          <cell r="V207">
            <v>122.73322336553818</v>
          </cell>
          <cell r="W207">
            <v>93751</v>
          </cell>
        </row>
        <row r="208">
          <cell r="B208" t="str">
            <v>29101</v>
          </cell>
          <cell r="C208" t="str">
            <v>Sedro Woolley</v>
          </cell>
          <cell r="D208">
            <v>337.44444444444446</v>
          </cell>
          <cell r="E208">
            <v>40861</v>
          </cell>
          <cell r="F208">
            <v>0</v>
          </cell>
          <cell r="G208">
            <v>0</v>
          </cell>
          <cell r="H208">
            <v>40861</v>
          </cell>
          <cell r="I208">
            <v>0</v>
          </cell>
          <cell r="J208">
            <v>40861</v>
          </cell>
          <cell r="K208" t="str">
            <v>Y</v>
          </cell>
          <cell r="L208">
            <v>0</v>
          </cell>
          <cell r="M208">
            <v>337.44444444444446</v>
          </cell>
          <cell r="N208">
            <v>554</v>
          </cell>
          <cell r="O208">
            <v>41415</v>
          </cell>
          <cell r="Q208">
            <v>0</v>
          </cell>
          <cell r="R208" t="str">
            <v>Not Applicable</v>
          </cell>
          <cell r="S208" t="str">
            <v/>
          </cell>
          <cell r="T208">
            <v>0</v>
          </cell>
          <cell r="U208">
            <v>41415</v>
          </cell>
          <cell r="V208">
            <v>122.73131379650971</v>
          </cell>
          <cell r="W208">
            <v>41415</v>
          </cell>
        </row>
        <row r="209">
          <cell r="B209" t="str">
            <v>29103</v>
          </cell>
          <cell r="C209" t="str">
            <v>Anacortes</v>
          </cell>
          <cell r="D209">
            <v>64.86</v>
          </cell>
          <cell r="E209">
            <v>7854</v>
          </cell>
          <cell r="F209">
            <v>0</v>
          </cell>
          <cell r="G209">
            <v>0</v>
          </cell>
          <cell r="H209">
            <v>7854</v>
          </cell>
          <cell r="I209">
            <v>0</v>
          </cell>
          <cell r="J209">
            <v>7854</v>
          </cell>
          <cell r="K209" t="str">
            <v>N</v>
          </cell>
          <cell r="L209">
            <v>7854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 t="str">
            <v>Not Applicable</v>
          </cell>
          <cell r="S209" t="str">
            <v/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B210" t="str">
            <v>29311</v>
          </cell>
          <cell r="C210" t="str">
            <v>La Conner</v>
          </cell>
          <cell r="D210">
            <v>94.168888888888887</v>
          </cell>
          <cell r="E210">
            <v>11403</v>
          </cell>
          <cell r="F210">
            <v>0</v>
          </cell>
          <cell r="G210">
            <v>0</v>
          </cell>
          <cell r="H210">
            <v>11403</v>
          </cell>
          <cell r="I210">
            <v>0</v>
          </cell>
          <cell r="J210">
            <v>11403</v>
          </cell>
          <cell r="K210" t="str">
            <v>Y</v>
          </cell>
          <cell r="L210">
            <v>0</v>
          </cell>
          <cell r="M210">
            <v>94.168888888888887</v>
          </cell>
          <cell r="N210">
            <v>155</v>
          </cell>
          <cell r="O210">
            <v>11558</v>
          </cell>
          <cell r="Q210">
            <v>0</v>
          </cell>
          <cell r="R210" t="str">
            <v>Not Applicable</v>
          </cell>
          <cell r="S210" t="str">
            <v/>
          </cell>
          <cell r="T210">
            <v>0</v>
          </cell>
          <cell r="U210">
            <v>11558</v>
          </cell>
          <cell r="V210">
            <v>122.73692656220503</v>
          </cell>
          <cell r="W210">
            <v>11558</v>
          </cell>
        </row>
        <row r="211">
          <cell r="B211" t="str">
            <v>29317</v>
          </cell>
          <cell r="C211" t="str">
            <v>Conway</v>
          </cell>
          <cell r="D211">
            <v>21.28</v>
          </cell>
          <cell r="E211">
            <v>2577</v>
          </cell>
          <cell r="F211">
            <v>0</v>
          </cell>
          <cell r="G211">
            <v>0</v>
          </cell>
          <cell r="H211">
            <v>2577</v>
          </cell>
          <cell r="I211">
            <v>0</v>
          </cell>
          <cell r="J211">
            <v>2577</v>
          </cell>
          <cell r="K211" t="str">
            <v>N</v>
          </cell>
          <cell r="L211">
            <v>2577</v>
          </cell>
          <cell r="M211">
            <v>0</v>
          </cell>
          <cell r="N211">
            <v>0</v>
          </cell>
          <cell r="O211">
            <v>0</v>
          </cell>
          <cell r="Q211">
            <v>0</v>
          </cell>
          <cell r="R211" t="str">
            <v>Not Applicable</v>
          </cell>
          <cell r="S211" t="str">
            <v/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B212" t="str">
            <v>29320</v>
          </cell>
          <cell r="C212" t="str">
            <v>Mt Vernon</v>
          </cell>
          <cell r="D212">
            <v>1597.7244444444445</v>
          </cell>
          <cell r="E212">
            <v>193468</v>
          </cell>
          <cell r="F212">
            <v>0</v>
          </cell>
          <cell r="G212">
            <v>0</v>
          </cell>
          <cell r="H212">
            <v>193468</v>
          </cell>
          <cell r="I212">
            <v>0</v>
          </cell>
          <cell r="J212">
            <v>193468</v>
          </cell>
          <cell r="K212" t="str">
            <v>Y</v>
          </cell>
          <cell r="L212">
            <v>0</v>
          </cell>
          <cell r="M212">
            <v>1597.7244444444445</v>
          </cell>
          <cell r="N212">
            <v>2625</v>
          </cell>
          <cell r="O212">
            <v>196093</v>
          </cell>
          <cell r="Q212">
            <v>0</v>
          </cell>
          <cell r="R212" t="str">
            <v>Not Applicable</v>
          </cell>
          <cell r="S212" t="str">
            <v/>
          </cell>
          <cell r="T212">
            <v>0</v>
          </cell>
          <cell r="U212">
            <v>196093</v>
          </cell>
          <cell r="V212">
            <v>122.73267814224674</v>
          </cell>
          <cell r="W212">
            <v>196093</v>
          </cell>
        </row>
        <row r="213">
          <cell r="B213" t="str">
            <v>30002</v>
          </cell>
          <cell r="C213" t="str">
            <v>Skamania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N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Q213">
            <v>0</v>
          </cell>
          <cell r="R213" t="str">
            <v>Not Applicable</v>
          </cell>
          <cell r="S213" t="str">
            <v/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B214" t="str">
            <v>30029</v>
          </cell>
          <cell r="C214" t="str">
            <v>Mount Pleasant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N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Q214">
            <v>0</v>
          </cell>
          <cell r="R214" t="str">
            <v>Not Applicable</v>
          </cell>
          <cell r="S214" t="str">
            <v/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B215" t="str">
            <v>30031</v>
          </cell>
          <cell r="C215" t="str">
            <v>Mill 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N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Q215">
            <v>0</v>
          </cell>
          <cell r="R215" t="str">
            <v>Not Applicable</v>
          </cell>
          <cell r="S215" t="str">
            <v/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B216" t="str">
            <v>30303</v>
          </cell>
          <cell r="C216" t="str">
            <v>Stevenson-Carson</v>
          </cell>
          <cell r="D216">
            <v>22.072222222222223</v>
          </cell>
          <cell r="E216">
            <v>2673</v>
          </cell>
          <cell r="F216">
            <v>0</v>
          </cell>
          <cell r="G216">
            <v>0</v>
          </cell>
          <cell r="H216">
            <v>2673</v>
          </cell>
          <cell r="I216">
            <v>0</v>
          </cell>
          <cell r="J216">
            <v>2673</v>
          </cell>
          <cell r="K216" t="str">
            <v>N</v>
          </cell>
          <cell r="L216">
            <v>2673</v>
          </cell>
          <cell r="M216">
            <v>0</v>
          </cell>
          <cell r="N216">
            <v>0</v>
          </cell>
          <cell r="O216">
            <v>0</v>
          </cell>
          <cell r="Q216">
            <v>0</v>
          </cell>
          <cell r="R216" t="str">
            <v>Not Applicable</v>
          </cell>
          <cell r="S216" t="str">
            <v/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B217" t="str">
            <v>31002</v>
          </cell>
          <cell r="C217" t="str">
            <v>Everett</v>
          </cell>
          <cell r="D217">
            <v>2876.3088888888888</v>
          </cell>
          <cell r="E217">
            <v>348291</v>
          </cell>
          <cell r="F217">
            <v>0</v>
          </cell>
          <cell r="G217">
            <v>0</v>
          </cell>
          <cell r="H217">
            <v>348291</v>
          </cell>
          <cell r="I217">
            <v>0</v>
          </cell>
          <cell r="J217">
            <v>348291</v>
          </cell>
          <cell r="K217" t="str">
            <v>Y</v>
          </cell>
          <cell r="L217">
            <v>0</v>
          </cell>
          <cell r="M217">
            <v>2876.3088888888888</v>
          </cell>
          <cell r="N217">
            <v>4725</v>
          </cell>
          <cell r="O217">
            <v>353016</v>
          </cell>
          <cell r="Q217">
            <v>0</v>
          </cell>
          <cell r="R217" t="str">
            <v>Not Applicable</v>
          </cell>
          <cell r="S217" t="str">
            <v/>
          </cell>
          <cell r="T217">
            <v>0</v>
          </cell>
          <cell r="U217">
            <v>353016</v>
          </cell>
          <cell r="V217">
            <v>122.73229810737374</v>
          </cell>
          <cell r="W217">
            <v>353016</v>
          </cell>
        </row>
        <row r="218">
          <cell r="B218" t="str">
            <v>31004</v>
          </cell>
          <cell r="C218" t="str">
            <v>Lake Stevens</v>
          </cell>
          <cell r="D218">
            <v>373.86</v>
          </cell>
          <cell r="E218">
            <v>45271</v>
          </cell>
          <cell r="F218">
            <v>0</v>
          </cell>
          <cell r="G218">
            <v>0</v>
          </cell>
          <cell r="H218">
            <v>45271</v>
          </cell>
          <cell r="I218">
            <v>0</v>
          </cell>
          <cell r="J218">
            <v>45271</v>
          </cell>
          <cell r="K218" t="str">
            <v>Y</v>
          </cell>
          <cell r="L218">
            <v>0</v>
          </cell>
          <cell r="M218">
            <v>373.86</v>
          </cell>
          <cell r="N218">
            <v>614</v>
          </cell>
          <cell r="O218">
            <v>45885</v>
          </cell>
          <cell r="Q218">
            <v>0</v>
          </cell>
          <cell r="R218" t="str">
            <v>Not Applicable</v>
          </cell>
          <cell r="S218" t="str">
            <v/>
          </cell>
          <cell r="T218">
            <v>0</v>
          </cell>
          <cell r="U218">
            <v>45885</v>
          </cell>
          <cell r="V218">
            <v>122.7331086502969</v>
          </cell>
          <cell r="W218">
            <v>45885</v>
          </cell>
        </row>
        <row r="219">
          <cell r="B219" t="str">
            <v>31006</v>
          </cell>
          <cell r="C219" t="str">
            <v>Mukilteo</v>
          </cell>
          <cell r="D219">
            <v>3166.15</v>
          </cell>
          <cell r="E219">
            <v>383388</v>
          </cell>
          <cell r="F219">
            <v>0</v>
          </cell>
          <cell r="G219">
            <v>0</v>
          </cell>
          <cell r="H219">
            <v>383388</v>
          </cell>
          <cell r="I219">
            <v>0</v>
          </cell>
          <cell r="J219">
            <v>383388</v>
          </cell>
          <cell r="K219" t="str">
            <v>Y</v>
          </cell>
          <cell r="L219">
            <v>0</v>
          </cell>
          <cell r="M219">
            <v>3166.15</v>
          </cell>
          <cell r="N219">
            <v>5201</v>
          </cell>
          <cell r="O219">
            <v>388589</v>
          </cell>
          <cell r="Q219">
            <v>0</v>
          </cell>
          <cell r="R219" t="str">
            <v>Not Applicable</v>
          </cell>
          <cell r="S219" t="str">
            <v/>
          </cell>
          <cell r="T219">
            <v>0</v>
          </cell>
          <cell r="U219">
            <v>388589</v>
          </cell>
          <cell r="V219">
            <v>122.73234053977228</v>
          </cell>
          <cell r="W219">
            <v>388589</v>
          </cell>
        </row>
        <row r="220">
          <cell r="B220" t="str">
            <v>31015</v>
          </cell>
          <cell r="C220" t="str">
            <v>Edmonds</v>
          </cell>
          <cell r="D220">
            <v>2835.29</v>
          </cell>
          <cell r="E220">
            <v>343324</v>
          </cell>
          <cell r="F220">
            <v>0</v>
          </cell>
          <cell r="G220">
            <v>0</v>
          </cell>
          <cell r="H220">
            <v>343324</v>
          </cell>
          <cell r="I220">
            <v>0</v>
          </cell>
          <cell r="J220">
            <v>343324</v>
          </cell>
          <cell r="K220" t="str">
            <v>Y</v>
          </cell>
          <cell r="L220">
            <v>0</v>
          </cell>
          <cell r="M220">
            <v>2835.29</v>
          </cell>
          <cell r="N220">
            <v>4658</v>
          </cell>
          <cell r="O220">
            <v>347982</v>
          </cell>
          <cell r="Q220">
            <v>0</v>
          </cell>
          <cell r="R220" t="str">
            <v>Not Applicable</v>
          </cell>
          <cell r="S220" t="str">
            <v/>
          </cell>
          <cell r="T220">
            <v>0</v>
          </cell>
          <cell r="U220">
            <v>347982</v>
          </cell>
          <cell r="V220">
            <v>122.73241890600256</v>
          </cell>
          <cell r="W220">
            <v>347982</v>
          </cell>
        </row>
        <row r="221">
          <cell r="B221" t="str">
            <v>31016</v>
          </cell>
          <cell r="C221" t="str">
            <v>Arlington</v>
          </cell>
          <cell r="D221">
            <v>273.14</v>
          </cell>
          <cell r="E221">
            <v>33074</v>
          </cell>
          <cell r="F221">
            <v>0</v>
          </cell>
          <cell r="G221">
            <v>0</v>
          </cell>
          <cell r="H221">
            <v>33074</v>
          </cell>
          <cell r="I221">
            <v>0</v>
          </cell>
          <cell r="J221">
            <v>33074</v>
          </cell>
          <cell r="K221" t="str">
            <v>Y</v>
          </cell>
          <cell r="L221">
            <v>0</v>
          </cell>
          <cell r="M221">
            <v>273.14</v>
          </cell>
          <cell r="N221">
            <v>449</v>
          </cell>
          <cell r="O221">
            <v>33523</v>
          </cell>
          <cell r="Q221">
            <v>0</v>
          </cell>
          <cell r="R221" t="str">
            <v>Not Applicable</v>
          </cell>
          <cell r="S221" t="str">
            <v/>
          </cell>
          <cell r="T221">
            <v>0</v>
          </cell>
          <cell r="U221">
            <v>33523</v>
          </cell>
          <cell r="V221">
            <v>122.73193234238852</v>
          </cell>
          <cell r="W221">
            <v>33523</v>
          </cell>
        </row>
        <row r="222">
          <cell r="B222" t="str">
            <v>31025</v>
          </cell>
          <cell r="C222" t="str">
            <v>Marysville</v>
          </cell>
          <cell r="D222">
            <v>1472.5844444444442</v>
          </cell>
          <cell r="E222">
            <v>178315</v>
          </cell>
          <cell r="F222">
            <v>0</v>
          </cell>
          <cell r="G222">
            <v>0</v>
          </cell>
          <cell r="H222">
            <v>178315</v>
          </cell>
          <cell r="I222">
            <v>0</v>
          </cell>
          <cell r="J222">
            <v>178315</v>
          </cell>
          <cell r="K222" t="str">
            <v>Y</v>
          </cell>
          <cell r="L222">
            <v>0</v>
          </cell>
          <cell r="M222">
            <v>1472.5844444444442</v>
          </cell>
          <cell r="N222">
            <v>2419</v>
          </cell>
          <cell r="O222">
            <v>180734</v>
          </cell>
          <cell r="Q222">
            <v>0</v>
          </cell>
          <cell r="R222" t="str">
            <v>Not Applicable</v>
          </cell>
          <cell r="S222" t="str">
            <v/>
          </cell>
          <cell r="T222">
            <v>0</v>
          </cell>
          <cell r="U222">
            <v>180734</v>
          </cell>
          <cell r="V222">
            <v>122.7325201497594</v>
          </cell>
          <cell r="W222">
            <v>180734</v>
          </cell>
        </row>
        <row r="223">
          <cell r="B223" t="str">
            <v>31063</v>
          </cell>
          <cell r="C223" t="str">
            <v>Index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N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Q223">
            <v>0</v>
          </cell>
          <cell r="R223" t="str">
            <v>Not Applicable</v>
          </cell>
          <cell r="S223" t="str">
            <v/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B224" t="str">
            <v>31103</v>
          </cell>
          <cell r="C224" t="str">
            <v>Monroe</v>
          </cell>
          <cell r="D224">
            <v>618.57000000000005</v>
          </cell>
          <cell r="E224">
            <v>74902</v>
          </cell>
          <cell r="F224">
            <v>0</v>
          </cell>
          <cell r="G224">
            <v>0</v>
          </cell>
          <cell r="H224">
            <v>74902</v>
          </cell>
          <cell r="I224">
            <v>0</v>
          </cell>
          <cell r="J224">
            <v>74902</v>
          </cell>
          <cell r="K224" t="str">
            <v>Y</v>
          </cell>
          <cell r="L224">
            <v>0</v>
          </cell>
          <cell r="M224">
            <v>618.57000000000005</v>
          </cell>
          <cell r="N224">
            <v>1016</v>
          </cell>
          <cell r="O224">
            <v>75918</v>
          </cell>
          <cell r="Q224">
            <v>0</v>
          </cell>
          <cell r="R224" t="str">
            <v>Not Applicable</v>
          </cell>
          <cell r="S224" t="str">
            <v/>
          </cell>
          <cell r="T224">
            <v>0</v>
          </cell>
          <cell r="U224">
            <v>75918</v>
          </cell>
          <cell r="V224">
            <v>122.73146127358261</v>
          </cell>
          <cell r="W224">
            <v>75918</v>
          </cell>
        </row>
        <row r="225">
          <cell r="B225" t="str">
            <v>31201</v>
          </cell>
          <cell r="C225" t="str">
            <v>Snohomish</v>
          </cell>
          <cell r="D225">
            <v>401.71</v>
          </cell>
          <cell r="E225">
            <v>48643</v>
          </cell>
          <cell r="F225">
            <v>0</v>
          </cell>
          <cell r="G225">
            <v>0</v>
          </cell>
          <cell r="H225">
            <v>48643</v>
          </cell>
          <cell r="I225">
            <v>0</v>
          </cell>
          <cell r="J225">
            <v>48643</v>
          </cell>
          <cell r="K225" t="str">
            <v>Y</v>
          </cell>
          <cell r="L225">
            <v>0</v>
          </cell>
          <cell r="M225">
            <v>401.71</v>
          </cell>
          <cell r="N225">
            <v>660</v>
          </cell>
          <cell r="O225">
            <v>49303</v>
          </cell>
          <cell r="Q225">
            <v>0</v>
          </cell>
          <cell r="R225" t="str">
            <v>Not Applicable</v>
          </cell>
          <cell r="S225" t="str">
            <v/>
          </cell>
          <cell r="T225">
            <v>0</v>
          </cell>
          <cell r="U225">
            <v>49303</v>
          </cell>
          <cell r="V225">
            <v>122.73281720644246</v>
          </cell>
          <cell r="W225">
            <v>49303</v>
          </cell>
        </row>
        <row r="226">
          <cell r="B226" t="str">
            <v>31306</v>
          </cell>
          <cell r="C226" t="str">
            <v>Lakewood</v>
          </cell>
          <cell r="D226">
            <v>159.40111111111113</v>
          </cell>
          <cell r="E226">
            <v>19302</v>
          </cell>
          <cell r="F226">
            <v>0</v>
          </cell>
          <cell r="G226">
            <v>0</v>
          </cell>
          <cell r="H226">
            <v>19302</v>
          </cell>
          <cell r="I226">
            <v>0</v>
          </cell>
          <cell r="J226">
            <v>19302</v>
          </cell>
          <cell r="K226" t="str">
            <v>Y</v>
          </cell>
          <cell r="L226">
            <v>0</v>
          </cell>
          <cell r="M226">
            <v>159.40111111111113</v>
          </cell>
          <cell r="N226">
            <v>262</v>
          </cell>
          <cell r="O226">
            <v>19564</v>
          </cell>
          <cell r="Q226">
            <v>0</v>
          </cell>
          <cell r="R226" t="str">
            <v>Not Applicable</v>
          </cell>
          <cell r="S226" t="str">
            <v/>
          </cell>
          <cell r="T226">
            <v>0</v>
          </cell>
          <cell r="U226">
            <v>19564</v>
          </cell>
          <cell r="V226">
            <v>122.73440168408138</v>
          </cell>
          <cell r="W226">
            <v>19564</v>
          </cell>
        </row>
        <row r="227">
          <cell r="B227" t="str">
            <v>31311</v>
          </cell>
          <cell r="C227" t="str">
            <v>Sultan</v>
          </cell>
          <cell r="D227">
            <v>179</v>
          </cell>
          <cell r="E227">
            <v>21675</v>
          </cell>
          <cell r="F227">
            <v>0</v>
          </cell>
          <cell r="G227">
            <v>0</v>
          </cell>
          <cell r="H227">
            <v>21675</v>
          </cell>
          <cell r="I227">
            <v>0</v>
          </cell>
          <cell r="J227">
            <v>21675</v>
          </cell>
          <cell r="K227" t="str">
            <v>Y</v>
          </cell>
          <cell r="L227">
            <v>0</v>
          </cell>
          <cell r="M227">
            <v>179</v>
          </cell>
          <cell r="N227">
            <v>294</v>
          </cell>
          <cell r="O227">
            <v>21969</v>
          </cell>
          <cell r="Q227">
            <v>0</v>
          </cell>
          <cell r="R227" t="str">
            <v>Not Applicable</v>
          </cell>
          <cell r="S227" t="str">
            <v/>
          </cell>
          <cell r="T227">
            <v>0</v>
          </cell>
          <cell r="U227">
            <v>21969</v>
          </cell>
          <cell r="V227">
            <v>122.73184357541899</v>
          </cell>
          <cell r="W227">
            <v>21969</v>
          </cell>
        </row>
        <row r="228">
          <cell r="B228" t="str">
            <v>31330</v>
          </cell>
          <cell r="C228" t="str">
            <v>Darrington</v>
          </cell>
          <cell r="D228">
            <v>6</v>
          </cell>
          <cell r="E228">
            <v>727</v>
          </cell>
          <cell r="F228">
            <v>0</v>
          </cell>
          <cell r="G228">
            <v>0</v>
          </cell>
          <cell r="H228">
            <v>727</v>
          </cell>
          <cell r="I228">
            <v>0</v>
          </cell>
          <cell r="J228">
            <v>727</v>
          </cell>
          <cell r="K228" t="str">
            <v>N</v>
          </cell>
          <cell r="L228">
            <v>727</v>
          </cell>
          <cell r="M228">
            <v>0</v>
          </cell>
          <cell r="N228">
            <v>0</v>
          </cell>
          <cell r="O228">
            <v>0</v>
          </cell>
          <cell r="Q228">
            <v>0</v>
          </cell>
          <cell r="R228" t="str">
            <v>Not Applicable</v>
          </cell>
          <cell r="S228" t="str">
            <v/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B229" t="str">
            <v>31332</v>
          </cell>
          <cell r="C229" t="str">
            <v>Granite Falls</v>
          </cell>
          <cell r="D229">
            <v>56.43</v>
          </cell>
          <cell r="E229">
            <v>6833</v>
          </cell>
          <cell r="F229">
            <v>0</v>
          </cell>
          <cell r="G229">
            <v>0</v>
          </cell>
          <cell r="H229">
            <v>6833</v>
          </cell>
          <cell r="I229">
            <v>0</v>
          </cell>
          <cell r="J229">
            <v>6833</v>
          </cell>
          <cell r="K229" t="str">
            <v>N</v>
          </cell>
          <cell r="L229">
            <v>6833</v>
          </cell>
          <cell r="M229">
            <v>0</v>
          </cell>
          <cell r="N229">
            <v>0</v>
          </cell>
          <cell r="O229">
            <v>0</v>
          </cell>
          <cell r="Q229">
            <v>0</v>
          </cell>
          <cell r="R229" t="str">
            <v>Not Applicable</v>
          </cell>
          <cell r="S229" t="str">
            <v/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B230" t="str">
            <v>31401</v>
          </cell>
          <cell r="C230" t="str">
            <v>Stanwood</v>
          </cell>
          <cell r="D230">
            <v>137.84555555555556</v>
          </cell>
          <cell r="E230">
            <v>16692</v>
          </cell>
          <cell r="F230">
            <v>0</v>
          </cell>
          <cell r="G230">
            <v>0</v>
          </cell>
          <cell r="H230">
            <v>16692</v>
          </cell>
          <cell r="I230">
            <v>0</v>
          </cell>
          <cell r="J230">
            <v>16692</v>
          </cell>
          <cell r="K230" t="str">
            <v>Y</v>
          </cell>
          <cell r="L230">
            <v>0</v>
          </cell>
          <cell r="M230">
            <v>137.84555555555556</v>
          </cell>
          <cell r="N230">
            <v>226</v>
          </cell>
          <cell r="O230">
            <v>16918</v>
          </cell>
          <cell r="P230"/>
          <cell r="Q230">
            <v>0</v>
          </cell>
          <cell r="R230" t="str">
            <v>Not Applicable</v>
          </cell>
          <cell r="S230" t="str">
            <v/>
          </cell>
          <cell r="T230">
            <v>0</v>
          </cell>
          <cell r="U230">
            <v>16918</v>
          </cell>
          <cell r="V230">
            <v>122.7315594747745</v>
          </cell>
          <cell r="W230">
            <v>16918</v>
          </cell>
        </row>
        <row r="231">
          <cell r="B231" t="str">
            <v>32081</v>
          </cell>
          <cell r="C231" t="str">
            <v>Spokane</v>
          </cell>
          <cell r="D231">
            <v>2052.6133333333332</v>
          </cell>
          <cell r="E231">
            <v>248550</v>
          </cell>
          <cell r="F231">
            <v>0</v>
          </cell>
          <cell r="G231">
            <v>0</v>
          </cell>
          <cell r="H231">
            <v>248550</v>
          </cell>
          <cell r="I231">
            <v>0</v>
          </cell>
          <cell r="J231">
            <v>248550</v>
          </cell>
          <cell r="K231" t="str">
            <v>Y</v>
          </cell>
          <cell r="L231">
            <v>0</v>
          </cell>
          <cell r="M231">
            <v>2052.6133333333332</v>
          </cell>
          <cell r="N231">
            <v>3372</v>
          </cell>
          <cell r="O231">
            <v>251922</v>
          </cell>
          <cell r="Q231">
            <v>0</v>
          </cell>
          <cell r="R231" t="str">
            <v>Not Applicable</v>
          </cell>
          <cell r="S231" t="str">
            <v/>
          </cell>
          <cell r="T231">
            <v>0</v>
          </cell>
          <cell r="U231">
            <v>251922</v>
          </cell>
          <cell r="V231">
            <v>122.73232172320165</v>
          </cell>
          <cell r="W231">
            <v>251922</v>
          </cell>
        </row>
        <row r="232">
          <cell r="B232" t="str">
            <v>32123</v>
          </cell>
          <cell r="C232" t="str">
            <v>Orchard Prairie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N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Q232">
            <v>0</v>
          </cell>
          <cell r="R232" t="str">
            <v>Not Applicable</v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B233" t="str">
            <v>32312</v>
          </cell>
          <cell r="C233" t="str">
            <v>Great Northern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N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Q233">
            <v>0</v>
          </cell>
          <cell r="R233" t="str">
            <v>Not Applicable</v>
          </cell>
          <cell r="S233" t="str">
            <v/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B234" t="str">
            <v>32325</v>
          </cell>
          <cell r="C234" t="str">
            <v>Nine Mile Falls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N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Q234">
            <v>0</v>
          </cell>
          <cell r="R234" t="str">
            <v>Not Applicable</v>
          </cell>
          <cell r="S234" t="str">
            <v/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B235" t="str">
            <v>32326</v>
          </cell>
          <cell r="C235" t="str">
            <v>Medical Lake</v>
          </cell>
          <cell r="D235">
            <v>12.43</v>
          </cell>
          <cell r="E235">
            <v>1505</v>
          </cell>
          <cell r="F235">
            <v>0</v>
          </cell>
          <cell r="G235">
            <v>0</v>
          </cell>
          <cell r="H235">
            <v>1505</v>
          </cell>
          <cell r="I235">
            <v>0</v>
          </cell>
          <cell r="J235">
            <v>1505</v>
          </cell>
          <cell r="K235" t="str">
            <v>N</v>
          </cell>
          <cell r="L235">
            <v>1505</v>
          </cell>
          <cell r="M235">
            <v>0</v>
          </cell>
          <cell r="N235">
            <v>0</v>
          </cell>
          <cell r="O235">
            <v>0</v>
          </cell>
          <cell r="Q235">
            <v>0</v>
          </cell>
          <cell r="R235" t="str">
            <v>Not Applicable</v>
          </cell>
          <cell r="S235" t="str">
            <v/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B236" t="str">
            <v>32354</v>
          </cell>
          <cell r="C236" t="str">
            <v>Mead</v>
          </cell>
          <cell r="D236">
            <v>338.40111111111105</v>
          </cell>
          <cell r="E236">
            <v>40977</v>
          </cell>
          <cell r="F236">
            <v>0</v>
          </cell>
          <cell r="G236">
            <v>0</v>
          </cell>
          <cell r="H236">
            <v>40977</v>
          </cell>
          <cell r="I236">
            <v>0</v>
          </cell>
          <cell r="J236">
            <v>40977</v>
          </cell>
          <cell r="K236" t="str">
            <v>Y</v>
          </cell>
          <cell r="L236">
            <v>0</v>
          </cell>
          <cell r="M236">
            <v>338.40111111111105</v>
          </cell>
          <cell r="N236">
            <v>556</v>
          </cell>
          <cell r="O236">
            <v>41533</v>
          </cell>
          <cell r="Q236">
            <v>0</v>
          </cell>
          <cell r="R236" t="str">
            <v>Not Applicable</v>
          </cell>
          <cell r="S236" t="str">
            <v/>
          </cell>
          <cell r="T236">
            <v>0</v>
          </cell>
          <cell r="U236">
            <v>41533</v>
          </cell>
          <cell r="V236">
            <v>122.73304855185006</v>
          </cell>
          <cell r="W236">
            <v>41533</v>
          </cell>
        </row>
        <row r="237">
          <cell r="B237" t="str">
            <v>32356</v>
          </cell>
          <cell r="C237" t="str">
            <v>Central Valley</v>
          </cell>
          <cell r="D237">
            <v>513.20777777777778</v>
          </cell>
          <cell r="E237">
            <v>62144</v>
          </cell>
          <cell r="F237">
            <v>0</v>
          </cell>
          <cell r="G237">
            <v>0</v>
          </cell>
          <cell r="H237">
            <v>62144</v>
          </cell>
          <cell r="I237">
            <v>0</v>
          </cell>
          <cell r="J237">
            <v>62144</v>
          </cell>
          <cell r="K237" t="str">
            <v>Y</v>
          </cell>
          <cell r="L237">
            <v>0</v>
          </cell>
          <cell r="M237">
            <v>513.20777777777778</v>
          </cell>
          <cell r="N237">
            <v>843</v>
          </cell>
          <cell r="O237">
            <v>62987</v>
          </cell>
          <cell r="Q237">
            <v>0</v>
          </cell>
          <cell r="R237" t="str">
            <v>Not Applicable</v>
          </cell>
          <cell r="S237" t="str">
            <v/>
          </cell>
          <cell r="T237">
            <v>0</v>
          </cell>
          <cell r="U237">
            <v>62987</v>
          </cell>
          <cell r="V237">
            <v>122.7319669096554</v>
          </cell>
          <cell r="W237">
            <v>62987</v>
          </cell>
        </row>
        <row r="238">
          <cell r="B238" t="str">
            <v>32358</v>
          </cell>
          <cell r="C238" t="str">
            <v>Freeman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N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Q238">
            <v>0</v>
          </cell>
          <cell r="R238" t="str">
            <v>Not Applicable</v>
          </cell>
          <cell r="S238" t="str">
            <v/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B239" t="str">
            <v>32360</v>
          </cell>
          <cell r="C239" t="str">
            <v>Cheney</v>
          </cell>
          <cell r="D239">
            <v>145.85</v>
          </cell>
          <cell r="E239">
            <v>17661</v>
          </cell>
          <cell r="F239">
            <v>0</v>
          </cell>
          <cell r="G239">
            <v>0</v>
          </cell>
          <cell r="H239">
            <v>17661</v>
          </cell>
          <cell r="I239">
            <v>0</v>
          </cell>
          <cell r="J239">
            <v>17661</v>
          </cell>
          <cell r="K239" t="str">
            <v>Y</v>
          </cell>
          <cell r="L239">
            <v>0</v>
          </cell>
          <cell r="M239">
            <v>145.85</v>
          </cell>
          <cell r="N239">
            <v>240</v>
          </cell>
          <cell r="O239">
            <v>17901</v>
          </cell>
          <cell r="Q239">
            <v>0</v>
          </cell>
          <cell r="R239" t="str">
            <v>Not Applicable</v>
          </cell>
          <cell r="S239" t="str">
            <v/>
          </cell>
          <cell r="T239">
            <v>0</v>
          </cell>
          <cell r="U239">
            <v>17901</v>
          </cell>
          <cell r="V239">
            <v>122.73568735001714</v>
          </cell>
          <cell r="W239">
            <v>17901</v>
          </cell>
        </row>
        <row r="240">
          <cell r="B240" t="str">
            <v>32361</v>
          </cell>
          <cell r="C240" t="str">
            <v>East Valley (Spok</v>
          </cell>
          <cell r="D240">
            <v>110.57</v>
          </cell>
          <cell r="E240">
            <v>13389</v>
          </cell>
          <cell r="F240">
            <v>0</v>
          </cell>
          <cell r="G240">
            <v>0</v>
          </cell>
          <cell r="H240">
            <v>13389</v>
          </cell>
          <cell r="I240">
            <v>0</v>
          </cell>
          <cell r="J240">
            <v>13389</v>
          </cell>
          <cell r="K240" t="str">
            <v>Y</v>
          </cell>
          <cell r="L240">
            <v>0</v>
          </cell>
          <cell r="M240">
            <v>110.57</v>
          </cell>
          <cell r="N240">
            <v>182</v>
          </cell>
          <cell r="O240">
            <v>13571</v>
          </cell>
          <cell r="Q240">
            <v>0</v>
          </cell>
          <cell r="R240" t="str">
            <v>Not Applicable</v>
          </cell>
          <cell r="S240" t="str">
            <v/>
          </cell>
          <cell r="T240">
            <v>0</v>
          </cell>
          <cell r="U240">
            <v>13571</v>
          </cell>
          <cell r="V240">
            <v>122.73672786470109</v>
          </cell>
          <cell r="W240">
            <v>13571</v>
          </cell>
        </row>
        <row r="241">
          <cell r="B241" t="str">
            <v>32362</v>
          </cell>
          <cell r="C241" t="str">
            <v>Liberty</v>
          </cell>
          <cell r="D241">
            <v>5.71</v>
          </cell>
          <cell r="E241">
            <v>691</v>
          </cell>
          <cell r="F241">
            <v>0</v>
          </cell>
          <cell r="G241">
            <v>0</v>
          </cell>
          <cell r="H241">
            <v>691</v>
          </cell>
          <cell r="I241">
            <v>0</v>
          </cell>
          <cell r="J241">
            <v>691</v>
          </cell>
          <cell r="K241" t="str">
            <v>N</v>
          </cell>
          <cell r="L241">
            <v>691</v>
          </cell>
          <cell r="M241">
            <v>0</v>
          </cell>
          <cell r="N241">
            <v>0</v>
          </cell>
          <cell r="O241">
            <v>0</v>
          </cell>
          <cell r="Q241">
            <v>0</v>
          </cell>
          <cell r="R241" t="str">
            <v>Not Applicable</v>
          </cell>
          <cell r="S241" t="str">
            <v/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B242" t="str">
            <v>32363</v>
          </cell>
          <cell r="C242" t="str">
            <v>West Valley (Spok</v>
          </cell>
          <cell r="D242">
            <v>103.85</v>
          </cell>
          <cell r="E242">
            <v>12575</v>
          </cell>
          <cell r="F242">
            <v>0</v>
          </cell>
          <cell r="G242">
            <v>0</v>
          </cell>
          <cell r="H242">
            <v>12575</v>
          </cell>
          <cell r="I242">
            <v>0</v>
          </cell>
          <cell r="J242">
            <v>12575</v>
          </cell>
          <cell r="K242" t="str">
            <v>Y</v>
          </cell>
          <cell r="L242">
            <v>0</v>
          </cell>
          <cell r="M242">
            <v>103.85</v>
          </cell>
          <cell r="N242">
            <v>171</v>
          </cell>
          <cell r="O242">
            <v>12746</v>
          </cell>
          <cell r="Q242">
            <v>0</v>
          </cell>
          <cell r="R242" t="str">
            <v>Not Applicable</v>
          </cell>
          <cell r="S242" t="str">
            <v/>
          </cell>
          <cell r="T242">
            <v>0</v>
          </cell>
          <cell r="U242">
            <v>12746</v>
          </cell>
          <cell r="V242">
            <v>122.73471352912856</v>
          </cell>
          <cell r="W242">
            <v>12746</v>
          </cell>
        </row>
        <row r="243">
          <cell r="B243" t="str">
            <v>32414</v>
          </cell>
          <cell r="C243" t="str">
            <v>Deer Park</v>
          </cell>
          <cell r="D243">
            <v>14.719999999999999</v>
          </cell>
          <cell r="E243">
            <v>1782</v>
          </cell>
          <cell r="F243">
            <v>0</v>
          </cell>
          <cell r="G243">
            <v>0</v>
          </cell>
          <cell r="H243">
            <v>1782</v>
          </cell>
          <cell r="I243">
            <v>0</v>
          </cell>
          <cell r="J243">
            <v>1782</v>
          </cell>
          <cell r="K243" t="str">
            <v>N</v>
          </cell>
          <cell r="L243">
            <v>1782</v>
          </cell>
          <cell r="M243">
            <v>0</v>
          </cell>
          <cell r="N243">
            <v>0</v>
          </cell>
          <cell r="O243">
            <v>0</v>
          </cell>
          <cell r="Q243">
            <v>0</v>
          </cell>
          <cell r="R243" t="str">
            <v>Not Applicable</v>
          </cell>
          <cell r="S243" t="str">
            <v/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B244" t="str">
            <v>32416</v>
          </cell>
          <cell r="C244" t="str">
            <v>Riverside</v>
          </cell>
          <cell r="D244">
            <v>12.149999999999999</v>
          </cell>
          <cell r="E244">
            <v>1471</v>
          </cell>
          <cell r="F244">
            <v>0</v>
          </cell>
          <cell r="G244">
            <v>0</v>
          </cell>
          <cell r="H244">
            <v>1471</v>
          </cell>
          <cell r="I244">
            <v>0</v>
          </cell>
          <cell r="J244">
            <v>1471</v>
          </cell>
          <cell r="K244" t="str">
            <v>N</v>
          </cell>
          <cell r="L244">
            <v>1471</v>
          </cell>
          <cell r="M244">
            <v>0</v>
          </cell>
          <cell r="N244">
            <v>0</v>
          </cell>
          <cell r="O244">
            <v>0</v>
          </cell>
          <cell r="Q244">
            <v>0</v>
          </cell>
          <cell r="R244" t="str">
            <v>Not Applicable</v>
          </cell>
          <cell r="S244" t="str">
            <v/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B245" t="str">
            <v>33030</v>
          </cell>
          <cell r="C245" t="str">
            <v>Onion Creek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N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Q245">
            <v>0</v>
          </cell>
          <cell r="R245" t="str">
            <v>Not Applicable</v>
          </cell>
          <cell r="S245" t="str">
            <v/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B246" t="str">
            <v>33036</v>
          </cell>
          <cell r="C246" t="str">
            <v>Chewelah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Q246">
            <v>0</v>
          </cell>
          <cell r="R246" t="str">
            <v>Not Applicable</v>
          </cell>
          <cell r="S246" t="str">
            <v/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B247" t="str">
            <v>33049</v>
          </cell>
          <cell r="C247" t="str">
            <v>Wellpinit</v>
          </cell>
          <cell r="D247">
            <v>79.444444444444443</v>
          </cell>
          <cell r="E247">
            <v>9620</v>
          </cell>
          <cell r="F247">
            <v>0</v>
          </cell>
          <cell r="G247">
            <v>0</v>
          </cell>
          <cell r="H247">
            <v>9620</v>
          </cell>
          <cell r="I247">
            <v>0</v>
          </cell>
          <cell r="J247">
            <v>9620</v>
          </cell>
          <cell r="K247" t="str">
            <v>C</v>
          </cell>
          <cell r="L247">
            <v>0</v>
          </cell>
          <cell r="M247">
            <v>79.444444444444443</v>
          </cell>
          <cell r="N247">
            <v>131</v>
          </cell>
          <cell r="O247">
            <v>9751</v>
          </cell>
          <cell r="Q247">
            <v>0</v>
          </cell>
          <cell r="R247" t="str">
            <v>Not Applicable</v>
          </cell>
          <cell r="S247" t="str">
            <v/>
          </cell>
          <cell r="T247">
            <v>0</v>
          </cell>
          <cell r="U247">
            <v>9751</v>
          </cell>
          <cell r="V247">
            <v>122.73986013986014</v>
          </cell>
          <cell r="W247">
            <v>9751</v>
          </cell>
        </row>
        <row r="248">
          <cell r="B248" t="str">
            <v>33070</v>
          </cell>
          <cell r="C248" t="str">
            <v>Valley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N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Q248">
            <v>0</v>
          </cell>
          <cell r="R248" t="str">
            <v>Not Applicable</v>
          </cell>
          <cell r="S248" t="str">
            <v/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B249" t="str">
            <v>33115</v>
          </cell>
          <cell r="C249" t="str">
            <v>Colville</v>
          </cell>
          <cell r="D249">
            <v>20</v>
          </cell>
          <cell r="E249">
            <v>2422</v>
          </cell>
          <cell r="F249">
            <v>0</v>
          </cell>
          <cell r="G249">
            <v>0</v>
          </cell>
          <cell r="H249">
            <v>2422</v>
          </cell>
          <cell r="I249">
            <v>0</v>
          </cell>
          <cell r="J249">
            <v>2422</v>
          </cell>
          <cell r="K249" t="str">
            <v>N</v>
          </cell>
          <cell r="L249">
            <v>2422</v>
          </cell>
          <cell r="M249">
            <v>0</v>
          </cell>
          <cell r="N249">
            <v>0</v>
          </cell>
          <cell r="O249">
            <v>0</v>
          </cell>
          <cell r="Q249">
            <v>0</v>
          </cell>
          <cell r="R249" t="str">
            <v>Not Applicable</v>
          </cell>
          <cell r="S249" t="str">
            <v/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B250" t="str">
            <v>33183</v>
          </cell>
          <cell r="C250" t="str">
            <v>Loon Lake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Q250">
            <v>0</v>
          </cell>
          <cell r="R250" t="str">
            <v>Not Applicable</v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B251" t="str">
            <v>33202</v>
          </cell>
          <cell r="C251" t="str">
            <v>Summit Valley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N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Q251">
            <v>0</v>
          </cell>
          <cell r="R251" t="str">
            <v>Not Applicable</v>
          </cell>
          <cell r="S251" t="str">
            <v/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B252" t="str">
            <v>33205</v>
          </cell>
          <cell r="C252" t="str">
            <v>Evergreen (Stev)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N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Q252">
            <v>0</v>
          </cell>
          <cell r="R252" t="str">
            <v>Not Applicable</v>
          </cell>
          <cell r="S252" t="str">
            <v/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B253" t="str">
            <v>33206</v>
          </cell>
          <cell r="C253" t="str">
            <v>Columbia (Stev)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N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Q253">
            <v>0</v>
          </cell>
          <cell r="R253" t="str">
            <v>Not Applicable</v>
          </cell>
          <cell r="S253" t="str">
            <v/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B254" t="str">
            <v>33207</v>
          </cell>
          <cell r="C254" t="str">
            <v>Mary Walker</v>
          </cell>
          <cell r="D254">
            <v>5</v>
          </cell>
          <cell r="E254">
            <v>605</v>
          </cell>
          <cell r="F254">
            <v>0</v>
          </cell>
          <cell r="G254">
            <v>0</v>
          </cell>
          <cell r="H254">
            <v>605</v>
          </cell>
          <cell r="I254">
            <v>0</v>
          </cell>
          <cell r="J254">
            <v>605</v>
          </cell>
          <cell r="K254" t="str">
            <v>N</v>
          </cell>
          <cell r="L254">
            <v>605</v>
          </cell>
          <cell r="M254">
            <v>0</v>
          </cell>
          <cell r="N254">
            <v>0</v>
          </cell>
          <cell r="O254">
            <v>0</v>
          </cell>
          <cell r="Q254">
            <v>0</v>
          </cell>
          <cell r="R254" t="str">
            <v>Not Applicable</v>
          </cell>
          <cell r="S254" t="str">
            <v/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B255" t="str">
            <v>33211</v>
          </cell>
          <cell r="C255" t="str">
            <v>Northport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N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Q255">
            <v>0</v>
          </cell>
          <cell r="R255" t="str">
            <v>Not Applicable</v>
          </cell>
          <cell r="S255" t="str">
            <v/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B256" t="str">
            <v>33212</v>
          </cell>
          <cell r="C256" t="str">
            <v>Kettle Falls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N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Q256">
            <v>0</v>
          </cell>
          <cell r="R256" t="str">
            <v>Not Applicable</v>
          </cell>
          <cell r="S256" t="str">
            <v/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B257" t="str">
            <v>34002</v>
          </cell>
          <cell r="C257" t="str">
            <v>Yelm</v>
          </cell>
          <cell r="D257">
            <v>140.28</v>
          </cell>
          <cell r="E257">
            <v>16986</v>
          </cell>
          <cell r="F257">
            <v>0</v>
          </cell>
          <cell r="G257">
            <v>0</v>
          </cell>
          <cell r="H257">
            <v>16986</v>
          </cell>
          <cell r="I257">
            <v>0</v>
          </cell>
          <cell r="J257">
            <v>16986</v>
          </cell>
          <cell r="K257" t="str">
            <v>N</v>
          </cell>
          <cell r="L257">
            <v>16986</v>
          </cell>
          <cell r="M257">
            <v>0</v>
          </cell>
          <cell r="N257">
            <v>0</v>
          </cell>
          <cell r="O257">
            <v>0</v>
          </cell>
          <cell r="Q257">
            <v>0</v>
          </cell>
          <cell r="R257" t="str">
            <v>Not Applicable</v>
          </cell>
          <cell r="S257" t="str">
            <v/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B258" t="str">
            <v>34003</v>
          </cell>
          <cell r="C258" t="str">
            <v>North Thurston</v>
          </cell>
          <cell r="D258">
            <v>789.74888888888881</v>
          </cell>
          <cell r="E258">
            <v>95630</v>
          </cell>
          <cell r="F258">
            <v>0</v>
          </cell>
          <cell r="G258">
            <v>0</v>
          </cell>
          <cell r="H258">
            <v>95630</v>
          </cell>
          <cell r="I258">
            <v>0</v>
          </cell>
          <cell r="J258">
            <v>95630</v>
          </cell>
          <cell r="K258" t="str">
            <v>Y</v>
          </cell>
          <cell r="L258">
            <v>0</v>
          </cell>
          <cell r="M258">
            <v>789.74888888888881</v>
          </cell>
          <cell r="N258">
            <v>1297</v>
          </cell>
          <cell r="O258">
            <v>96927</v>
          </cell>
          <cell r="Q258">
            <v>0</v>
          </cell>
          <cell r="R258" t="str">
            <v>Not Applicable</v>
          </cell>
          <cell r="S258" t="str">
            <v/>
          </cell>
          <cell r="T258">
            <v>0</v>
          </cell>
          <cell r="U258">
            <v>96927</v>
          </cell>
          <cell r="V258">
            <v>122.73141673724702</v>
          </cell>
          <cell r="W258">
            <v>96927</v>
          </cell>
        </row>
        <row r="259">
          <cell r="B259" t="str">
            <v>34033</v>
          </cell>
          <cell r="C259" t="str">
            <v>Tumwater</v>
          </cell>
          <cell r="D259">
            <v>151.86000000000001</v>
          </cell>
          <cell r="E259">
            <v>18389</v>
          </cell>
          <cell r="F259">
            <v>0</v>
          </cell>
          <cell r="G259">
            <v>0</v>
          </cell>
          <cell r="H259">
            <v>18389</v>
          </cell>
          <cell r="I259">
            <v>0</v>
          </cell>
          <cell r="J259">
            <v>18389</v>
          </cell>
          <cell r="K259" t="str">
            <v>Y</v>
          </cell>
          <cell r="L259">
            <v>0</v>
          </cell>
          <cell r="M259">
            <v>151.86000000000001</v>
          </cell>
          <cell r="N259">
            <v>249</v>
          </cell>
          <cell r="O259">
            <v>18638</v>
          </cell>
          <cell r="Q259">
            <v>0</v>
          </cell>
          <cell r="R259" t="str">
            <v>Not Applicable</v>
          </cell>
          <cell r="S259" t="str">
            <v/>
          </cell>
          <cell r="T259">
            <v>0</v>
          </cell>
          <cell r="U259">
            <v>18638</v>
          </cell>
          <cell r="V259">
            <v>122.73146318978004</v>
          </cell>
          <cell r="W259">
            <v>18638</v>
          </cell>
        </row>
        <row r="260">
          <cell r="B260" t="str">
            <v>34111</v>
          </cell>
          <cell r="C260" t="str">
            <v>Olympia</v>
          </cell>
          <cell r="D260">
            <v>260.34777777777776</v>
          </cell>
          <cell r="E260">
            <v>31525</v>
          </cell>
          <cell r="F260">
            <v>0</v>
          </cell>
          <cell r="G260">
            <v>0</v>
          </cell>
          <cell r="H260">
            <v>31525</v>
          </cell>
          <cell r="I260">
            <v>0</v>
          </cell>
          <cell r="J260">
            <v>31525</v>
          </cell>
          <cell r="K260" t="str">
            <v>Y</v>
          </cell>
          <cell r="L260">
            <v>0</v>
          </cell>
          <cell r="M260">
            <v>260.34777777777776</v>
          </cell>
          <cell r="N260">
            <v>428</v>
          </cell>
          <cell r="O260">
            <v>31953</v>
          </cell>
          <cell r="Q260">
            <v>0</v>
          </cell>
          <cell r="R260" t="str">
            <v>Not Applicable</v>
          </cell>
          <cell r="S260" t="str">
            <v/>
          </cell>
          <cell r="T260">
            <v>0</v>
          </cell>
          <cell r="U260">
            <v>31953</v>
          </cell>
          <cell r="V260">
            <v>122.73198670154879</v>
          </cell>
          <cell r="W260">
            <v>31953</v>
          </cell>
        </row>
        <row r="261">
          <cell r="B261" t="str">
            <v>34307</v>
          </cell>
          <cell r="C261" t="str">
            <v>Rainier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Q261">
            <v>0</v>
          </cell>
          <cell r="R261" t="str">
            <v>Not Applicable</v>
          </cell>
          <cell r="S261" t="str">
            <v/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B262" t="str">
            <v>34324</v>
          </cell>
          <cell r="C262" t="str">
            <v>Griffin</v>
          </cell>
          <cell r="D262">
            <v>7.57</v>
          </cell>
          <cell r="E262">
            <v>917</v>
          </cell>
          <cell r="F262">
            <v>0</v>
          </cell>
          <cell r="G262">
            <v>0</v>
          </cell>
          <cell r="H262">
            <v>917</v>
          </cell>
          <cell r="I262">
            <v>0</v>
          </cell>
          <cell r="J262">
            <v>917</v>
          </cell>
          <cell r="K262" t="str">
            <v>N</v>
          </cell>
          <cell r="L262">
            <v>917</v>
          </cell>
          <cell r="M262">
            <v>0</v>
          </cell>
          <cell r="N262">
            <v>0</v>
          </cell>
          <cell r="O262">
            <v>0</v>
          </cell>
          <cell r="Q262">
            <v>0</v>
          </cell>
          <cell r="R262" t="str">
            <v>Not Applicable</v>
          </cell>
          <cell r="S262" t="str">
            <v/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B263" t="str">
            <v>34401</v>
          </cell>
          <cell r="C263" t="str">
            <v>Rochester</v>
          </cell>
          <cell r="D263">
            <v>185.65222222222224</v>
          </cell>
          <cell r="E263">
            <v>22481</v>
          </cell>
          <cell r="F263">
            <v>0</v>
          </cell>
          <cell r="G263">
            <v>0</v>
          </cell>
          <cell r="H263">
            <v>22481</v>
          </cell>
          <cell r="I263">
            <v>0</v>
          </cell>
          <cell r="J263">
            <v>22481</v>
          </cell>
          <cell r="K263" t="str">
            <v>C</v>
          </cell>
          <cell r="L263">
            <v>0</v>
          </cell>
          <cell r="M263">
            <v>185.65222222222224</v>
          </cell>
          <cell r="N263">
            <v>305</v>
          </cell>
          <cell r="O263">
            <v>22786</v>
          </cell>
          <cell r="Q263">
            <v>0</v>
          </cell>
          <cell r="R263" t="str">
            <v>Not Applicable</v>
          </cell>
          <cell r="S263" t="str">
            <v/>
          </cell>
          <cell r="T263">
            <v>0</v>
          </cell>
          <cell r="U263">
            <v>22786</v>
          </cell>
          <cell r="V263">
            <v>122.73486267633028</v>
          </cell>
          <cell r="W263">
            <v>22786</v>
          </cell>
        </row>
        <row r="264">
          <cell r="B264" t="str">
            <v>34402</v>
          </cell>
          <cell r="C264" t="str">
            <v>Tenino</v>
          </cell>
          <cell r="D264">
            <v>18.72</v>
          </cell>
          <cell r="E264">
            <v>2267</v>
          </cell>
          <cell r="F264">
            <v>0</v>
          </cell>
          <cell r="G264">
            <v>0</v>
          </cell>
          <cell r="H264">
            <v>2267</v>
          </cell>
          <cell r="I264">
            <v>0</v>
          </cell>
          <cell r="J264">
            <v>2267</v>
          </cell>
          <cell r="K264" t="str">
            <v>N</v>
          </cell>
          <cell r="L264">
            <v>2267</v>
          </cell>
          <cell r="M264">
            <v>0</v>
          </cell>
          <cell r="N264">
            <v>0</v>
          </cell>
          <cell r="O264">
            <v>0</v>
          </cell>
          <cell r="Q264">
            <v>0</v>
          </cell>
          <cell r="R264" t="str">
            <v>Not Applicable</v>
          </cell>
          <cell r="S264" t="str">
            <v/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B265" t="str">
            <v>34801</v>
          </cell>
          <cell r="C265" t="str">
            <v>ESD 113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Q265">
            <v>0</v>
          </cell>
          <cell r="R265" t="str">
            <v>Not Applicable</v>
          </cell>
          <cell r="S265" t="str">
            <v/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B266" t="str">
            <v>35200</v>
          </cell>
          <cell r="C266" t="str">
            <v>Wahkiakum</v>
          </cell>
          <cell r="D266">
            <v>23.29</v>
          </cell>
          <cell r="E266">
            <v>2820</v>
          </cell>
          <cell r="F266">
            <v>0</v>
          </cell>
          <cell r="G266">
            <v>0</v>
          </cell>
          <cell r="H266">
            <v>2820</v>
          </cell>
          <cell r="I266">
            <v>0</v>
          </cell>
          <cell r="J266">
            <v>2820</v>
          </cell>
          <cell r="K266" t="str">
            <v>N</v>
          </cell>
          <cell r="L266">
            <v>2820</v>
          </cell>
          <cell r="M266">
            <v>0</v>
          </cell>
          <cell r="N266">
            <v>0</v>
          </cell>
          <cell r="O266">
            <v>0</v>
          </cell>
          <cell r="Q266">
            <v>0</v>
          </cell>
          <cell r="R266" t="str">
            <v>Not Applicable</v>
          </cell>
          <cell r="S266" t="str">
            <v/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B267" t="str">
            <v>36101</v>
          </cell>
          <cell r="C267" t="str">
            <v>Dixie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N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Q267">
            <v>0</v>
          </cell>
          <cell r="R267" t="str">
            <v>Not Applicable</v>
          </cell>
          <cell r="S267" t="str">
            <v/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B268" t="str">
            <v>36140</v>
          </cell>
          <cell r="C268" t="str">
            <v>Walla Walla</v>
          </cell>
          <cell r="D268">
            <v>770.37666666666667</v>
          </cell>
          <cell r="E268">
            <v>93285</v>
          </cell>
          <cell r="F268">
            <v>0</v>
          </cell>
          <cell r="G268">
            <v>0</v>
          </cell>
          <cell r="H268">
            <v>93285</v>
          </cell>
          <cell r="I268">
            <v>0</v>
          </cell>
          <cell r="J268">
            <v>93285</v>
          </cell>
          <cell r="K268" t="str">
            <v>Y</v>
          </cell>
          <cell r="L268">
            <v>0</v>
          </cell>
          <cell r="M268">
            <v>770.37666666666667</v>
          </cell>
          <cell r="N268">
            <v>1266</v>
          </cell>
          <cell r="O268">
            <v>94551</v>
          </cell>
          <cell r="Q268">
            <v>0</v>
          </cell>
          <cell r="R268" t="str">
            <v>Not Applicable</v>
          </cell>
          <cell r="S268" t="str">
            <v/>
          </cell>
          <cell r="T268">
            <v>0</v>
          </cell>
          <cell r="U268">
            <v>94551</v>
          </cell>
          <cell r="V268">
            <v>122.7334680437708</v>
          </cell>
          <cell r="W268">
            <v>94551</v>
          </cell>
        </row>
        <row r="269">
          <cell r="B269" t="str">
            <v>36250</v>
          </cell>
          <cell r="C269" t="str">
            <v>College Place</v>
          </cell>
          <cell r="D269">
            <v>291.57</v>
          </cell>
          <cell r="E269">
            <v>35306</v>
          </cell>
          <cell r="F269">
            <v>0</v>
          </cell>
          <cell r="G269">
            <v>0</v>
          </cell>
          <cell r="H269">
            <v>35306</v>
          </cell>
          <cell r="I269">
            <v>0</v>
          </cell>
          <cell r="J269">
            <v>35306</v>
          </cell>
          <cell r="K269" t="str">
            <v>Y</v>
          </cell>
          <cell r="L269">
            <v>0</v>
          </cell>
          <cell r="M269">
            <v>291.57</v>
          </cell>
          <cell r="N269">
            <v>479</v>
          </cell>
          <cell r="O269">
            <v>35785</v>
          </cell>
          <cell r="Q269">
            <v>0</v>
          </cell>
          <cell r="R269" t="str">
            <v>Not Applicable</v>
          </cell>
          <cell r="S269" t="str">
            <v/>
          </cell>
          <cell r="T269">
            <v>0</v>
          </cell>
          <cell r="U269">
            <v>35785</v>
          </cell>
          <cell r="V269">
            <v>122.73210549782213</v>
          </cell>
          <cell r="W269">
            <v>35785</v>
          </cell>
        </row>
        <row r="270">
          <cell r="B270" t="str">
            <v>36300</v>
          </cell>
          <cell r="C270" t="str">
            <v>Touchet</v>
          </cell>
          <cell r="D270">
            <v>29</v>
          </cell>
          <cell r="E270">
            <v>3512</v>
          </cell>
          <cell r="F270">
            <v>0</v>
          </cell>
          <cell r="G270">
            <v>0</v>
          </cell>
          <cell r="H270">
            <v>3512</v>
          </cell>
          <cell r="I270">
            <v>0</v>
          </cell>
          <cell r="J270">
            <v>3512</v>
          </cell>
          <cell r="K270" t="str">
            <v>N</v>
          </cell>
          <cell r="L270">
            <v>3512</v>
          </cell>
          <cell r="M270">
            <v>0</v>
          </cell>
          <cell r="N270">
            <v>0</v>
          </cell>
          <cell r="O270">
            <v>0</v>
          </cell>
          <cell r="Q270">
            <v>0</v>
          </cell>
          <cell r="R270" t="str">
            <v>Not Applicable</v>
          </cell>
          <cell r="S270" t="str">
            <v/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B271" t="str">
            <v>36400</v>
          </cell>
          <cell r="C271" t="str">
            <v>Columbia (Walla)</v>
          </cell>
          <cell r="D271">
            <v>112.41999999999999</v>
          </cell>
          <cell r="E271">
            <v>13613</v>
          </cell>
          <cell r="F271">
            <v>0</v>
          </cell>
          <cell r="G271">
            <v>0</v>
          </cell>
          <cell r="H271">
            <v>13613</v>
          </cell>
          <cell r="I271">
            <v>0</v>
          </cell>
          <cell r="J271">
            <v>13613</v>
          </cell>
          <cell r="K271" t="str">
            <v>Y</v>
          </cell>
          <cell r="L271">
            <v>0</v>
          </cell>
          <cell r="M271">
            <v>112.41999999999999</v>
          </cell>
          <cell r="N271">
            <v>185</v>
          </cell>
          <cell r="O271">
            <v>13798</v>
          </cell>
          <cell r="Q271">
            <v>0</v>
          </cell>
          <cell r="R271" t="str">
            <v>Not Applicable</v>
          </cell>
          <cell r="S271" t="str">
            <v/>
          </cell>
          <cell r="T271">
            <v>0</v>
          </cell>
          <cell r="U271">
            <v>13798</v>
          </cell>
          <cell r="V271">
            <v>122.73616794164741</v>
          </cell>
          <cell r="W271">
            <v>13798</v>
          </cell>
        </row>
        <row r="272">
          <cell r="B272" t="str">
            <v>36401</v>
          </cell>
          <cell r="C272" t="str">
            <v>Waitsburg</v>
          </cell>
          <cell r="D272">
            <v>8</v>
          </cell>
          <cell r="E272">
            <v>969</v>
          </cell>
          <cell r="F272">
            <v>0</v>
          </cell>
          <cell r="G272">
            <v>0</v>
          </cell>
          <cell r="H272">
            <v>969</v>
          </cell>
          <cell r="I272">
            <v>0</v>
          </cell>
          <cell r="J272">
            <v>969</v>
          </cell>
          <cell r="K272" t="str">
            <v>N</v>
          </cell>
          <cell r="L272">
            <v>969</v>
          </cell>
          <cell r="M272">
            <v>0</v>
          </cell>
          <cell r="N272">
            <v>0</v>
          </cell>
          <cell r="O272">
            <v>0</v>
          </cell>
          <cell r="Q272">
            <v>0</v>
          </cell>
          <cell r="R272" t="str">
            <v>Not Applicable</v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B273" t="str">
            <v>36402</v>
          </cell>
          <cell r="C273" t="str">
            <v>Prescott</v>
          </cell>
          <cell r="D273">
            <v>95.72</v>
          </cell>
          <cell r="E273">
            <v>11591</v>
          </cell>
          <cell r="F273">
            <v>0</v>
          </cell>
          <cell r="G273">
            <v>0</v>
          </cell>
          <cell r="H273">
            <v>11591</v>
          </cell>
          <cell r="I273">
            <v>0</v>
          </cell>
          <cell r="J273">
            <v>11591</v>
          </cell>
          <cell r="K273" t="str">
            <v>Y</v>
          </cell>
          <cell r="L273">
            <v>0</v>
          </cell>
          <cell r="M273">
            <v>95.72</v>
          </cell>
          <cell r="N273">
            <v>157</v>
          </cell>
          <cell r="O273">
            <v>11748</v>
          </cell>
          <cell r="Q273">
            <v>0</v>
          </cell>
          <cell r="R273" t="str">
            <v>Not Applicable</v>
          </cell>
          <cell r="S273" t="str">
            <v/>
          </cell>
          <cell r="T273">
            <v>0</v>
          </cell>
          <cell r="U273">
            <v>11748</v>
          </cell>
          <cell r="V273">
            <v>122.73297116590055</v>
          </cell>
          <cell r="W273">
            <v>11748</v>
          </cell>
        </row>
        <row r="274">
          <cell r="B274" t="str">
            <v>37501</v>
          </cell>
          <cell r="C274" t="str">
            <v>Bellingham</v>
          </cell>
          <cell r="D274">
            <v>871.46888888888884</v>
          </cell>
          <cell r="E274">
            <v>105526</v>
          </cell>
          <cell r="F274">
            <v>0</v>
          </cell>
          <cell r="G274">
            <v>0</v>
          </cell>
          <cell r="H274">
            <v>105526</v>
          </cell>
          <cell r="I274">
            <v>0</v>
          </cell>
          <cell r="J274">
            <v>105526</v>
          </cell>
          <cell r="K274" t="str">
            <v>Y</v>
          </cell>
          <cell r="L274">
            <v>0</v>
          </cell>
          <cell r="M274">
            <v>871.46888888888884</v>
          </cell>
          <cell r="N274">
            <v>1432</v>
          </cell>
          <cell r="O274">
            <v>106958</v>
          </cell>
          <cell r="P274"/>
          <cell r="Q274">
            <v>0</v>
          </cell>
          <cell r="R274" t="str">
            <v>Not Applicable</v>
          </cell>
          <cell r="S274" t="str">
            <v/>
          </cell>
          <cell r="T274">
            <v>0</v>
          </cell>
          <cell r="U274">
            <v>106958</v>
          </cell>
          <cell r="V274">
            <v>122.73301016674274</v>
          </cell>
          <cell r="W274">
            <v>106958</v>
          </cell>
        </row>
        <row r="275">
          <cell r="B275" t="str">
            <v>37502</v>
          </cell>
          <cell r="C275" t="str">
            <v>Ferndale</v>
          </cell>
          <cell r="D275">
            <v>305.01444444444445</v>
          </cell>
          <cell r="E275">
            <v>36934</v>
          </cell>
          <cell r="F275">
            <v>0</v>
          </cell>
          <cell r="G275">
            <v>0</v>
          </cell>
          <cell r="H275">
            <v>36934</v>
          </cell>
          <cell r="I275">
            <v>0</v>
          </cell>
          <cell r="J275">
            <v>36934</v>
          </cell>
          <cell r="K275" t="str">
            <v>N</v>
          </cell>
          <cell r="L275">
            <v>36934</v>
          </cell>
          <cell r="M275">
            <v>0</v>
          </cell>
          <cell r="N275">
            <v>0</v>
          </cell>
          <cell r="O275">
            <v>0</v>
          </cell>
          <cell r="Q275">
            <v>0</v>
          </cell>
          <cell r="R275" t="str">
            <v>Not Applicable</v>
          </cell>
          <cell r="S275" t="str">
            <v/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B276" t="str">
            <v>37503</v>
          </cell>
          <cell r="C276" t="str">
            <v>Blaine</v>
          </cell>
          <cell r="D276">
            <v>91.28</v>
          </cell>
          <cell r="E276">
            <v>11053</v>
          </cell>
          <cell r="F276">
            <v>0</v>
          </cell>
          <cell r="G276">
            <v>0</v>
          </cell>
          <cell r="H276">
            <v>11053</v>
          </cell>
          <cell r="I276">
            <v>0</v>
          </cell>
          <cell r="J276">
            <v>11053</v>
          </cell>
          <cell r="K276" t="str">
            <v>Y</v>
          </cell>
          <cell r="L276">
            <v>0</v>
          </cell>
          <cell r="M276">
            <v>91.28</v>
          </cell>
          <cell r="N276">
            <v>150</v>
          </cell>
          <cell r="O276">
            <v>11203</v>
          </cell>
          <cell r="Q276">
            <v>0</v>
          </cell>
          <cell r="R276" t="str">
            <v>Not Applicable</v>
          </cell>
          <cell r="S276" t="str">
            <v/>
          </cell>
          <cell r="T276">
            <v>0</v>
          </cell>
          <cell r="U276">
            <v>11203</v>
          </cell>
          <cell r="V276">
            <v>122.73225241016652</v>
          </cell>
          <cell r="W276">
            <v>11203</v>
          </cell>
        </row>
        <row r="277">
          <cell r="B277" t="str">
            <v>37504</v>
          </cell>
          <cell r="C277" t="str">
            <v>Lynden</v>
          </cell>
          <cell r="D277">
            <v>330</v>
          </cell>
          <cell r="E277">
            <v>39960</v>
          </cell>
          <cell r="F277">
            <v>0</v>
          </cell>
          <cell r="G277">
            <v>0</v>
          </cell>
          <cell r="H277">
            <v>39960</v>
          </cell>
          <cell r="I277">
            <v>0</v>
          </cell>
          <cell r="J277">
            <v>39960</v>
          </cell>
          <cell r="K277" t="str">
            <v>Y</v>
          </cell>
          <cell r="L277">
            <v>0</v>
          </cell>
          <cell r="M277">
            <v>330</v>
          </cell>
          <cell r="N277">
            <v>542</v>
          </cell>
          <cell r="O277">
            <v>40502</v>
          </cell>
          <cell r="P277"/>
          <cell r="Q277">
            <v>0</v>
          </cell>
          <cell r="R277" t="str">
            <v>Not Applicable</v>
          </cell>
          <cell r="S277" t="str">
            <v/>
          </cell>
          <cell r="T277">
            <v>0</v>
          </cell>
          <cell r="U277">
            <v>40502</v>
          </cell>
          <cell r="V277">
            <v>122.73333333333333</v>
          </cell>
          <cell r="W277">
            <v>40502</v>
          </cell>
        </row>
        <row r="278">
          <cell r="B278" t="str">
            <v>37505</v>
          </cell>
          <cell r="C278" t="str">
            <v>Meridian</v>
          </cell>
          <cell r="D278">
            <v>176.50222222222223</v>
          </cell>
          <cell r="E278">
            <v>21373</v>
          </cell>
          <cell r="F278">
            <v>0</v>
          </cell>
          <cell r="G278">
            <v>0</v>
          </cell>
          <cell r="H278">
            <v>21373</v>
          </cell>
          <cell r="I278">
            <v>0</v>
          </cell>
          <cell r="J278">
            <v>21373</v>
          </cell>
          <cell r="K278" t="str">
            <v>Y</v>
          </cell>
          <cell r="L278">
            <v>0</v>
          </cell>
          <cell r="M278">
            <v>176.50222222222223</v>
          </cell>
          <cell r="N278">
            <v>290</v>
          </cell>
          <cell r="O278">
            <v>21663</v>
          </cell>
          <cell r="Q278">
            <v>0</v>
          </cell>
          <cell r="R278" t="str">
            <v>Not Applicable</v>
          </cell>
          <cell r="S278" t="str">
            <v/>
          </cell>
          <cell r="T278">
            <v>0</v>
          </cell>
          <cell r="U278">
            <v>21663</v>
          </cell>
          <cell r="V278">
            <v>122.73499861506308</v>
          </cell>
          <cell r="W278">
            <v>21663</v>
          </cell>
        </row>
        <row r="279">
          <cell r="B279" t="str">
            <v>37506</v>
          </cell>
          <cell r="C279" t="str">
            <v>Nooksack Valley</v>
          </cell>
          <cell r="D279">
            <v>259.45888888888891</v>
          </cell>
          <cell r="E279">
            <v>31418</v>
          </cell>
          <cell r="F279">
            <v>0</v>
          </cell>
          <cell r="G279">
            <v>0</v>
          </cell>
          <cell r="H279">
            <v>31418</v>
          </cell>
          <cell r="I279">
            <v>0</v>
          </cell>
          <cell r="J279">
            <v>31418</v>
          </cell>
          <cell r="K279" t="str">
            <v>Y</v>
          </cell>
          <cell r="L279">
            <v>0</v>
          </cell>
          <cell r="M279">
            <v>259.45888888888891</v>
          </cell>
          <cell r="N279">
            <v>426</v>
          </cell>
          <cell r="O279">
            <v>31844</v>
          </cell>
          <cell r="Q279">
            <v>0</v>
          </cell>
          <cell r="R279" t="str">
            <v>Not Applicable</v>
          </cell>
          <cell r="S279" t="str">
            <v/>
          </cell>
          <cell r="T279">
            <v>0</v>
          </cell>
          <cell r="U279">
            <v>31844</v>
          </cell>
          <cell r="V279">
            <v>122.73235323086936</v>
          </cell>
          <cell r="W279">
            <v>31844</v>
          </cell>
        </row>
        <row r="280">
          <cell r="B280" t="str">
            <v>37507</v>
          </cell>
          <cell r="C280" t="str">
            <v>Mount Baker</v>
          </cell>
          <cell r="D280">
            <v>121.95666666666668</v>
          </cell>
          <cell r="E280">
            <v>14768</v>
          </cell>
          <cell r="F280">
            <v>0</v>
          </cell>
          <cell r="G280">
            <v>0</v>
          </cell>
          <cell r="H280">
            <v>14768</v>
          </cell>
          <cell r="I280">
            <v>0</v>
          </cell>
          <cell r="J280">
            <v>14768</v>
          </cell>
          <cell r="K280" t="str">
            <v>Y</v>
          </cell>
          <cell r="L280">
            <v>0</v>
          </cell>
          <cell r="M280">
            <v>121.95666666666668</v>
          </cell>
          <cell r="N280">
            <v>200</v>
          </cell>
          <cell r="O280">
            <v>14968</v>
          </cell>
          <cell r="Q280">
            <v>0</v>
          </cell>
          <cell r="R280" t="str">
            <v>Not Applicable</v>
          </cell>
          <cell r="S280" t="str">
            <v/>
          </cell>
          <cell r="T280">
            <v>0</v>
          </cell>
          <cell r="U280">
            <v>14968</v>
          </cell>
          <cell r="V280">
            <v>122.73211796539753</v>
          </cell>
          <cell r="W280">
            <v>14968</v>
          </cell>
        </row>
        <row r="281">
          <cell r="B281" t="str">
            <v>38126</v>
          </cell>
          <cell r="C281" t="str">
            <v>Lacrosse Joint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N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Q281">
            <v>0</v>
          </cell>
          <cell r="R281" t="str">
            <v>Not Applicable</v>
          </cell>
          <cell r="S281" t="str">
            <v/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B282" t="str">
            <v>38264</v>
          </cell>
          <cell r="C282" t="str">
            <v>Lamont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Q282">
            <v>0</v>
          </cell>
          <cell r="R282" t="str">
            <v>Not Applicable</v>
          </cell>
          <cell r="S282" t="str">
            <v/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B283" t="str">
            <v>38265</v>
          </cell>
          <cell r="C283" t="str">
            <v>Tekoa</v>
          </cell>
          <cell r="D283">
            <v>2</v>
          </cell>
          <cell r="E283">
            <v>242</v>
          </cell>
          <cell r="F283">
            <v>0</v>
          </cell>
          <cell r="G283">
            <v>0</v>
          </cell>
          <cell r="H283">
            <v>242</v>
          </cell>
          <cell r="I283">
            <v>0</v>
          </cell>
          <cell r="J283">
            <v>242</v>
          </cell>
          <cell r="K283" t="str">
            <v>N</v>
          </cell>
          <cell r="L283">
            <v>242</v>
          </cell>
          <cell r="M283">
            <v>0</v>
          </cell>
          <cell r="N283">
            <v>0</v>
          </cell>
          <cell r="O283">
            <v>0</v>
          </cell>
          <cell r="Q283">
            <v>0</v>
          </cell>
          <cell r="R283" t="str">
            <v>Not Applicable</v>
          </cell>
          <cell r="S283" t="str">
            <v/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B284" t="str">
            <v>38267</v>
          </cell>
          <cell r="C284" t="str">
            <v>Pullman</v>
          </cell>
          <cell r="D284">
            <v>172.26555555555552</v>
          </cell>
          <cell r="E284">
            <v>20860</v>
          </cell>
          <cell r="F284">
            <v>0</v>
          </cell>
          <cell r="G284">
            <v>0</v>
          </cell>
          <cell r="H284">
            <v>20860</v>
          </cell>
          <cell r="I284">
            <v>0</v>
          </cell>
          <cell r="J284">
            <v>20860</v>
          </cell>
          <cell r="K284" t="str">
            <v>Y</v>
          </cell>
          <cell r="L284">
            <v>0</v>
          </cell>
          <cell r="M284">
            <v>172.26555555555552</v>
          </cell>
          <cell r="N284">
            <v>283</v>
          </cell>
          <cell r="O284">
            <v>21143</v>
          </cell>
          <cell r="Q284">
            <v>0</v>
          </cell>
          <cell r="R284" t="str">
            <v>Not Applicable</v>
          </cell>
          <cell r="S284" t="str">
            <v/>
          </cell>
          <cell r="T284">
            <v>0</v>
          </cell>
          <cell r="U284">
            <v>21143</v>
          </cell>
          <cell r="V284">
            <v>122.73492476086665</v>
          </cell>
          <cell r="W284">
            <v>21143</v>
          </cell>
        </row>
        <row r="285">
          <cell r="B285" t="str">
            <v>38300</v>
          </cell>
          <cell r="C285" t="str">
            <v>Colfax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N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Q285">
            <v>0</v>
          </cell>
          <cell r="R285" t="str">
            <v>Not Applicable</v>
          </cell>
          <cell r="S285" t="str">
            <v/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B286" t="str">
            <v>38301</v>
          </cell>
          <cell r="C286" t="str">
            <v>Palouse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N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Q286">
            <v>0</v>
          </cell>
          <cell r="R286" t="str">
            <v>Not Applicable</v>
          </cell>
          <cell r="S286" t="str">
            <v/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B287" t="str">
            <v>38302</v>
          </cell>
          <cell r="C287" t="str">
            <v>Garfield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N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Q287">
            <v>0</v>
          </cell>
          <cell r="R287" t="str">
            <v>Not Applicable</v>
          </cell>
          <cell r="S287" t="str">
            <v/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B288" t="str">
            <v>38304</v>
          </cell>
          <cell r="C288" t="str">
            <v>Steptoe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N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Q288">
            <v>0</v>
          </cell>
          <cell r="R288" t="str">
            <v>Not Applicable</v>
          </cell>
          <cell r="S288" t="str">
            <v/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B289" t="str">
            <v>38306</v>
          </cell>
          <cell r="C289" t="str">
            <v>Colton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N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Q289">
            <v>0</v>
          </cell>
          <cell r="R289" t="str">
            <v>Not Applicable</v>
          </cell>
          <cell r="S289" t="str">
            <v/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B290" t="str">
            <v>38308</v>
          </cell>
          <cell r="C290" t="str">
            <v>Endicott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N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Q290">
            <v>0</v>
          </cell>
          <cell r="R290" t="str">
            <v>Not Applicable</v>
          </cell>
          <cell r="S290" t="str">
            <v/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B291" t="str">
            <v>38320</v>
          </cell>
          <cell r="C291" t="str">
            <v>Rosalia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Q291">
            <v>0</v>
          </cell>
          <cell r="R291" t="str">
            <v>Not Applicable</v>
          </cell>
          <cell r="S291" t="str">
            <v/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B292" t="str">
            <v>38322</v>
          </cell>
          <cell r="C292" t="str">
            <v>St John</v>
          </cell>
          <cell r="D292">
            <v>1.8599999999999999</v>
          </cell>
          <cell r="E292">
            <v>225</v>
          </cell>
          <cell r="F292">
            <v>0</v>
          </cell>
          <cell r="G292">
            <v>0</v>
          </cell>
          <cell r="H292">
            <v>225</v>
          </cell>
          <cell r="I292">
            <v>0</v>
          </cell>
          <cell r="J292">
            <v>225</v>
          </cell>
          <cell r="K292" t="str">
            <v>N</v>
          </cell>
          <cell r="L292">
            <v>225</v>
          </cell>
          <cell r="M292">
            <v>0</v>
          </cell>
          <cell r="N292">
            <v>0</v>
          </cell>
          <cell r="O292">
            <v>0</v>
          </cell>
          <cell r="Q292">
            <v>0</v>
          </cell>
          <cell r="R292" t="str">
            <v>Not Applicable</v>
          </cell>
          <cell r="S292" t="str">
            <v/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B293" t="str">
            <v>38324</v>
          </cell>
          <cell r="C293" t="str">
            <v>Oakesdale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N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Q293">
            <v>0</v>
          </cell>
          <cell r="R293" t="str">
            <v>Not Applicable</v>
          </cell>
          <cell r="S293" t="str">
            <v/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B294" t="str">
            <v>39002</v>
          </cell>
          <cell r="C294" t="str">
            <v>Union Gap</v>
          </cell>
          <cell r="D294">
            <v>195.37999999999997</v>
          </cell>
          <cell r="E294">
            <v>23658</v>
          </cell>
          <cell r="F294">
            <v>0</v>
          </cell>
          <cell r="G294">
            <v>0</v>
          </cell>
          <cell r="H294">
            <v>23658</v>
          </cell>
          <cell r="I294">
            <v>0</v>
          </cell>
          <cell r="J294">
            <v>23658</v>
          </cell>
          <cell r="K294" t="str">
            <v>Y</v>
          </cell>
          <cell r="L294">
            <v>0</v>
          </cell>
          <cell r="M294">
            <v>195.37999999999997</v>
          </cell>
          <cell r="N294">
            <v>321</v>
          </cell>
          <cell r="O294">
            <v>23979</v>
          </cell>
          <cell r="Q294">
            <v>0</v>
          </cell>
          <cell r="R294" t="str">
            <v>Not Applicable</v>
          </cell>
          <cell r="S294" t="str">
            <v/>
          </cell>
          <cell r="T294">
            <v>0</v>
          </cell>
          <cell r="U294">
            <v>23979</v>
          </cell>
          <cell r="V294">
            <v>122.73006448971238</v>
          </cell>
          <cell r="W294">
            <v>23979</v>
          </cell>
        </row>
        <row r="295">
          <cell r="B295" t="str">
            <v>39003</v>
          </cell>
          <cell r="C295" t="str">
            <v>Naches Valley</v>
          </cell>
          <cell r="D295">
            <v>90</v>
          </cell>
          <cell r="E295">
            <v>10898</v>
          </cell>
          <cell r="F295">
            <v>0</v>
          </cell>
          <cell r="G295">
            <v>0</v>
          </cell>
          <cell r="H295">
            <v>10898</v>
          </cell>
          <cell r="I295">
            <v>0</v>
          </cell>
          <cell r="J295">
            <v>10898</v>
          </cell>
          <cell r="K295" t="str">
            <v>Y</v>
          </cell>
          <cell r="L295">
            <v>0</v>
          </cell>
          <cell r="M295">
            <v>90</v>
          </cell>
          <cell r="N295">
            <v>148</v>
          </cell>
          <cell r="O295">
            <v>11046</v>
          </cell>
          <cell r="Q295">
            <v>0</v>
          </cell>
          <cell r="R295" t="str">
            <v>Not Applicable</v>
          </cell>
          <cell r="S295" t="str">
            <v/>
          </cell>
          <cell r="T295">
            <v>0</v>
          </cell>
          <cell r="U295">
            <v>11046</v>
          </cell>
          <cell r="V295">
            <v>122.73333333333333</v>
          </cell>
          <cell r="W295">
            <v>11046</v>
          </cell>
        </row>
        <row r="296">
          <cell r="B296" t="str">
            <v>39007</v>
          </cell>
          <cell r="C296" t="str">
            <v>Yakima</v>
          </cell>
          <cell r="D296">
            <v>5243.8888888888887</v>
          </cell>
          <cell r="E296">
            <v>634980</v>
          </cell>
          <cell r="F296">
            <v>0</v>
          </cell>
          <cell r="G296">
            <v>0</v>
          </cell>
          <cell r="H296">
            <v>634980</v>
          </cell>
          <cell r="I296">
            <v>0</v>
          </cell>
          <cell r="J296">
            <v>634980</v>
          </cell>
          <cell r="K296" t="str">
            <v>Y</v>
          </cell>
          <cell r="L296">
            <v>0</v>
          </cell>
          <cell r="M296">
            <v>5243.8888888888887</v>
          </cell>
          <cell r="N296">
            <v>8614</v>
          </cell>
          <cell r="O296">
            <v>643594</v>
          </cell>
          <cell r="Q296">
            <v>0</v>
          </cell>
          <cell r="R296" t="str">
            <v>Not Applicable</v>
          </cell>
          <cell r="S296" t="str">
            <v/>
          </cell>
          <cell r="T296">
            <v>0</v>
          </cell>
          <cell r="U296">
            <v>643594</v>
          </cell>
          <cell r="V296">
            <v>122.73219620722534</v>
          </cell>
          <cell r="W296">
            <v>643594</v>
          </cell>
        </row>
        <row r="297">
          <cell r="B297" t="str">
            <v>39090</v>
          </cell>
          <cell r="C297" t="str">
            <v>East Valley (Yak)</v>
          </cell>
          <cell r="D297">
            <v>372.14</v>
          </cell>
          <cell r="E297">
            <v>45062</v>
          </cell>
          <cell r="F297">
            <v>0</v>
          </cell>
          <cell r="G297">
            <v>0</v>
          </cell>
          <cell r="H297">
            <v>45062</v>
          </cell>
          <cell r="I297">
            <v>0</v>
          </cell>
          <cell r="J297">
            <v>45062</v>
          </cell>
          <cell r="K297" t="str">
            <v>Y</v>
          </cell>
          <cell r="L297">
            <v>0</v>
          </cell>
          <cell r="M297">
            <v>372.14</v>
          </cell>
          <cell r="N297">
            <v>611</v>
          </cell>
          <cell r="O297">
            <v>45673</v>
          </cell>
          <cell r="Q297">
            <v>0</v>
          </cell>
          <cell r="R297" t="str">
            <v>Not Applicable</v>
          </cell>
          <cell r="S297" t="str">
            <v/>
          </cell>
          <cell r="T297">
            <v>0</v>
          </cell>
          <cell r="U297">
            <v>45673</v>
          </cell>
          <cell r="V297">
            <v>122.7306927500403</v>
          </cell>
          <cell r="W297">
            <v>45673</v>
          </cell>
        </row>
        <row r="298">
          <cell r="B298" t="str">
            <v>39119</v>
          </cell>
          <cell r="C298" t="str">
            <v>Selah</v>
          </cell>
          <cell r="D298">
            <v>340.31888888888892</v>
          </cell>
          <cell r="E298">
            <v>41209</v>
          </cell>
          <cell r="F298">
            <v>0</v>
          </cell>
          <cell r="G298">
            <v>0</v>
          </cell>
          <cell r="H298">
            <v>41209</v>
          </cell>
          <cell r="I298">
            <v>0</v>
          </cell>
          <cell r="J298">
            <v>41209</v>
          </cell>
          <cell r="K298" t="str">
            <v>Y</v>
          </cell>
          <cell r="L298">
            <v>0</v>
          </cell>
          <cell r="M298">
            <v>340.31888888888892</v>
          </cell>
          <cell r="N298">
            <v>559</v>
          </cell>
          <cell r="O298">
            <v>41768</v>
          </cell>
          <cell r="Q298">
            <v>0</v>
          </cell>
          <cell r="R298" t="str">
            <v>Not Applicable</v>
          </cell>
          <cell r="S298" t="str">
            <v/>
          </cell>
          <cell r="T298">
            <v>0</v>
          </cell>
          <cell r="U298">
            <v>41768</v>
          </cell>
          <cell r="V298">
            <v>122.73194748716072</v>
          </cell>
          <cell r="W298">
            <v>41768</v>
          </cell>
        </row>
        <row r="299">
          <cell r="B299" t="str">
            <v>39120</v>
          </cell>
          <cell r="C299" t="str">
            <v>Mabton</v>
          </cell>
          <cell r="D299">
            <v>401.71</v>
          </cell>
          <cell r="E299">
            <v>48643</v>
          </cell>
          <cell r="F299">
            <v>0</v>
          </cell>
          <cell r="G299">
            <v>0</v>
          </cell>
          <cell r="H299">
            <v>48643</v>
          </cell>
          <cell r="I299">
            <v>0</v>
          </cell>
          <cell r="J299">
            <v>48643</v>
          </cell>
          <cell r="K299" t="str">
            <v>Y</v>
          </cell>
          <cell r="L299">
            <v>0</v>
          </cell>
          <cell r="M299">
            <v>401.71</v>
          </cell>
          <cell r="N299">
            <v>660</v>
          </cell>
          <cell r="O299">
            <v>49303</v>
          </cell>
          <cell r="Q299">
            <v>0</v>
          </cell>
          <cell r="R299" t="str">
            <v>Not Applicable</v>
          </cell>
          <cell r="S299" t="str">
            <v/>
          </cell>
          <cell r="T299">
            <v>0</v>
          </cell>
          <cell r="U299">
            <v>49303</v>
          </cell>
          <cell r="V299">
            <v>122.73281720644246</v>
          </cell>
          <cell r="W299">
            <v>49303</v>
          </cell>
        </row>
        <row r="300">
          <cell r="B300" t="str">
            <v>39200</v>
          </cell>
          <cell r="C300" t="str">
            <v>Grandview</v>
          </cell>
          <cell r="D300">
            <v>1285.5700000000002</v>
          </cell>
          <cell r="E300">
            <v>155669</v>
          </cell>
          <cell r="F300">
            <v>0</v>
          </cell>
          <cell r="G300">
            <v>0</v>
          </cell>
          <cell r="H300">
            <v>155669</v>
          </cell>
          <cell r="I300">
            <v>0</v>
          </cell>
          <cell r="J300">
            <v>155669</v>
          </cell>
          <cell r="K300" t="str">
            <v>Y</v>
          </cell>
          <cell r="L300">
            <v>0</v>
          </cell>
          <cell r="M300">
            <v>1285.5700000000002</v>
          </cell>
          <cell r="N300">
            <v>2112</v>
          </cell>
          <cell r="O300">
            <v>157781</v>
          </cell>
          <cell r="Q300">
            <v>0</v>
          </cell>
          <cell r="R300" t="str">
            <v>Not Applicable</v>
          </cell>
          <cell r="S300" t="str">
            <v/>
          </cell>
          <cell r="T300">
            <v>0</v>
          </cell>
          <cell r="U300">
            <v>157781</v>
          </cell>
          <cell r="V300">
            <v>122.73232885023762</v>
          </cell>
          <cell r="W300">
            <v>157781</v>
          </cell>
        </row>
        <row r="301">
          <cell r="B301" t="str">
            <v>39201</v>
          </cell>
          <cell r="C301" t="str">
            <v>Sunnyside</v>
          </cell>
          <cell r="D301">
            <v>2211.0144444444445</v>
          </cell>
          <cell r="E301">
            <v>267731</v>
          </cell>
          <cell r="F301">
            <v>0</v>
          </cell>
          <cell r="G301">
            <v>0</v>
          </cell>
          <cell r="H301">
            <v>267731</v>
          </cell>
          <cell r="I301">
            <v>0</v>
          </cell>
          <cell r="J301">
            <v>267731</v>
          </cell>
          <cell r="K301" t="str">
            <v>Y</v>
          </cell>
          <cell r="L301">
            <v>0</v>
          </cell>
          <cell r="M301">
            <v>2211.0144444444445</v>
          </cell>
          <cell r="N301">
            <v>3632</v>
          </cell>
          <cell r="O301">
            <v>271363</v>
          </cell>
          <cell r="Q301">
            <v>0</v>
          </cell>
          <cell r="R301" t="str">
            <v>Not Applicable</v>
          </cell>
          <cell r="S301" t="str">
            <v/>
          </cell>
          <cell r="T301">
            <v>0</v>
          </cell>
          <cell r="U301">
            <v>271363</v>
          </cell>
          <cell r="V301">
            <v>122.73235061030306</v>
          </cell>
          <cell r="W301">
            <v>271363</v>
          </cell>
        </row>
        <row r="302">
          <cell r="B302" t="str">
            <v>39202</v>
          </cell>
          <cell r="C302" t="str">
            <v>Toppenish</v>
          </cell>
          <cell r="D302">
            <v>1702.9466666666669</v>
          </cell>
          <cell r="E302">
            <v>206209</v>
          </cell>
          <cell r="F302">
            <v>0</v>
          </cell>
          <cell r="G302">
            <v>0</v>
          </cell>
          <cell r="H302">
            <v>206209</v>
          </cell>
          <cell r="I302">
            <v>0</v>
          </cell>
          <cell r="J302">
            <v>206209</v>
          </cell>
          <cell r="K302" t="str">
            <v>Y</v>
          </cell>
          <cell r="L302">
            <v>0</v>
          </cell>
          <cell r="M302">
            <v>1702.9466666666669</v>
          </cell>
          <cell r="N302">
            <v>2797</v>
          </cell>
          <cell r="O302">
            <v>209006</v>
          </cell>
          <cell r="Q302">
            <v>0</v>
          </cell>
          <cell r="R302" t="str">
            <v>Not Applicable</v>
          </cell>
          <cell r="S302" t="str">
            <v/>
          </cell>
          <cell r="T302">
            <v>0</v>
          </cell>
          <cell r="U302">
            <v>209006</v>
          </cell>
          <cell r="V302">
            <v>122.731970466877</v>
          </cell>
          <cell r="W302">
            <v>209006</v>
          </cell>
        </row>
        <row r="303">
          <cell r="B303" t="str">
            <v>39203</v>
          </cell>
          <cell r="C303" t="str">
            <v>Highland</v>
          </cell>
          <cell r="D303">
            <v>367.71</v>
          </cell>
          <cell r="E303">
            <v>44526</v>
          </cell>
          <cell r="F303">
            <v>0</v>
          </cell>
          <cell r="G303">
            <v>0</v>
          </cell>
          <cell r="H303">
            <v>44526</v>
          </cell>
          <cell r="I303">
            <v>0</v>
          </cell>
          <cell r="J303">
            <v>44526</v>
          </cell>
          <cell r="K303" t="str">
            <v>Y</v>
          </cell>
          <cell r="L303">
            <v>0</v>
          </cell>
          <cell r="M303">
            <v>367.71</v>
          </cell>
          <cell r="N303">
            <v>604</v>
          </cell>
          <cell r="O303">
            <v>45130</v>
          </cell>
          <cell r="Q303">
            <v>0</v>
          </cell>
          <cell r="R303" t="str">
            <v>Not Applicable</v>
          </cell>
          <cell r="S303" t="str">
            <v/>
          </cell>
          <cell r="T303">
            <v>0</v>
          </cell>
          <cell r="U303">
            <v>45130</v>
          </cell>
          <cell r="V303">
            <v>122.73258818090343</v>
          </cell>
          <cell r="W303">
            <v>45130</v>
          </cell>
        </row>
        <row r="304">
          <cell r="B304" t="str">
            <v>39204</v>
          </cell>
          <cell r="C304" t="str">
            <v>Granger</v>
          </cell>
          <cell r="D304">
            <v>570.22222222222217</v>
          </cell>
          <cell r="E304">
            <v>69048</v>
          </cell>
          <cell r="F304">
            <v>0</v>
          </cell>
          <cell r="G304">
            <v>0</v>
          </cell>
          <cell r="H304">
            <v>69048</v>
          </cell>
          <cell r="I304">
            <v>0</v>
          </cell>
          <cell r="J304">
            <v>69048</v>
          </cell>
          <cell r="K304" t="str">
            <v>Y</v>
          </cell>
          <cell r="L304">
            <v>0</v>
          </cell>
          <cell r="M304">
            <v>570.22222222222217</v>
          </cell>
          <cell r="N304">
            <v>937</v>
          </cell>
          <cell r="O304">
            <v>69985</v>
          </cell>
          <cell r="Q304">
            <v>0</v>
          </cell>
          <cell r="R304" t="str">
            <v>Not Applicable</v>
          </cell>
          <cell r="S304" t="str">
            <v/>
          </cell>
          <cell r="T304">
            <v>0</v>
          </cell>
          <cell r="U304">
            <v>69985</v>
          </cell>
          <cell r="V304">
            <v>122.73285268901014</v>
          </cell>
          <cell r="W304">
            <v>69985</v>
          </cell>
        </row>
        <row r="305">
          <cell r="B305" t="str">
            <v>39205</v>
          </cell>
          <cell r="C305" t="str">
            <v>Zillah</v>
          </cell>
          <cell r="D305">
            <v>167.86</v>
          </cell>
          <cell r="E305">
            <v>20326</v>
          </cell>
          <cell r="F305">
            <v>0</v>
          </cell>
          <cell r="G305">
            <v>0</v>
          </cell>
          <cell r="H305">
            <v>20326</v>
          </cell>
          <cell r="I305">
            <v>0</v>
          </cell>
          <cell r="J305">
            <v>20326</v>
          </cell>
          <cell r="K305" t="str">
            <v>Y</v>
          </cell>
          <cell r="L305">
            <v>0</v>
          </cell>
          <cell r="M305">
            <v>167.86</v>
          </cell>
          <cell r="N305">
            <v>276</v>
          </cell>
          <cell r="O305">
            <v>20602</v>
          </cell>
          <cell r="Q305">
            <v>0</v>
          </cell>
          <cell r="R305" t="str">
            <v>Not Applicable</v>
          </cell>
          <cell r="S305" t="str">
            <v/>
          </cell>
          <cell r="T305">
            <v>0</v>
          </cell>
          <cell r="U305">
            <v>20602</v>
          </cell>
          <cell r="V305">
            <v>122.7332300726796</v>
          </cell>
          <cell r="W305">
            <v>20602</v>
          </cell>
        </row>
        <row r="306">
          <cell r="B306" t="str">
            <v>39207</v>
          </cell>
          <cell r="C306" t="str">
            <v>Wapato</v>
          </cell>
          <cell r="D306">
            <v>1717.4733333333334</v>
          </cell>
          <cell r="E306">
            <v>207968</v>
          </cell>
          <cell r="F306">
            <v>0</v>
          </cell>
          <cell r="G306">
            <v>0</v>
          </cell>
          <cell r="H306">
            <v>207968</v>
          </cell>
          <cell r="I306">
            <v>0</v>
          </cell>
          <cell r="J306">
            <v>207968</v>
          </cell>
          <cell r="K306" t="str">
            <v>Y</v>
          </cell>
          <cell r="L306">
            <v>0</v>
          </cell>
          <cell r="M306">
            <v>1717.4733333333334</v>
          </cell>
          <cell r="N306">
            <v>2821</v>
          </cell>
          <cell r="O306">
            <v>210789</v>
          </cell>
          <cell r="Q306">
            <v>0</v>
          </cell>
          <cell r="R306" t="str">
            <v>Not Applicable</v>
          </cell>
          <cell r="S306" t="str">
            <v/>
          </cell>
          <cell r="T306">
            <v>0</v>
          </cell>
          <cell r="U306">
            <v>210789</v>
          </cell>
          <cell r="V306">
            <v>122.73203659639547</v>
          </cell>
          <cell r="W306">
            <v>210789</v>
          </cell>
        </row>
        <row r="307">
          <cell r="B307" t="str">
            <v>39208</v>
          </cell>
          <cell r="C307" t="str">
            <v>West Valley (Yak)</v>
          </cell>
          <cell r="D307">
            <v>378.15444444444449</v>
          </cell>
          <cell r="E307">
            <v>45791</v>
          </cell>
          <cell r="F307">
            <v>0</v>
          </cell>
          <cell r="G307">
            <v>0</v>
          </cell>
          <cell r="H307">
            <v>45791</v>
          </cell>
          <cell r="I307">
            <v>0</v>
          </cell>
          <cell r="J307">
            <v>45791</v>
          </cell>
          <cell r="K307" t="str">
            <v>Y</v>
          </cell>
          <cell r="L307">
            <v>0</v>
          </cell>
          <cell r="M307">
            <v>378.15444444444449</v>
          </cell>
          <cell r="N307">
            <v>621</v>
          </cell>
          <cell r="O307">
            <v>46412</v>
          </cell>
          <cell r="Q307">
            <v>0</v>
          </cell>
          <cell r="R307" t="str">
            <v>Not Applicable</v>
          </cell>
          <cell r="S307" t="str">
            <v/>
          </cell>
          <cell r="T307">
            <v>0</v>
          </cell>
          <cell r="U307">
            <v>46412</v>
          </cell>
          <cell r="V307">
            <v>122.73292217465526</v>
          </cell>
          <cell r="W307">
            <v>46412</v>
          </cell>
        </row>
        <row r="308">
          <cell r="B308" t="str">
            <v>39209</v>
          </cell>
          <cell r="C308" t="str">
            <v>Mount Adams</v>
          </cell>
          <cell r="D308">
            <v>480.82111111111112</v>
          </cell>
          <cell r="E308">
            <v>58222</v>
          </cell>
          <cell r="F308">
            <v>0</v>
          </cell>
          <cell r="G308">
            <v>0</v>
          </cell>
          <cell r="H308">
            <v>58222</v>
          </cell>
          <cell r="I308">
            <v>0</v>
          </cell>
          <cell r="J308">
            <v>58222</v>
          </cell>
          <cell r="K308" t="str">
            <v>Y</v>
          </cell>
          <cell r="L308">
            <v>0</v>
          </cell>
          <cell r="M308">
            <v>480.82111111111112</v>
          </cell>
          <cell r="N308">
            <v>790</v>
          </cell>
          <cell r="O308">
            <v>59012</v>
          </cell>
          <cell r="Q308">
            <v>0</v>
          </cell>
          <cell r="R308" t="str">
            <v>Not Applicable</v>
          </cell>
          <cell r="S308" t="str">
            <v/>
          </cell>
          <cell r="T308">
            <v>0</v>
          </cell>
          <cell r="U308">
            <v>59012</v>
          </cell>
          <cell r="V308">
            <v>122.73171588417037</v>
          </cell>
          <cell r="W308">
            <v>59012</v>
          </cell>
        </row>
        <row r="309">
          <cell r="B309" t="str">
            <v>18902</v>
          </cell>
          <cell r="C309" t="str">
            <v>Suquamish Tribal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N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/>
          <cell r="Q309">
            <v>0</v>
          </cell>
          <cell r="R309" t="str">
            <v>Not Applicable</v>
          </cell>
          <cell r="S309" t="str">
            <v/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B310" t="str">
            <v>34974</v>
          </cell>
          <cell r="C310" t="str">
            <v>School of the Blind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N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/>
          <cell r="Q310">
            <v>0</v>
          </cell>
          <cell r="R310" t="str">
            <v>Not Applicable</v>
          </cell>
          <cell r="S310" t="str">
            <v/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B311" t="str">
            <v>34975</v>
          </cell>
          <cell r="C311" t="str">
            <v>School of the Deaf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N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/>
          <cell r="Q311">
            <v>0</v>
          </cell>
          <cell r="R311" t="str">
            <v>Not Applicable</v>
          </cell>
          <cell r="S311" t="str">
            <v/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B312" t="str">
            <v>17908</v>
          </cell>
          <cell r="C312" t="str">
            <v>Rainier Prep</v>
          </cell>
          <cell r="D312">
            <v>89.57</v>
          </cell>
          <cell r="E312">
            <v>10846</v>
          </cell>
          <cell r="F312">
            <v>0</v>
          </cell>
          <cell r="G312">
            <v>0</v>
          </cell>
          <cell r="H312">
            <v>10846</v>
          </cell>
          <cell r="I312">
            <v>0</v>
          </cell>
          <cell r="J312">
            <v>10846</v>
          </cell>
          <cell r="K312" t="str">
            <v>Y</v>
          </cell>
          <cell r="L312">
            <v>0</v>
          </cell>
          <cell r="M312">
            <v>89.57</v>
          </cell>
          <cell r="N312">
            <v>147</v>
          </cell>
          <cell r="O312">
            <v>10993</v>
          </cell>
          <cell r="P312"/>
          <cell r="Q312">
            <v>0</v>
          </cell>
          <cell r="R312" t="str">
            <v>Not Applicable</v>
          </cell>
          <cell r="S312" t="str">
            <v/>
          </cell>
          <cell r="T312">
            <v>0</v>
          </cell>
          <cell r="U312">
            <v>10993</v>
          </cell>
          <cell r="V312">
            <v>122.73082505303115</v>
          </cell>
          <cell r="W312">
            <v>10993</v>
          </cell>
        </row>
        <row r="313">
          <cell r="B313" t="str">
            <v>17906</v>
          </cell>
          <cell r="C313" t="str">
            <v>Excel</v>
          </cell>
          <cell r="D313">
            <v>24.57</v>
          </cell>
          <cell r="E313">
            <v>2975</v>
          </cell>
          <cell r="F313">
            <v>0</v>
          </cell>
          <cell r="G313">
            <v>0</v>
          </cell>
          <cell r="H313">
            <v>2975</v>
          </cell>
          <cell r="I313">
            <v>0</v>
          </cell>
          <cell r="J313">
            <v>2975</v>
          </cell>
          <cell r="K313" t="str">
            <v>N</v>
          </cell>
          <cell r="L313">
            <v>2975</v>
          </cell>
          <cell r="M313">
            <v>0</v>
          </cell>
          <cell r="N313">
            <v>0</v>
          </cell>
          <cell r="O313">
            <v>0</v>
          </cell>
          <cell r="P313"/>
          <cell r="Q313">
            <v>0</v>
          </cell>
          <cell r="R313" t="str">
            <v>Not Applicable</v>
          </cell>
          <cell r="S313" t="str">
            <v/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B314" t="str">
            <v>32907</v>
          </cell>
          <cell r="C314" t="str">
            <v>Pride Prep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N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/>
          <cell r="Q314">
            <v>0</v>
          </cell>
          <cell r="R314" t="str">
            <v>Not Applicable</v>
          </cell>
          <cell r="S314" t="str">
            <v/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B315" t="str">
            <v>32901</v>
          </cell>
          <cell r="C315" t="str">
            <v>Spokane International Academy</v>
          </cell>
          <cell r="D315">
            <v>6.72</v>
          </cell>
          <cell r="E315">
            <v>814</v>
          </cell>
          <cell r="F315">
            <v>0</v>
          </cell>
          <cell r="G315">
            <v>0</v>
          </cell>
          <cell r="H315">
            <v>814</v>
          </cell>
          <cell r="I315">
            <v>0</v>
          </cell>
          <cell r="J315">
            <v>814</v>
          </cell>
          <cell r="K315" t="str">
            <v>N</v>
          </cell>
          <cell r="L315">
            <v>814</v>
          </cell>
          <cell r="M315">
            <v>0</v>
          </cell>
          <cell r="N315">
            <v>0</v>
          </cell>
          <cell r="O315">
            <v>0</v>
          </cell>
          <cell r="P315"/>
          <cell r="Q315">
            <v>0</v>
          </cell>
          <cell r="R315" t="str">
            <v>Not Applicable</v>
          </cell>
          <cell r="S315" t="str">
            <v/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B316" t="str">
            <v>27904</v>
          </cell>
          <cell r="C316" t="str">
            <v>Green Dot Tacoma</v>
          </cell>
          <cell r="D316">
            <v>17</v>
          </cell>
          <cell r="E316">
            <v>2059</v>
          </cell>
          <cell r="F316">
            <v>0</v>
          </cell>
          <cell r="G316">
            <v>0</v>
          </cell>
          <cell r="H316">
            <v>2059</v>
          </cell>
          <cell r="I316">
            <v>0</v>
          </cell>
          <cell r="J316">
            <v>2059</v>
          </cell>
          <cell r="K316" t="str">
            <v>N</v>
          </cell>
          <cell r="L316">
            <v>2059</v>
          </cell>
          <cell r="M316">
            <v>0</v>
          </cell>
          <cell r="N316">
            <v>0</v>
          </cell>
          <cell r="O316">
            <v>0</v>
          </cell>
          <cell r="P316"/>
          <cell r="Q316">
            <v>0</v>
          </cell>
          <cell r="R316" t="str">
            <v>Not Applicable</v>
          </cell>
          <cell r="S316" t="str">
            <v/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B317" t="str">
            <v>27909</v>
          </cell>
          <cell r="C317" t="str">
            <v>SOAR</v>
          </cell>
          <cell r="D317">
            <v>8.14</v>
          </cell>
          <cell r="E317">
            <v>986</v>
          </cell>
          <cell r="F317">
            <v>0</v>
          </cell>
          <cell r="G317">
            <v>0</v>
          </cell>
          <cell r="H317">
            <v>986</v>
          </cell>
          <cell r="I317">
            <v>0</v>
          </cell>
          <cell r="J317">
            <v>986</v>
          </cell>
          <cell r="K317" t="str">
            <v>N</v>
          </cell>
          <cell r="L317">
            <v>986</v>
          </cell>
          <cell r="M317">
            <v>0</v>
          </cell>
          <cell r="N317">
            <v>0</v>
          </cell>
          <cell r="O317">
            <v>0</v>
          </cell>
          <cell r="P317"/>
          <cell r="Q317">
            <v>0</v>
          </cell>
          <cell r="R317" t="str">
            <v>Not Applicable</v>
          </cell>
          <cell r="S317" t="str">
            <v/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B318" t="str">
            <v>17902</v>
          </cell>
          <cell r="C318" t="str">
            <v>Summit Sierra</v>
          </cell>
          <cell r="D318">
            <v>21.71</v>
          </cell>
          <cell r="E318">
            <v>2629</v>
          </cell>
          <cell r="F318">
            <v>0</v>
          </cell>
          <cell r="G318">
            <v>0</v>
          </cell>
          <cell r="H318">
            <v>2629</v>
          </cell>
          <cell r="I318">
            <v>0</v>
          </cell>
          <cell r="J318">
            <v>2629</v>
          </cell>
          <cell r="K318" t="str">
            <v>N</v>
          </cell>
          <cell r="L318">
            <v>2629</v>
          </cell>
          <cell r="M318">
            <v>0</v>
          </cell>
          <cell r="N318">
            <v>0</v>
          </cell>
          <cell r="O318">
            <v>0</v>
          </cell>
          <cell r="P318"/>
          <cell r="Q318">
            <v>0</v>
          </cell>
          <cell r="R318" t="str">
            <v>Not Applicable</v>
          </cell>
          <cell r="S318" t="str">
            <v/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B319" t="str">
            <v>27905</v>
          </cell>
          <cell r="C319" t="str">
            <v>Summit Olympus</v>
          </cell>
          <cell r="D319">
            <v>10.57</v>
          </cell>
          <cell r="E319">
            <v>1280</v>
          </cell>
          <cell r="F319">
            <v>0</v>
          </cell>
          <cell r="G319">
            <v>0</v>
          </cell>
          <cell r="H319">
            <v>1280</v>
          </cell>
          <cell r="I319">
            <v>0</v>
          </cell>
          <cell r="J319">
            <v>1280</v>
          </cell>
          <cell r="K319" t="str">
            <v>N</v>
          </cell>
          <cell r="L319">
            <v>1280</v>
          </cell>
          <cell r="M319">
            <v>0</v>
          </cell>
          <cell r="N319">
            <v>0</v>
          </cell>
          <cell r="O319">
            <v>0</v>
          </cell>
          <cell r="P319"/>
          <cell r="Q319">
            <v>0</v>
          </cell>
          <cell r="R319" t="str">
            <v>Not Applicable</v>
          </cell>
          <cell r="S319" t="str">
            <v/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B320" t="str">
            <v>17911</v>
          </cell>
          <cell r="C320" t="str">
            <v>Impact</v>
          </cell>
          <cell r="D320">
            <v>63.8</v>
          </cell>
          <cell r="E320">
            <v>7726</v>
          </cell>
          <cell r="F320">
            <v>0</v>
          </cell>
          <cell r="G320">
            <v>0</v>
          </cell>
          <cell r="H320">
            <v>7726</v>
          </cell>
          <cell r="I320">
            <v>0</v>
          </cell>
          <cell r="J320">
            <v>7726</v>
          </cell>
          <cell r="K320" t="str">
            <v>N</v>
          </cell>
          <cell r="L320">
            <v>7726</v>
          </cell>
          <cell r="M320">
            <v>0</v>
          </cell>
          <cell r="N320">
            <v>0</v>
          </cell>
          <cell r="O320">
            <v>0</v>
          </cell>
          <cell r="P320"/>
          <cell r="Q320">
            <v>0</v>
          </cell>
          <cell r="R320" t="str">
            <v>Not Applicable</v>
          </cell>
          <cell r="S320" t="str">
            <v/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B321" t="str">
            <v>36901</v>
          </cell>
          <cell r="C321" t="str">
            <v>Willow</v>
          </cell>
          <cell r="D321">
            <v>15</v>
          </cell>
          <cell r="E321">
            <v>1816</v>
          </cell>
          <cell r="F321">
            <v>0</v>
          </cell>
          <cell r="G321">
            <v>0</v>
          </cell>
          <cell r="H321">
            <v>1816</v>
          </cell>
          <cell r="I321">
            <v>0</v>
          </cell>
          <cell r="J321">
            <v>1816</v>
          </cell>
          <cell r="K321" t="str">
            <v>N</v>
          </cell>
          <cell r="L321">
            <v>1816</v>
          </cell>
          <cell r="M321">
            <v>0</v>
          </cell>
          <cell r="N321">
            <v>0</v>
          </cell>
          <cell r="O321">
            <v>0</v>
          </cell>
          <cell r="P321"/>
          <cell r="Q321">
            <v>0</v>
          </cell>
          <cell r="R321" t="str">
            <v>Not Applicable</v>
          </cell>
          <cell r="S321" t="str">
            <v/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</sheetData>
      <sheetData sheetId="10">
        <row r="8">
          <cell r="O8">
            <v>15343280</v>
          </cell>
        </row>
        <row r="9">
          <cell r="B9" t="str">
            <v>01109</v>
          </cell>
          <cell r="C9" t="str">
            <v>Washtucna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NR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 t="str">
            <v>NA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B10" t="str">
            <v>01122</v>
          </cell>
          <cell r="C10" t="str">
            <v>Benge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 t="str">
            <v>NA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01147</v>
          </cell>
          <cell r="C11" t="str">
            <v>Othello</v>
          </cell>
          <cell r="D11">
            <v>1868.0050000000001</v>
          </cell>
          <cell r="E11">
            <v>227271</v>
          </cell>
          <cell r="F11">
            <v>0</v>
          </cell>
          <cell r="G11">
            <v>0</v>
          </cell>
          <cell r="H11">
            <v>227271</v>
          </cell>
          <cell r="I11">
            <v>0</v>
          </cell>
          <cell r="J11">
            <v>227271</v>
          </cell>
          <cell r="K11" t="str">
            <v>Y</v>
          </cell>
          <cell r="L11">
            <v>0</v>
          </cell>
          <cell r="M11">
            <v>1868.0050000000001</v>
          </cell>
          <cell r="N11">
            <v>3555</v>
          </cell>
          <cell r="O11">
            <v>230826</v>
          </cell>
          <cell r="Q11">
            <v>0</v>
          </cell>
          <cell r="R11">
            <v>0</v>
          </cell>
          <cell r="S11" t="str">
            <v>Y</v>
          </cell>
          <cell r="T11">
            <v>569.25</v>
          </cell>
          <cell r="U11">
            <v>230826</v>
          </cell>
          <cell r="V11">
            <v>123.56819173396217</v>
          </cell>
          <cell r="W11">
            <v>230826</v>
          </cell>
        </row>
        <row r="12">
          <cell r="B12" t="str">
            <v>01158</v>
          </cell>
          <cell r="C12" t="str">
            <v>Lind</v>
          </cell>
          <cell r="D12">
            <v>33.5</v>
          </cell>
          <cell r="E12">
            <v>4076</v>
          </cell>
          <cell r="F12">
            <v>0</v>
          </cell>
          <cell r="G12">
            <v>0</v>
          </cell>
          <cell r="H12">
            <v>4076</v>
          </cell>
          <cell r="I12">
            <v>0</v>
          </cell>
          <cell r="J12">
            <v>4076</v>
          </cell>
          <cell r="K12" t="str">
            <v>NR</v>
          </cell>
          <cell r="L12">
            <v>4076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R12">
            <v>0</v>
          </cell>
          <cell r="S12" t="str">
            <v>NA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01160</v>
          </cell>
          <cell r="C13" t="str">
            <v>Ritzville</v>
          </cell>
          <cell r="D13">
            <v>1</v>
          </cell>
          <cell r="E13">
            <v>122</v>
          </cell>
          <cell r="F13">
            <v>0</v>
          </cell>
          <cell r="G13">
            <v>0</v>
          </cell>
          <cell r="H13">
            <v>122</v>
          </cell>
          <cell r="I13">
            <v>0</v>
          </cell>
          <cell r="J13">
            <v>122</v>
          </cell>
          <cell r="K13" t="str">
            <v>NR</v>
          </cell>
          <cell r="L13">
            <v>122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 t="str">
            <v>NA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02250</v>
          </cell>
          <cell r="C14" t="str">
            <v>Clarkston</v>
          </cell>
          <cell r="D14">
            <v>26.13</v>
          </cell>
          <cell r="E14">
            <v>3179</v>
          </cell>
          <cell r="F14">
            <v>0</v>
          </cell>
          <cell r="G14">
            <v>0</v>
          </cell>
          <cell r="H14">
            <v>3179</v>
          </cell>
          <cell r="I14">
            <v>0</v>
          </cell>
          <cell r="J14">
            <v>3179</v>
          </cell>
          <cell r="K14" t="str">
            <v>NR</v>
          </cell>
          <cell r="L14">
            <v>3179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 t="str">
            <v>NA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B15" t="str">
            <v>02420</v>
          </cell>
          <cell r="C15" t="str">
            <v>Asotin-Anatone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NR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 t="str">
            <v>NA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03017</v>
          </cell>
          <cell r="C16" t="str">
            <v>Kennewick</v>
          </cell>
          <cell r="D16">
            <v>2764.25</v>
          </cell>
          <cell r="E16">
            <v>336313</v>
          </cell>
          <cell r="F16">
            <v>0</v>
          </cell>
          <cell r="G16">
            <v>0</v>
          </cell>
          <cell r="H16">
            <v>336313</v>
          </cell>
          <cell r="I16">
            <v>0</v>
          </cell>
          <cell r="J16">
            <v>336313</v>
          </cell>
          <cell r="K16" t="str">
            <v>Y</v>
          </cell>
          <cell r="L16">
            <v>0</v>
          </cell>
          <cell r="M16">
            <v>2764.25</v>
          </cell>
          <cell r="N16">
            <v>5261</v>
          </cell>
          <cell r="O16">
            <v>341574</v>
          </cell>
          <cell r="Q16">
            <v>0</v>
          </cell>
          <cell r="R16">
            <v>0</v>
          </cell>
          <cell r="S16" t="str">
            <v>N</v>
          </cell>
          <cell r="T16">
            <v>0</v>
          </cell>
          <cell r="U16">
            <v>341574</v>
          </cell>
          <cell r="V16">
            <v>123.56841819661753</v>
          </cell>
          <cell r="W16">
            <v>341574</v>
          </cell>
        </row>
        <row r="17">
          <cell r="B17" t="str">
            <v>03050</v>
          </cell>
          <cell r="C17" t="str">
            <v>Paterson</v>
          </cell>
          <cell r="D17">
            <v>36.630000000000003</v>
          </cell>
          <cell r="E17">
            <v>4457</v>
          </cell>
          <cell r="F17">
            <v>0</v>
          </cell>
          <cell r="G17">
            <v>0</v>
          </cell>
          <cell r="H17">
            <v>4457</v>
          </cell>
          <cell r="I17">
            <v>0</v>
          </cell>
          <cell r="J17">
            <v>4457</v>
          </cell>
          <cell r="K17" t="str">
            <v>NR</v>
          </cell>
          <cell r="L17">
            <v>4457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 t="str">
            <v>NA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B18" t="str">
            <v>03052</v>
          </cell>
          <cell r="C18" t="str">
            <v>Kiona Benton</v>
          </cell>
          <cell r="D18">
            <v>314.25</v>
          </cell>
          <cell r="E18">
            <v>38233</v>
          </cell>
          <cell r="F18">
            <v>0</v>
          </cell>
          <cell r="G18">
            <v>0</v>
          </cell>
          <cell r="H18">
            <v>38233</v>
          </cell>
          <cell r="I18">
            <v>0</v>
          </cell>
          <cell r="J18">
            <v>38233</v>
          </cell>
          <cell r="K18" t="str">
            <v>Y</v>
          </cell>
          <cell r="L18">
            <v>0</v>
          </cell>
          <cell r="M18">
            <v>314.25</v>
          </cell>
          <cell r="N18">
            <v>598</v>
          </cell>
          <cell r="O18">
            <v>38831</v>
          </cell>
          <cell r="Q18">
            <v>0</v>
          </cell>
          <cell r="R18">
            <v>0</v>
          </cell>
          <cell r="S18" t="str">
            <v>Y</v>
          </cell>
          <cell r="T18">
            <v>107.875</v>
          </cell>
          <cell r="U18">
            <v>38831</v>
          </cell>
          <cell r="V18">
            <v>123.56722354813047</v>
          </cell>
          <cell r="W18">
            <v>38831</v>
          </cell>
        </row>
        <row r="19">
          <cell r="B19" t="str">
            <v>03053</v>
          </cell>
          <cell r="C19" t="str">
            <v>Finley</v>
          </cell>
          <cell r="D19">
            <v>160.25</v>
          </cell>
          <cell r="E19">
            <v>19497</v>
          </cell>
          <cell r="F19">
            <v>0</v>
          </cell>
          <cell r="G19">
            <v>0</v>
          </cell>
          <cell r="H19">
            <v>19497</v>
          </cell>
          <cell r="I19">
            <v>0</v>
          </cell>
          <cell r="J19">
            <v>19497</v>
          </cell>
          <cell r="K19" t="str">
            <v>Y</v>
          </cell>
          <cell r="L19">
            <v>0</v>
          </cell>
          <cell r="M19">
            <v>160.25</v>
          </cell>
          <cell r="N19">
            <v>305</v>
          </cell>
          <cell r="O19">
            <v>19802</v>
          </cell>
          <cell r="Q19">
            <v>0</v>
          </cell>
          <cell r="R19">
            <v>0</v>
          </cell>
          <cell r="S19" t="str">
            <v>Y</v>
          </cell>
          <cell r="T19">
            <v>64.75</v>
          </cell>
          <cell r="U19">
            <v>19802</v>
          </cell>
          <cell r="V19">
            <v>123.56942277691108</v>
          </cell>
          <cell r="W19">
            <v>19802</v>
          </cell>
        </row>
        <row r="20">
          <cell r="B20" t="str">
            <v>03116</v>
          </cell>
          <cell r="C20" t="str">
            <v>Prosser</v>
          </cell>
          <cell r="D20">
            <v>630.5</v>
          </cell>
          <cell r="E20">
            <v>76710</v>
          </cell>
          <cell r="F20">
            <v>0</v>
          </cell>
          <cell r="G20">
            <v>0</v>
          </cell>
          <cell r="H20">
            <v>76710</v>
          </cell>
          <cell r="I20">
            <v>0</v>
          </cell>
          <cell r="J20">
            <v>76710</v>
          </cell>
          <cell r="K20" t="str">
            <v>Y</v>
          </cell>
          <cell r="L20">
            <v>0</v>
          </cell>
          <cell r="M20">
            <v>630.5</v>
          </cell>
          <cell r="N20">
            <v>1200</v>
          </cell>
          <cell r="O20">
            <v>77910</v>
          </cell>
          <cell r="Q20">
            <v>0</v>
          </cell>
          <cell r="R20">
            <v>0</v>
          </cell>
          <cell r="S20" t="str">
            <v>Y</v>
          </cell>
          <cell r="T20">
            <v>191.5</v>
          </cell>
          <cell r="U20">
            <v>77910</v>
          </cell>
          <cell r="V20">
            <v>123.56859635210151</v>
          </cell>
          <cell r="W20">
            <v>77910</v>
          </cell>
        </row>
        <row r="21">
          <cell r="B21" t="str">
            <v>03400</v>
          </cell>
          <cell r="C21" t="str">
            <v>Richland</v>
          </cell>
          <cell r="D21">
            <v>607.88</v>
          </cell>
          <cell r="E21">
            <v>73958</v>
          </cell>
          <cell r="F21">
            <v>0</v>
          </cell>
          <cell r="G21">
            <v>0</v>
          </cell>
          <cell r="H21">
            <v>73958</v>
          </cell>
          <cell r="I21">
            <v>0</v>
          </cell>
          <cell r="J21">
            <v>73958</v>
          </cell>
          <cell r="K21" t="str">
            <v>Y</v>
          </cell>
          <cell r="L21">
            <v>0</v>
          </cell>
          <cell r="M21">
            <v>607.88</v>
          </cell>
          <cell r="N21">
            <v>1157</v>
          </cell>
          <cell r="O21">
            <v>75115</v>
          </cell>
          <cell r="Q21">
            <v>0</v>
          </cell>
          <cell r="R21">
            <v>0</v>
          </cell>
          <cell r="S21" t="str">
            <v>N</v>
          </cell>
          <cell r="T21">
            <v>0</v>
          </cell>
          <cell r="U21">
            <v>75115</v>
          </cell>
          <cell r="V21">
            <v>123.5687964729881</v>
          </cell>
          <cell r="W21">
            <v>75115</v>
          </cell>
        </row>
        <row r="22">
          <cell r="B22" t="str">
            <v>04019</v>
          </cell>
          <cell r="C22" t="str">
            <v>Manson</v>
          </cell>
          <cell r="D22">
            <v>278.13</v>
          </cell>
          <cell r="E22">
            <v>33839</v>
          </cell>
          <cell r="F22">
            <v>0</v>
          </cell>
          <cell r="G22">
            <v>0</v>
          </cell>
          <cell r="H22">
            <v>33839</v>
          </cell>
          <cell r="I22">
            <v>0</v>
          </cell>
          <cell r="J22">
            <v>33839</v>
          </cell>
          <cell r="K22" t="str">
            <v>Y</v>
          </cell>
          <cell r="L22">
            <v>0</v>
          </cell>
          <cell r="M22">
            <v>278.13</v>
          </cell>
          <cell r="N22">
            <v>529</v>
          </cell>
          <cell r="O22">
            <v>34368</v>
          </cell>
          <cell r="Q22">
            <v>0</v>
          </cell>
          <cell r="R22">
            <v>0</v>
          </cell>
          <cell r="S22" t="str">
            <v>Y</v>
          </cell>
          <cell r="T22">
            <v>106.375</v>
          </cell>
          <cell r="U22">
            <v>34368</v>
          </cell>
          <cell r="V22">
            <v>123.56811562938195</v>
          </cell>
          <cell r="W22">
            <v>34368</v>
          </cell>
        </row>
        <row r="23">
          <cell r="B23" t="str">
            <v>04069</v>
          </cell>
          <cell r="C23" t="str">
            <v>Stehekin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NR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 t="str">
            <v>NA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04127</v>
          </cell>
          <cell r="C24" t="str">
            <v>Entiat</v>
          </cell>
          <cell r="D24">
            <v>40.5</v>
          </cell>
          <cell r="E24">
            <v>4927</v>
          </cell>
          <cell r="F24">
            <v>0</v>
          </cell>
          <cell r="G24">
            <v>0</v>
          </cell>
          <cell r="H24">
            <v>4927</v>
          </cell>
          <cell r="I24">
            <v>0</v>
          </cell>
          <cell r="J24">
            <v>4927</v>
          </cell>
          <cell r="K24" t="str">
            <v>Y</v>
          </cell>
          <cell r="L24">
            <v>4927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 t="str">
            <v>NA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B25" t="str">
            <v>04129</v>
          </cell>
          <cell r="C25" t="str">
            <v>Lake Chelan</v>
          </cell>
          <cell r="D25">
            <v>420.38</v>
          </cell>
          <cell r="E25">
            <v>51146</v>
          </cell>
          <cell r="F25">
            <v>0</v>
          </cell>
          <cell r="G25">
            <v>0</v>
          </cell>
          <cell r="H25">
            <v>51146</v>
          </cell>
          <cell r="I25">
            <v>0</v>
          </cell>
          <cell r="J25">
            <v>51146</v>
          </cell>
          <cell r="K25" t="str">
            <v>Y</v>
          </cell>
          <cell r="L25">
            <v>0</v>
          </cell>
          <cell r="M25">
            <v>420.38</v>
          </cell>
          <cell r="N25">
            <v>800</v>
          </cell>
          <cell r="O25">
            <v>51946</v>
          </cell>
          <cell r="Q25">
            <v>0</v>
          </cell>
          <cell r="R25">
            <v>0</v>
          </cell>
          <cell r="S25" t="str">
            <v>Y</v>
          </cell>
          <cell r="T25">
            <v>160.375</v>
          </cell>
          <cell r="U25">
            <v>51946</v>
          </cell>
          <cell r="V25">
            <v>123.56915171987249</v>
          </cell>
          <cell r="W25">
            <v>51946</v>
          </cell>
        </row>
        <row r="26">
          <cell r="B26" t="str">
            <v>04222</v>
          </cell>
          <cell r="C26" t="str">
            <v>Cashmere</v>
          </cell>
          <cell r="D26">
            <v>254.63</v>
          </cell>
          <cell r="E26">
            <v>30980</v>
          </cell>
          <cell r="F26">
            <v>0</v>
          </cell>
          <cell r="G26">
            <v>0</v>
          </cell>
          <cell r="H26">
            <v>30980</v>
          </cell>
          <cell r="I26">
            <v>0</v>
          </cell>
          <cell r="J26">
            <v>30980</v>
          </cell>
          <cell r="K26" t="str">
            <v>Y</v>
          </cell>
          <cell r="L26">
            <v>0</v>
          </cell>
          <cell r="M26">
            <v>254.63</v>
          </cell>
          <cell r="N26">
            <v>485</v>
          </cell>
          <cell r="O26">
            <v>31465</v>
          </cell>
          <cell r="Q26">
            <v>0</v>
          </cell>
          <cell r="R26">
            <v>0</v>
          </cell>
          <cell r="S26" t="str">
            <v>Y</v>
          </cell>
          <cell r="T26">
            <v>67.25</v>
          </cell>
          <cell r="U26">
            <v>31465</v>
          </cell>
          <cell r="V26">
            <v>123.57145662333582</v>
          </cell>
          <cell r="W26">
            <v>31465</v>
          </cell>
        </row>
        <row r="27">
          <cell r="B27" t="str">
            <v>04228</v>
          </cell>
          <cell r="C27" t="str">
            <v>Cascade</v>
          </cell>
          <cell r="D27">
            <v>182.88</v>
          </cell>
          <cell r="E27">
            <v>22250</v>
          </cell>
          <cell r="F27">
            <v>0</v>
          </cell>
          <cell r="G27">
            <v>0</v>
          </cell>
          <cell r="H27">
            <v>22250</v>
          </cell>
          <cell r="I27">
            <v>0</v>
          </cell>
          <cell r="J27">
            <v>22250</v>
          </cell>
          <cell r="K27" t="str">
            <v>Y</v>
          </cell>
          <cell r="L27">
            <v>0</v>
          </cell>
          <cell r="M27">
            <v>182.88</v>
          </cell>
          <cell r="N27">
            <v>348</v>
          </cell>
          <cell r="O27">
            <v>22598</v>
          </cell>
          <cell r="Q27">
            <v>0</v>
          </cell>
          <cell r="R27">
            <v>0</v>
          </cell>
          <cell r="S27" t="str">
            <v>N</v>
          </cell>
          <cell r="T27">
            <v>0</v>
          </cell>
          <cell r="U27">
            <v>22598</v>
          </cell>
          <cell r="V27">
            <v>123.5673665791776</v>
          </cell>
          <cell r="W27">
            <v>22598</v>
          </cell>
        </row>
        <row r="28">
          <cell r="B28" t="str">
            <v>04246</v>
          </cell>
          <cell r="C28" t="str">
            <v>Wenatchee</v>
          </cell>
          <cell r="D28">
            <v>1954.63</v>
          </cell>
          <cell r="E28">
            <v>237810</v>
          </cell>
          <cell r="F28">
            <v>0</v>
          </cell>
          <cell r="G28">
            <v>0</v>
          </cell>
          <cell r="H28">
            <v>237810</v>
          </cell>
          <cell r="I28">
            <v>0</v>
          </cell>
          <cell r="J28">
            <v>237810</v>
          </cell>
          <cell r="K28" t="str">
            <v>Y</v>
          </cell>
          <cell r="L28">
            <v>0</v>
          </cell>
          <cell r="M28">
            <v>1954.63</v>
          </cell>
          <cell r="N28">
            <v>3720</v>
          </cell>
          <cell r="O28">
            <v>241530</v>
          </cell>
          <cell r="Q28">
            <v>0</v>
          </cell>
          <cell r="R28">
            <v>0</v>
          </cell>
          <cell r="S28" t="str">
            <v>Y</v>
          </cell>
          <cell r="T28">
            <v>656</v>
          </cell>
          <cell r="U28">
            <v>241530</v>
          </cell>
          <cell r="V28">
            <v>123.56814333147449</v>
          </cell>
          <cell r="W28">
            <v>241530</v>
          </cell>
        </row>
        <row r="29">
          <cell r="B29" t="str">
            <v>05121</v>
          </cell>
          <cell r="C29" t="str">
            <v>Port Angeles</v>
          </cell>
          <cell r="D29">
            <v>46.25</v>
          </cell>
          <cell r="E29">
            <v>5627</v>
          </cell>
          <cell r="F29">
            <v>0</v>
          </cell>
          <cell r="G29">
            <v>0</v>
          </cell>
          <cell r="H29">
            <v>5627</v>
          </cell>
          <cell r="I29">
            <v>0</v>
          </cell>
          <cell r="J29">
            <v>5627</v>
          </cell>
          <cell r="K29" t="str">
            <v>N</v>
          </cell>
          <cell r="L29">
            <v>5627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 t="str">
            <v>NA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B30" t="str">
            <v>05313</v>
          </cell>
          <cell r="C30" t="str">
            <v>Crescent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NR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 t="str">
            <v>NA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B31" t="str">
            <v>05323</v>
          </cell>
          <cell r="C31" t="str">
            <v>Sequim</v>
          </cell>
          <cell r="D31">
            <v>43.63</v>
          </cell>
          <cell r="E31">
            <v>5308</v>
          </cell>
          <cell r="F31">
            <v>0</v>
          </cell>
          <cell r="G31">
            <v>0</v>
          </cell>
          <cell r="H31">
            <v>5308</v>
          </cell>
          <cell r="I31">
            <v>0</v>
          </cell>
          <cell r="J31">
            <v>5308</v>
          </cell>
          <cell r="K31" t="str">
            <v>NR</v>
          </cell>
          <cell r="L31">
            <v>5308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 t="str">
            <v>NA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05401</v>
          </cell>
          <cell r="C32" t="str">
            <v>Cape Flattery</v>
          </cell>
          <cell r="D32">
            <v>0.63</v>
          </cell>
          <cell r="E32">
            <v>77</v>
          </cell>
          <cell r="F32">
            <v>0</v>
          </cell>
          <cell r="G32">
            <v>0</v>
          </cell>
          <cell r="H32">
            <v>77</v>
          </cell>
          <cell r="I32">
            <v>0</v>
          </cell>
          <cell r="J32">
            <v>77</v>
          </cell>
          <cell r="K32" t="str">
            <v>NR</v>
          </cell>
          <cell r="L32">
            <v>77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 t="str">
            <v>NA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05402</v>
          </cell>
          <cell r="C33" t="str">
            <v>Quillayute Valley</v>
          </cell>
          <cell r="D33">
            <v>136.25</v>
          </cell>
          <cell r="E33">
            <v>16577</v>
          </cell>
          <cell r="F33">
            <v>0</v>
          </cell>
          <cell r="G33">
            <v>0</v>
          </cell>
          <cell r="H33">
            <v>16577</v>
          </cell>
          <cell r="I33">
            <v>0</v>
          </cell>
          <cell r="J33">
            <v>16577</v>
          </cell>
          <cell r="K33" t="str">
            <v>Y</v>
          </cell>
          <cell r="L33">
            <v>0</v>
          </cell>
          <cell r="M33">
            <v>136.25</v>
          </cell>
          <cell r="N33">
            <v>259</v>
          </cell>
          <cell r="O33">
            <v>16836</v>
          </cell>
          <cell r="Q33">
            <v>0</v>
          </cell>
          <cell r="R33">
            <v>0</v>
          </cell>
          <cell r="S33" t="str">
            <v>Y</v>
          </cell>
          <cell r="T33">
            <v>80.375</v>
          </cell>
          <cell r="U33">
            <v>16836</v>
          </cell>
          <cell r="V33">
            <v>123.56697247706423</v>
          </cell>
          <cell r="W33">
            <v>16836</v>
          </cell>
        </row>
        <row r="34">
          <cell r="B34" t="str">
            <v>06037</v>
          </cell>
          <cell r="C34" t="str">
            <v>Vancouver</v>
          </cell>
          <cell r="D34">
            <v>3125.63</v>
          </cell>
          <cell r="E34">
            <v>380280</v>
          </cell>
          <cell r="F34">
            <v>0</v>
          </cell>
          <cell r="G34">
            <v>0</v>
          </cell>
          <cell r="H34">
            <v>380280</v>
          </cell>
          <cell r="I34">
            <v>0</v>
          </cell>
          <cell r="J34">
            <v>380280</v>
          </cell>
          <cell r="K34" t="str">
            <v>Y</v>
          </cell>
          <cell r="L34">
            <v>0</v>
          </cell>
          <cell r="M34">
            <v>3125.63</v>
          </cell>
          <cell r="N34">
            <v>5949</v>
          </cell>
          <cell r="O34">
            <v>386229</v>
          </cell>
          <cell r="Q34">
            <v>0</v>
          </cell>
          <cell r="R34">
            <v>0</v>
          </cell>
          <cell r="S34" t="str">
            <v>N</v>
          </cell>
          <cell r="T34">
            <v>0</v>
          </cell>
          <cell r="U34">
            <v>386229</v>
          </cell>
          <cell r="V34">
            <v>123.56836861688683</v>
          </cell>
          <cell r="W34">
            <v>386229</v>
          </cell>
        </row>
        <row r="35">
          <cell r="B35" t="str">
            <v>06098</v>
          </cell>
          <cell r="C35" t="str">
            <v>Hockinson</v>
          </cell>
          <cell r="D35">
            <v>33.130000000000003</v>
          </cell>
          <cell r="E35">
            <v>4031</v>
          </cell>
          <cell r="F35">
            <v>0</v>
          </cell>
          <cell r="G35">
            <v>0</v>
          </cell>
          <cell r="H35">
            <v>4031</v>
          </cell>
          <cell r="I35">
            <v>0</v>
          </cell>
          <cell r="J35">
            <v>4031</v>
          </cell>
          <cell r="K35" t="str">
            <v>NR</v>
          </cell>
          <cell r="L35">
            <v>4031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 t="str">
            <v>NA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B36" t="str">
            <v>06101</v>
          </cell>
          <cell r="C36" t="str">
            <v>Lacenter</v>
          </cell>
          <cell r="D36">
            <v>37.130000000000003</v>
          </cell>
          <cell r="E36">
            <v>4517</v>
          </cell>
          <cell r="F36">
            <v>0</v>
          </cell>
          <cell r="G36">
            <v>0</v>
          </cell>
          <cell r="H36">
            <v>4517</v>
          </cell>
          <cell r="I36">
            <v>0</v>
          </cell>
          <cell r="J36">
            <v>4517</v>
          </cell>
          <cell r="K36" t="str">
            <v>N</v>
          </cell>
          <cell r="L36">
            <v>4517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 t="str">
            <v>NA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06103</v>
          </cell>
          <cell r="C37" t="str">
            <v>Green Mountain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NR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 t="str">
            <v>NA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06112</v>
          </cell>
          <cell r="C38" t="str">
            <v>Washougal</v>
          </cell>
          <cell r="D38">
            <v>93.63</v>
          </cell>
          <cell r="E38">
            <v>11392</v>
          </cell>
          <cell r="F38">
            <v>0</v>
          </cell>
          <cell r="G38">
            <v>0</v>
          </cell>
          <cell r="H38">
            <v>11392</v>
          </cell>
          <cell r="I38">
            <v>0</v>
          </cell>
          <cell r="J38">
            <v>11392</v>
          </cell>
          <cell r="K38" t="str">
            <v>N</v>
          </cell>
          <cell r="L38">
            <v>11392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 t="str">
            <v>NA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06114</v>
          </cell>
          <cell r="C39" t="str">
            <v>Evergreen (Clark)</v>
          </cell>
          <cell r="D39">
            <v>3559.25</v>
          </cell>
          <cell r="E39">
            <v>433037</v>
          </cell>
          <cell r="F39">
            <v>0</v>
          </cell>
          <cell r="G39">
            <v>0</v>
          </cell>
          <cell r="H39">
            <v>433037</v>
          </cell>
          <cell r="I39">
            <v>0</v>
          </cell>
          <cell r="J39">
            <v>433037</v>
          </cell>
          <cell r="K39" t="str">
            <v>Y</v>
          </cell>
          <cell r="L39">
            <v>0</v>
          </cell>
          <cell r="M39">
            <v>3559.25</v>
          </cell>
          <cell r="N39">
            <v>6774</v>
          </cell>
          <cell r="O39">
            <v>439811</v>
          </cell>
          <cell r="Q39">
            <v>0</v>
          </cell>
          <cell r="R39">
            <v>0</v>
          </cell>
          <cell r="S39" t="str">
            <v>Y</v>
          </cell>
          <cell r="T39">
            <v>1059.25</v>
          </cell>
          <cell r="U39">
            <v>439811</v>
          </cell>
          <cell r="V39">
            <v>123.56844840907495</v>
          </cell>
          <cell r="W39">
            <v>439811</v>
          </cell>
        </row>
        <row r="40">
          <cell r="B40" t="str">
            <v>06117</v>
          </cell>
          <cell r="C40" t="str">
            <v>Camas</v>
          </cell>
          <cell r="D40">
            <v>210.88</v>
          </cell>
          <cell r="E40">
            <v>25657</v>
          </cell>
          <cell r="F40">
            <v>0</v>
          </cell>
          <cell r="G40">
            <v>0</v>
          </cell>
          <cell r="H40">
            <v>25657</v>
          </cell>
          <cell r="I40">
            <v>0</v>
          </cell>
          <cell r="J40">
            <v>25657</v>
          </cell>
          <cell r="K40" t="str">
            <v>Y</v>
          </cell>
          <cell r="L40">
            <v>0</v>
          </cell>
          <cell r="M40">
            <v>210.88</v>
          </cell>
          <cell r="N40">
            <v>401</v>
          </cell>
          <cell r="O40">
            <v>26058</v>
          </cell>
          <cell r="Q40">
            <v>0</v>
          </cell>
          <cell r="R40">
            <v>0</v>
          </cell>
          <cell r="S40" t="str">
            <v>NA</v>
          </cell>
          <cell r="T40">
            <v>48.375</v>
          </cell>
          <cell r="U40">
            <v>26058</v>
          </cell>
          <cell r="V40">
            <v>123.56790591805766</v>
          </cell>
          <cell r="W40">
            <v>26058</v>
          </cell>
        </row>
        <row r="41">
          <cell r="B41" t="str">
            <v>06119</v>
          </cell>
          <cell r="C41" t="str">
            <v>Battle Ground</v>
          </cell>
          <cell r="D41">
            <v>822</v>
          </cell>
          <cell r="E41">
            <v>100009</v>
          </cell>
          <cell r="F41">
            <v>0</v>
          </cell>
          <cell r="G41">
            <v>0</v>
          </cell>
          <cell r="H41">
            <v>100009</v>
          </cell>
          <cell r="I41">
            <v>0</v>
          </cell>
          <cell r="J41">
            <v>100009</v>
          </cell>
          <cell r="K41" t="str">
            <v>Y</v>
          </cell>
          <cell r="L41">
            <v>0</v>
          </cell>
          <cell r="M41">
            <v>822</v>
          </cell>
          <cell r="N41">
            <v>1565</v>
          </cell>
          <cell r="O41">
            <v>101574</v>
          </cell>
          <cell r="Q41">
            <v>0</v>
          </cell>
          <cell r="R41">
            <v>0</v>
          </cell>
          <cell r="S41" t="str">
            <v>N</v>
          </cell>
          <cell r="T41">
            <v>0</v>
          </cell>
          <cell r="U41">
            <v>101574</v>
          </cell>
          <cell r="V41">
            <v>123.56934306569343</v>
          </cell>
          <cell r="W41">
            <v>101574</v>
          </cell>
        </row>
        <row r="42">
          <cell r="B42" t="str">
            <v>06122</v>
          </cell>
          <cell r="C42" t="str">
            <v>Ridgefield</v>
          </cell>
          <cell r="D42">
            <v>87.13</v>
          </cell>
          <cell r="E42">
            <v>10601</v>
          </cell>
          <cell r="F42">
            <v>0</v>
          </cell>
          <cell r="G42">
            <v>0</v>
          </cell>
          <cell r="H42">
            <v>10601</v>
          </cell>
          <cell r="I42">
            <v>0</v>
          </cell>
          <cell r="J42">
            <v>10601</v>
          </cell>
          <cell r="K42" t="str">
            <v>Y</v>
          </cell>
          <cell r="L42">
            <v>0</v>
          </cell>
          <cell r="M42">
            <v>87.13</v>
          </cell>
          <cell r="N42">
            <v>166</v>
          </cell>
          <cell r="O42">
            <v>10767</v>
          </cell>
          <cell r="Q42">
            <v>0</v>
          </cell>
          <cell r="R42">
            <v>0</v>
          </cell>
          <cell r="S42" t="str">
            <v>Y</v>
          </cell>
          <cell r="T42">
            <v>30.875</v>
          </cell>
          <cell r="U42">
            <v>10767</v>
          </cell>
          <cell r="V42">
            <v>123.57396992998967</v>
          </cell>
          <cell r="W42">
            <v>10767</v>
          </cell>
        </row>
        <row r="43">
          <cell r="B43" t="str">
            <v>06801</v>
          </cell>
          <cell r="C43" t="str">
            <v>ESD 112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NR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 t="str">
            <v>NA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07002</v>
          </cell>
          <cell r="C44" t="str">
            <v>Dayton</v>
          </cell>
          <cell r="D44">
            <v>4</v>
          </cell>
          <cell r="E44">
            <v>487</v>
          </cell>
          <cell r="F44">
            <v>0</v>
          </cell>
          <cell r="G44">
            <v>0</v>
          </cell>
          <cell r="H44">
            <v>487</v>
          </cell>
          <cell r="I44">
            <v>0</v>
          </cell>
          <cell r="J44">
            <v>487</v>
          </cell>
          <cell r="K44" t="str">
            <v>N</v>
          </cell>
          <cell r="L44">
            <v>487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 t="str">
            <v>NA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B45" t="str">
            <v>07035</v>
          </cell>
          <cell r="C45" t="str">
            <v>Starbuck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NR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 t="str">
            <v>NA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B46" t="str">
            <v>08122</v>
          </cell>
          <cell r="C46" t="str">
            <v>Longview</v>
          </cell>
          <cell r="D46">
            <v>442.75</v>
          </cell>
          <cell r="E46">
            <v>53867</v>
          </cell>
          <cell r="F46">
            <v>0</v>
          </cell>
          <cell r="G46">
            <v>0</v>
          </cell>
          <cell r="H46">
            <v>53867</v>
          </cell>
          <cell r="I46">
            <v>0</v>
          </cell>
          <cell r="J46">
            <v>53867</v>
          </cell>
          <cell r="K46" t="str">
            <v>Y</v>
          </cell>
          <cell r="L46">
            <v>0</v>
          </cell>
          <cell r="M46">
            <v>442.75</v>
          </cell>
          <cell r="N46">
            <v>843</v>
          </cell>
          <cell r="O46">
            <v>54710</v>
          </cell>
          <cell r="Q46">
            <v>0</v>
          </cell>
          <cell r="R46">
            <v>0</v>
          </cell>
          <cell r="S46" t="str">
            <v>Y</v>
          </cell>
          <cell r="T46">
            <v>177.625</v>
          </cell>
          <cell r="U46">
            <v>54710</v>
          </cell>
          <cell r="V46">
            <v>123.56860530773574</v>
          </cell>
          <cell r="W46">
            <v>54710</v>
          </cell>
        </row>
        <row r="47">
          <cell r="B47" t="str">
            <v>08130</v>
          </cell>
          <cell r="C47" t="str">
            <v>Toutle Lake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NR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 t="str">
            <v>NA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B48" t="str">
            <v>08401</v>
          </cell>
          <cell r="C48" t="str">
            <v>Castle Rock</v>
          </cell>
          <cell r="D48">
            <v>29</v>
          </cell>
          <cell r="E48">
            <v>3528</v>
          </cell>
          <cell r="F48">
            <v>0</v>
          </cell>
          <cell r="G48">
            <v>0</v>
          </cell>
          <cell r="H48">
            <v>3528</v>
          </cell>
          <cell r="I48">
            <v>0</v>
          </cell>
          <cell r="J48">
            <v>3528</v>
          </cell>
          <cell r="K48" t="str">
            <v>NR</v>
          </cell>
          <cell r="L48">
            <v>3528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 t="str">
            <v>NA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08402</v>
          </cell>
          <cell r="C49" t="str">
            <v>Kalama</v>
          </cell>
          <cell r="D49">
            <v>24.5</v>
          </cell>
          <cell r="E49">
            <v>2981</v>
          </cell>
          <cell r="F49">
            <v>0</v>
          </cell>
          <cell r="G49">
            <v>0</v>
          </cell>
          <cell r="H49">
            <v>2981</v>
          </cell>
          <cell r="I49">
            <v>0</v>
          </cell>
          <cell r="J49">
            <v>2981</v>
          </cell>
          <cell r="K49" t="str">
            <v>N</v>
          </cell>
          <cell r="L49">
            <v>2981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 t="str">
            <v>NA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08404</v>
          </cell>
          <cell r="C50" t="str">
            <v>Woodland</v>
          </cell>
          <cell r="D50">
            <v>180</v>
          </cell>
          <cell r="E50">
            <v>21900</v>
          </cell>
          <cell r="F50">
            <v>0</v>
          </cell>
          <cell r="G50">
            <v>0</v>
          </cell>
          <cell r="H50">
            <v>21900</v>
          </cell>
          <cell r="I50">
            <v>0</v>
          </cell>
          <cell r="J50">
            <v>21900</v>
          </cell>
          <cell r="K50" t="str">
            <v>Y</v>
          </cell>
          <cell r="L50">
            <v>0</v>
          </cell>
          <cell r="M50">
            <v>180</v>
          </cell>
          <cell r="N50">
            <v>343</v>
          </cell>
          <cell r="O50">
            <v>22243</v>
          </cell>
          <cell r="Q50">
            <v>0</v>
          </cell>
          <cell r="R50">
            <v>0</v>
          </cell>
          <cell r="S50" t="str">
            <v>Y</v>
          </cell>
          <cell r="T50">
            <v>42.75</v>
          </cell>
          <cell r="U50">
            <v>22243</v>
          </cell>
          <cell r="V50">
            <v>123.57222222222222</v>
          </cell>
          <cell r="W50">
            <v>22243</v>
          </cell>
        </row>
        <row r="51">
          <cell r="B51" t="str">
            <v>08458</v>
          </cell>
          <cell r="C51" t="str">
            <v>Kelso</v>
          </cell>
          <cell r="D51">
            <v>301.625</v>
          </cell>
          <cell r="E51">
            <v>36697</v>
          </cell>
          <cell r="F51">
            <v>0</v>
          </cell>
          <cell r="G51">
            <v>0</v>
          </cell>
          <cell r="H51">
            <v>36697</v>
          </cell>
          <cell r="I51">
            <v>0</v>
          </cell>
          <cell r="J51">
            <v>36697</v>
          </cell>
          <cell r="K51" t="str">
            <v>Y</v>
          </cell>
          <cell r="L51">
            <v>0</v>
          </cell>
          <cell r="M51">
            <v>301.625</v>
          </cell>
          <cell r="N51">
            <v>574</v>
          </cell>
          <cell r="O51">
            <v>37271</v>
          </cell>
          <cell r="Q51">
            <v>0</v>
          </cell>
          <cell r="R51">
            <v>0</v>
          </cell>
          <cell r="S51" t="str">
            <v>Y</v>
          </cell>
          <cell r="T51">
            <v>135.875</v>
          </cell>
          <cell r="U51">
            <v>37271</v>
          </cell>
          <cell r="V51">
            <v>123.56734355573974</v>
          </cell>
          <cell r="W51">
            <v>37271</v>
          </cell>
        </row>
        <row r="52">
          <cell r="B52" t="str">
            <v>09013</v>
          </cell>
          <cell r="C52" t="str">
            <v>Orondo</v>
          </cell>
          <cell r="D52">
            <v>94.63</v>
          </cell>
          <cell r="E52">
            <v>11513</v>
          </cell>
          <cell r="F52">
            <v>0</v>
          </cell>
          <cell r="G52">
            <v>0</v>
          </cell>
          <cell r="H52">
            <v>11513</v>
          </cell>
          <cell r="I52">
            <v>0</v>
          </cell>
          <cell r="J52">
            <v>11513</v>
          </cell>
          <cell r="K52" t="str">
            <v>Y</v>
          </cell>
          <cell r="L52">
            <v>0</v>
          </cell>
          <cell r="M52">
            <v>94.63</v>
          </cell>
          <cell r="N52">
            <v>180</v>
          </cell>
          <cell r="O52">
            <v>11693</v>
          </cell>
          <cell r="Q52">
            <v>0</v>
          </cell>
          <cell r="R52">
            <v>0</v>
          </cell>
          <cell r="S52" t="str">
            <v>N</v>
          </cell>
          <cell r="T52">
            <v>0</v>
          </cell>
          <cell r="U52">
            <v>11693</v>
          </cell>
          <cell r="V52">
            <v>123.56546549719963</v>
          </cell>
          <cell r="W52">
            <v>11693</v>
          </cell>
        </row>
        <row r="53">
          <cell r="B53" t="str">
            <v>09075</v>
          </cell>
          <cell r="C53" t="str">
            <v>Bridgeport</v>
          </cell>
          <cell r="D53">
            <v>424.25</v>
          </cell>
          <cell r="E53">
            <v>51616</v>
          </cell>
          <cell r="F53">
            <v>0</v>
          </cell>
          <cell r="G53">
            <v>0</v>
          </cell>
          <cell r="H53">
            <v>51616</v>
          </cell>
          <cell r="I53">
            <v>0</v>
          </cell>
          <cell r="J53">
            <v>51616</v>
          </cell>
          <cell r="K53" t="str">
            <v>Y</v>
          </cell>
          <cell r="L53">
            <v>0</v>
          </cell>
          <cell r="M53">
            <v>424.25</v>
          </cell>
          <cell r="N53">
            <v>807</v>
          </cell>
          <cell r="O53">
            <v>52423</v>
          </cell>
          <cell r="Q53">
            <v>0</v>
          </cell>
          <cell r="R53">
            <v>0</v>
          </cell>
          <cell r="S53" t="str">
            <v>Y</v>
          </cell>
          <cell r="T53">
            <v>138.375</v>
          </cell>
          <cell r="U53">
            <v>52423</v>
          </cell>
          <cell r="V53">
            <v>123.56629345904537</v>
          </cell>
          <cell r="W53">
            <v>52423</v>
          </cell>
        </row>
        <row r="54">
          <cell r="B54" t="str">
            <v>09102</v>
          </cell>
          <cell r="C54" t="str">
            <v>Palisades</v>
          </cell>
          <cell r="D54">
            <v>14.25</v>
          </cell>
          <cell r="E54">
            <v>1734</v>
          </cell>
          <cell r="F54">
            <v>0</v>
          </cell>
          <cell r="G54">
            <v>0</v>
          </cell>
          <cell r="H54">
            <v>1734</v>
          </cell>
          <cell r="I54">
            <v>0</v>
          </cell>
          <cell r="J54">
            <v>1734</v>
          </cell>
          <cell r="K54" t="str">
            <v>NR</v>
          </cell>
          <cell r="L54">
            <v>1734</v>
          </cell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 t="str">
            <v>NA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B55" t="str">
            <v>09206</v>
          </cell>
          <cell r="C55" t="str">
            <v>Eastmont</v>
          </cell>
          <cell r="D55">
            <v>1128.6300000000001</v>
          </cell>
          <cell r="E55">
            <v>137315</v>
          </cell>
          <cell r="F55">
            <v>0</v>
          </cell>
          <cell r="G55">
            <v>0</v>
          </cell>
          <cell r="H55">
            <v>137315</v>
          </cell>
          <cell r="I55">
            <v>0</v>
          </cell>
          <cell r="J55">
            <v>137315</v>
          </cell>
          <cell r="K55" t="str">
            <v>Y</v>
          </cell>
          <cell r="L55">
            <v>0</v>
          </cell>
          <cell r="M55">
            <v>1128.6300000000001</v>
          </cell>
          <cell r="N55">
            <v>2148</v>
          </cell>
          <cell r="O55">
            <v>139463</v>
          </cell>
          <cell r="Q55">
            <v>0</v>
          </cell>
          <cell r="R55">
            <v>0</v>
          </cell>
          <cell r="S55" t="str">
            <v>Y</v>
          </cell>
          <cell r="T55">
            <v>420.25</v>
          </cell>
          <cell r="U55">
            <v>139463</v>
          </cell>
          <cell r="V55">
            <v>123.56839708318934</v>
          </cell>
          <cell r="W55">
            <v>139463</v>
          </cell>
        </row>
        <row r="56">
          <cell r="B56" t="str">
            <v>09207</v>
          </cell>
          <cell r="C56" t="str">
            <v>Mansfield</v>
          </cell>
          <cell r="D56">
            <v>11.375</v>
          </cell>
          <cell r="E56">
            <v>1384</v>
          </cell>
          <cell r="F56">
            <v>0</v>
          </cell>
          <cell r="G56">
            <v>0</v>
          </cell>
          <cell r="H56">
            <v>1384</v>
          </cell>
          <cell r="I56">
            <v>0</v>
          </cell>
          <cell r="J56">
            <v>1384</v>
          </cell>
          <cell r="K56" t="str">
            <v>NR</v>
          </cell>
          <cell r="L56">
            <v>1384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 t="str">
            <v>NA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B57" t="str">
            <v>09209</v>
          </cell>
          <cell r="C57" t="str">
            <v>Waterville</v>
          </cell>
          <cell r="D57">
            <v>22.25</v>
          </cell>
          <cell r="E57">
            <v>2707</v>
          </cell>
          <cell r="F57">
            <v>0</v>
          </cell>
          <cell r="G57">
            <v>0</v>
          </cell>
          <cell r="H57">
            <v>2707</v>
          </cell>
          <cell r="I57">
            <v>0</v>
          </cell>
          <cell r="J57">
            <v>2707</v>
          </cell>
          <cell r="K57" t="str">
            <v>NR</v>
          </cell>
          <cell r="L57">
            <v>2707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>
            <v>0</v>
          </cell>
          <cell r="S57" t="str">
            <v>NA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10003</v>
          </cell>
          <cell r="C58" t="str">
            <v>Keller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NR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S58" t="str">
            <v>NA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B59" t="str">
            <v>10050</v>
          </cell>
          <cell r="C59" t="str">
            <v>Curlew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NR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 t="str">
            <v>NA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10065</v>
          </cell>
          <cell r="C60" t="str">
            <v>Orient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NR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 t="str">
            <v>NA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10070</v>
          </cell>
          <cell r="C61" t="str">
            <v>Inchelium</v>
          </cell>
          <cell r="D61">
            <v>40</v>
          </cell>
          <cell r="E61">
            <v>4867</v>
          </cell>
          <cell r="F61">
            <v>0</v>
          </cell>
          <cell r="G61">
            <v>0</v>
          </cell>
          <cell r="H61">
            <v>4867</v>
          </cell>
          <cell r="I61">
            <v>0</v>
          </cell>
          <cell r="J61">
            <v>4867</v>
          </cell>
          <cell r="K61" t="str">
            <v>C</v>
          </cell>
          <cell r="L61">
            <v>0</v>
          </cell>
          <cell r="M61">
            <v>40</v>
          </cell>
          <cell r="N61">
            <v>76</v>
          </cell>
          <cell r="O61">
            <v>4943</v>
          </cell>
          <cell r="Q61">
            <v>0</v>
          </cell>
          <cell r="R61">
            <v>0</v>
          </cell>
          <cell r="S61" t="str">
            <v>NA</v>
          </cell>
          <cell r="T61">
            <v>15.5</v>
          </cell>
          <cell r="U61">
            <v>4943</v>
          </cell>
          <cell r="V61">
            <v>123.575</v>
          </cell>
          <cell r="W61">
            <v>4943</v>
          </cell>
        </row>
        <row r="62">
          <cell r="B62" t="str">
            <v>10309</v>
          </cell>
          <cell r="C62" t="str">
            <v>Republic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NR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 t="str">
            <v>NA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B63" t="str">
            <v>11001</v>
          </cell>
          <cell r="C63" t="str">
            <v>Pasco</v>
          </cell>
          <cell r="D63">
            <v>6434.38</v>
          </cell>
          <cell r="E63">
            <v>782840</v>
          </cell>
          <cell r="F63">
            <v>0</v>
          </cell>
          <cell r="G63">
            <v>0</v>
          </cell>
          <cell r="H63">
            <v>782840</v>
          </cell>
          <cell r="I63">
            <v>0</v>
          </cell>
          <cell r="J63">
            <v>782840</v>
          </cell>
          <cell r="K63" t="str">
            <v>Y</v>
          </cell>
          <cell r="L63">
            <v>0</v>
          </cell>
          <cell r="M63">
            <v>6434.38</v>
          </cell>
          <cell r="N63">
            <v>12247</v>
          </cell>
          <cell r="O63">
            <v>795087</v>
          </cell>
          <cell r="Q63">
            <v>0</v>
          </cell>
          <cell r="R63">
            <v>0</v>
          </cell>
          <cell r="S63" t="str">
            <v>N</v>
          </cell>
          <cell r="T63">
            <v>0</v>
          </cell>
          <cell r="U63">
            <v>795087</v>
          </cell>
          <cell r="V63">
            <v>123.5685489511033</v>
          </cell>
          <cell r="W63">
            <v>795087</v>
          </cell>
        </row>
        <row r="64">
          <cell r="B64" t="str">
            <v>11051</v>
          </cell>
          <cell r="C64" t="str">
            <v>North Franklin</v>
          </cell>
          <cell r="D64">
            <v>736</v>
          </cell>
          <cell r="E64">
            <v>89546</v>
          </cell>
          <cell r="F64">
            <v>0</v>
          </cell>
          <cell r="G64">
            <v>0</v>
          </cell>
          <cell r="H64">
            <v>89546</v>
          </cell>
          <cell r="I64">
            <v>0</v>
          </cell>
          <cell r="J64">
            <v>89546</v>
          </cell>
          <cell r="K64" t="str">
            <v>Y</v>
          </cell>
          <cell r="L64">
            <v>0</v>
          </cell>
          <cell r="M64">
            <v>736</v>
          </cell>
          <cell r="N64">
            <v>1401</v>
          </cell>
          <cell r="O64">
            <v>90947</v>
          </cell>
          <cell r="Q64">
            <v>0</v>
          </cell>
          <cell r="R64">
            <v>0</v>
          </cell>
          <cell r="S64" t="str">
            <v>N</v>
          </cell>
          <cell r="T64">
            <v>0</v>
          </cell>
          <cell r="U64">
            <v>90947</v>
          </cell>
          <cell r="V64">
            <v>123.56929347826087</v>
          </cell>
          <cell r="W64">
            <v>90947</v>
          </cell>
        </row>
        <row r="65">
          <cell r="B65" t="str">
            <v>11054</v>
          </cell>
          <cell r="C65" t="str">
            <v>Star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NR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 t="str">
            <v>NA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B66" t="str">
            <v>11056</v>
          </cell>
          <cell r="C66" t="str">
            <v>Kahlotus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NR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 t="str">
            <v>NA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12110</v>
          </cell>
          <cell r="C67" t="str">
            <v>Pomeroy</v>
          </cell>
          <cell r="D67">
            <v>3.25</v>
          </cell>
          <cell r="E67">
            <v>395</v>
          </cell>
          <cell r="F67">
            <v>0</v>
          </cell>
          <cell r="G67">
            <v>0</v>
          </cell>
          <cell r="H67">
            <v>395</v>
          </cell>
          <cell r="I67">
            <v>0</v>
          </cell>
          <cell r="J67">
            <v>395</v>
          </cell>
          <cell r="K67" t="str">
            <v>NR</v>
          </cell>
          <cell r="L67">
            <v>395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 t="str">
            <v>NA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13073</v>
          </cell>
          <cell r="C68" t="str">
            <v>Wahluke</v>
          </cell>
          <cell r="D68">
            <v>1393</v>
          </cell>
          <cell r="E68">
            <v>169480</v>
          </cell>
          <cell r="F68">
            <v>0</v>
          </cell>
          <cell r="G68">
            <v>0</v>
          </cell>
          <cell r="H68">
            <v>169480</v>
          </cell>
          <cell r="I68">
            <v>0</v>
          </cell>
          <cell r="J68">
            <v>169480</v>
          </cell>
          <cell r="K68" t="str">
            <v>Y</v>
          </cell>
          <cell r="L68">
            <v>0</v>
          </cell>
          <cell r="M68">
            <v>1393</v>
          </cell>
          <cell r="N68">
            <v>2651</v>
          </cell>
          <cell r="O68">
            <v>172131</v>
          </cell>
          <cell r="Q68">
            <v>0</v>
          </cell>
          <cell r="R68">
            <v>0</v>
          </cell>
          <cell r="S68" t="str">
            <v>N</v>
          </cell>
          <cell r="T68">
            <v>0</v>
          </cell>
          <cell r="U68">
            <v>172131</v>
          </cell>
          <cell r="V68">
            <v>123.56855707106963</v>
          </cell>
          <cell r="W68">
            <v>172131</v>
          </cell>
        </row>
        <row r="69">
          <cell r="B69" t="str">
            <v>13144</v>
          </cell>
          <cell r="C69" t="str">
            <v>Quincy</v>
          </cell>
          <cell r="D69">
            <v>1229</v>
          </cell>
          <cell r="E69">
            <v>149527</v>
          </cell>
          <cell r="F69">
            <v>0</v>
          </cell>
          <cell r="G69">
            <v>0</v>
          </cell>
          <cell r="H69">
            <v>149527</v>
          </cell>
          <cell r="I69">
            <v>0</v>
          </cell>
          <cell r="J69">
            <v>149527</v>
          </cell>
          <cell r="K69" t="str">
            <v>Y</v>
          </cell>
          <cell r="L69">
            <v>0</v>
          </cell>
          <cell r="M69">
            <v>1229</v>
          </cell>
          <cell r="N69">
            <v>2339</v>
          </cell>
          <cell r="O69">
            <v>151866</v>
          </cell>
          <cell r="Q69">
            <v>0</v>
          </cell>
          <cell r="R69">
            <v>0</v>
          </cell>
          <cell r="S69" t="str">
            <v>N</v>
          </cell>
          <cell r="T69">
            <v>0</v>
          </cell>
          <cell r="U69">
            <v>151866</v>
          </cell>
          <cell r="V69">
            <v>123.56875508543531</v>
          </cell>
          <cell r="W69">
            <v>151866</v>
          </cell>
        </row>
        <row r="70">
          <cell r="B70" t="str">
            <v>13146</v>
          </cell>
          <cell r="C70" t="str">
            <v>Warden</v>
          </cell>
          <cell r="D70">
            <v>313.63</v>
          </cell>
          <cell r="E70">
            <v>38158</v>
          </cell>
          <cell r="F70">
            <v>0</v>
          </cell>
          <cell r="G70">
            <v>0</v>
          </cell>
          <cell r="H70">
            <v>38158</v>
          </cell>
          <cell r="I70">
            <v>0</v>
          </cell>
          <cell r="J70">
            <v>38158</v>
          </cell>
          <cell r="K70" t="str">
            <v>Y</v>
          </cell>
          <cell r="L70">
            <v>0</v>
          </cell>
          <cell r="M70">
            <v>313.63</v>
          </cell>
          <cell r="N70">
            <v>597</v>
          </cell>
          <cell r="O70">
            <v>38755</v>
          </cell>
          <cell r="Q70">
            <v>0</v>
          </cell>
          <cell r="R70">
            <v>0</v>
          </cell>
          <cell r="S70" t="str">
            <v>N</v>
          </cell>
          <cell r="T70">
            <v>0</v>
          </cell>
          <cell r="U70">
            <v>38755</v>
          </cell>
          <cell r="V70">
            <v>123.56917386729586</v>
          </cell>
          <cell r="W70">
            <v>38755</v>
          </cell>
        </row>
        <row r="71">
          <cell r="B71" t="str">
            <v>13151</v>
          </cell>
          <cell r="C71" t="str">
            <v>Coulee/Hartline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NR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 t="str">
            <v>NA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13156</v>
          </cell>
          <cell r="C72" t="str">
            <v>Soap Lake</v>
          </cell>
          <cell r="D72">
            <v>98.63</v>
          </cell>
          <cell r="E72">
            <v>12000</v>
          </cell>
          <cell r="F72">
            <v>0</v>
          </cell>
          <cell r="G72">
            <v>0</v>
          </cell>
          <cell r="H72">
            <v>12000</v>
          </cell>
          <cell r="I72">
            <v>0</v>
          </cell>
          <cell r="J72">
            <v>12000</v>
          </cell>
          <cell r="K72" t="str">
            <v>Y</v>
          </cell>
          <cell r="L72">
            <v>0</v>
          </cell>
          <cell r="M72">
            <v>98.63</v>
          </cell>
          <cell r="N72">
            <v>188</v>
          </cell>
          <cell r="O72">
            <v>12188</v>
          </cell>
          <cell r="Q72">
            <v>0</v>
          </cell>
          <cell r="R72">
            <v>0</v>
          </cell>
          <cell r="S72" t="str">
            <v>NA</v>
          </cell>
          <cell r="T72">
            <v>31.625</v>
          </cell>
          <cell r="U72">
            <v>12188</v>
          </cell>
          <cell r="V72">
            <v>123.57294940687419</v>
          </cell>
          <cell r="W72">
            <v>12188</v>
          </cell>
        </row>
        <row r="73">
          <cell r="B73" t="str">
            <v>13160</v>
          </cell>
          <cell r="C73" t="str">
            <v>Royal</v>
          </cell>
          <cell r="D73">
            <v>791.13</v>
          </cell>
          <cell r="E73">
            <v>96253</v>
          </cell>
          <cell r="F73">
            <v>0</v>
          </cell>
          <cell r="G73">
            <v>0</v>
          </cell>
          <cell r="H73">
            <v>96253</v>
          </cell>
          <cell r="I73">
            <v>0</v>
          </cell>
          <cell r="J73">
            <v>96253</v>
          </cell>
          <cell r="K73" t="str">
            <v>Y</v>
          </cell>
          <cell r="L73">
            <v>0</v>
          </cell>
          <cell r="M73">
            <v>791.13</v>
          </cell>
          <cell r="N73">
            <v>1506</v>
          </cell>
          <cell r="O73">
            <v>97759</v>
          </cell>
          <cell r="Q73">
            <v>0</v>
          </cell>
          <cell r="R73">
            <v>0</v>
          </cell>
          <cell r="S73" t="str">
            <v>N</v>
          </cell>
          <cell r="T73">
            <v>0</v>
          </cell>
          <cell r="U73">
            <v>97759</v>
          </cell>
          <cell r="V73">
            <v>123.56881928380923</v>
          </cell>
          <cell r="W73">
            <v>97759</v>
          </cell>
        </row>
        <row r="74">
          <cell r="B74" t="str">
            <v>13161</v>
          </cell>
          <cell r="C74" t="str">
            <v>Moses Lake</v>
          </cell>
          <cell r="D74">
            <v>1278.7550000000001</v>
          </cell>
          <cell r="E74">
            <v>155580</v>
          </cell>
          <cell r="F74">
            <v>0</v>
          </cell>
          <cell r="G74">
            <v>0</v>
          </cell>
          <cell r="H74">
            <v>155580</v>
          </cell>
          <cell r="I74">
            <v>0</v>
          </cell>
          <cell r="J74">
            <v>155580</v>
          </cell>
          <cell r="K74" t="str">
            <v>Y</v>
          </cell>
          <cell r="L74">
            <v>0</v>
          </cell>
          <cell r="M74">
            <v>1278.7550000000001</v>
          </cell>
          <cell r="N74">
            <v>2434</v>
          </cell>
          <cell r="O74">
            <v>158014</v>
          </cell>
          <cell r="Q74">
            <v>0</v>
          </cell>
          <cell r="R74">
            <v>0</v>
          </cell>
          <cell r="S74" t="str">
            <v>N</v>
          </cell>
          <cell r="T74">
            <v>0</v>
          </cell>
          <cell r="U74">
            <v>158014</v>
          </cell>
          <cell r="V74">
            <v>123.56862729764497</v>
          </cell>
          <cell r="W74">
            <v>158014</v>
          </cell>
        </row>
        <row r="75">
          <cell r="B75" t="str">
            <v>13165</v>
          </cell>
          <cell r="C75" t="str">
            <v>Ephrata</v>
          </cell>
          <cell r="D75">
            <v>295.125</v>
          </cell>
          <cell r="E75">
            <v>35906</v>
          </cell>
          <cell r="F75">
            <v>0</v>
          </cell>
          <cell r="G75">
            <v>0</v>
          </cell>
          <cell r="H75">
            <v>35906</v>
          </cell>
          <cell r="I75">
            <v>0</v>
          </cell>
          <cell r="J75">
            <v>35906</v>
          </cell>
          <cell r="K75" t="str">
            <v>Y</v>
          </cell>
          <cell r="L75">
            <v>0</v>
          </cell>
          <cell r="M75">
            <v>295.125</v>
          </cell>
          <cell r="N75">
            <v>562</v>
          </cell>
          <cell r="O75">
            <v>36468</v>
          </cell>
          <cell r="Q75">
            <v>0</v>
          </cell>
          <cell r="R75">
            <v>0</v>
          </cell>
          <cell r="S75" t="str">
            <v>Y</v>
          </cell>
          <cell r="T75">
            <v>99</v>
          </cell>
          <cell r="U75">
            <v>36468</v>
          </cell>
          <cell r="V75">
            <v>123.56797966963151</v>
          </cell>
          <cell r="W75">
            <v>36468</v>
          </cell>
        </row>
        <row r="76">
          <cell r="B76" t="str">
            <v>13167</v>
          </cell>
          <cell r="C76" t="str">
            <v>Wilson Creek</v>
          </cell>
          <cell r="D76">
            <v>8.75</v>
          </cell>
          <cell r="E76">
            <v>1065</v>
          </cell>
          <cell r="F76">
            <v>0</v>
          </cell>
          <cell r="G76">
            <v>0</v>
          </cell>
          <cell r="H76">
            <v>1065</v>
          </cell>
          <cell r="I76">
            <v>0</v>
          </cell>
          <cell r="J76">
            <v>1065</v>
          </cell>
          <cell r="K76" t="str">
            <v>NR</v>
          </cell>
          <cell r="L76">
            <v>1065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 t="str">
            <v>NA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 t="str">
            <v>13301</v>
          </cell>
          <cell r="C77" t="str">
            <v>Grand Coulee Dam</v>
          </cell>
          <cell r="D77">
            <v>108</v>
          </cell>
          <cell r="E77">
            <v>13140</v>
          </cell>
          <cell r="F77">
            <v>0</v>
          </cell>
          <cell r="G77">
            <v>0</v>
          </cell>
          <cell r="H77">
            <v>13140</v>
          </cell>
          <cell r="I77">
            <v>0</v>
          </cell>
          <cell r="J77">
            <v>13140</v>
          </cell>
          <cell r="K77" t="str">
            <v>Y</v>
          </cell>
          <cell r="L77">
            <v>0</v>
          </cell>
          <cell r="M77">
            <v>108</v>
          </cell>
          <cell r="N77">
            <v>206</v>
          </cell>
          <cell r="O77">
            <v>13346</v>
          </cell>
          <cell r="Q77">
            <v>0</v>
          </cell>
          <cell r="R77">
            <v>0</v>
          </cell>
          <cell r="S77" t="str">
            <v>NA</v>
          </cell>
          <cell r="T77">
            <v>56.375</v>
          </cell>
          <cell r="U77">
            <v>13346</v>
          </cell>
          <cell r="V77">
            <v>123.57407407407408</v>
          </cell>
          <cell r="W77">
            <v>13346</v>
          </cell>
        </row>
        <row r="78">
          <cell r="B78" t="str">
            <v>14005</v>
          </cell>
          <cell r="C78" t="str">
            <v>Aberdeen</v>
          </cell>
          <cell r="D78">
            <v>454.13</v>
          </cell>
          <cell r="E78">
            <v>55252</v>
          </cell>
          <cell r="F78">
            <v>0</v>
          </cell>
          <cell r="G78">
            <v>0</v>
          </cell>
          <cell r="H78">
            <v>55252</v>
          </cell>
          <cell r="I78">
            <v>0</v>
          </cell>
          <cell r="J78">
            <v>55252</v>
          </cell>
          <cell r="K78" t="str">
            <v>Y</v>
          </cell>
          <cell r="L78">
            <v>0</v>
          </cell>
          <cell r="M78">
            <v>454.13</v>
          </cell>
          <cell r="N78">
            <v>864</v>
          </cell>
          <cell r="O78">
            <v>56116</v>
          </cell>
          <cell r="Q78">
            <v>0</v>
          </cell>
          <cell r="R78">
            <v>0</v>
          </cell>
          <cell r="S78" t="str">
            <v>Y</v>
          </cell>
          <cell r="T78">
            <v>160.625</v>
          </cell>
          <cell r="U78">
            <v>56116</v>
          </cell>
          <cell r="V78">
            <v>123.56814128113095</v>
          </cell>
          <cell r="W78">
            <v>56116</v>
          </cell>
        </row>
        <row r="79">
          <cell r="B79" t="str">
            <v>14028</v>
          </cell>
          <cell r="C79" t="str">
            <v>Hoquiam</v>
          </cell>
          <cell r="D79">
            <v>64</v>
          </cell>
          <cell r="E79">
            <v>7787</v>
          </cell>
          <cell r="F79">
            <v>0</v>
          </cell>
          <cell r="G79">
            <v>0</v>
          </cell>
          <cell r="H79">
            <v>7787</v>
          </cell>
          <cell r="I79">
            <v>0</v>
          </cell>
          <cell r="J79">
            <v>7787</v>
          </cell>
          <cell r="K79" t="str">
            <v>NR</v>
          </cell>
          <cell r="L79">
            <v>7787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 t="str">
            <v>NA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B80" t="str">
            <v>14064</v>
          </cell>
          <cell r="C80" t="str">
            <v>North Beach</v>
          </cell>
          <cell r="D80">
            <v>7.75</v>
          </cell>
          <cell r="E80">
            <v>943</v>
          </cell>
          <cell r="F80">
            <v>0</v>
          </cell>
          <cell r="G80">
            <v>0</v>
          </cell>
          <cell r="H80">
            <v>943</v>
          </cell>
          <cell r="I80">
            <v>0</v>
          </cell>
          <cell r="J80">
            <v>943</v>
          </cell>
          <cell r="K80" t="str">
            <v>N</v>
          </cell>
          <cell r="L80">
            <v>943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 t="str">
            <v>NA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B81" t="str">
            <v>14065</v>
          </cell>
          <cell r="C81" t="str">
            <v>Mc Cleary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NR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 t="str">
            <v>NA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B82" t="str">
            <v>14066</v>
          </cell>
          <cell r="C82" t="str">
            <v>Montesano</v>
          </cell>
          <cell r="D82">
            <v>27.63</v>
          </cell>
          <cell r="E82">
            <v>3362</v>
          </cell>
          <cell r="F82">
            <v>0</v>
          </cell>
          <cell r="G82">
            <v>0</v>
          </cell>
          <cell r="H82">
            <v>3362</v>
          </cell>
          <cell r="I82">
            <v>0</v>
          </cell>
          <cell r="J82">
            <v>3362</v>
          </cell>
          <cell r="K82" t="str">
            <v>N</v>
          </cell>
          <cell r="L82">
            <v>3362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 t="str">
            <v>NA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B83" t="str">
            <v>14068</v>
          </cell>
          <cell r="C83" t="str">
            <v>Elma</v>
          </cell>
          <cell r="D83">
            <v>108.63</v>
          </cell>
          <cell r="E83">
            <v>13216</v>
          </cell>
          <cell r="F83">
            <v>0</v>
          </cell>
          <cell r="G83">
            <v>0</v>
          </cell>
          <cell r="H83">
            <v>13216</v>
          </cell>
          <cell r="I83">
            <v>0</v>
          </cell>
          <cell r="J83">
            <v>13216</v>
          </cell>
          <cell r="K83" t="str">
            <v>Y</v>
          </cell>
          <cell r="L83">
            <v>0</v>
          </cell>
          <cell r="M83">
            <v>108.63</v>
          </cell>
          <cell r="N83">
            <v>207</v>
          </cell>
          <cell r="O83">
            <v>13423</v>
          </cell>
          <cell r="Q83">
            <v>0</v>
          </cell>
          <cell r="R83">
            <v>0</v>
          </cell>
          <cell r="S83" t="str">
            <v>NA</v>
          </cell>
          <cell r="T83">
            <v>25.25</v>
          </cell>
          <cell r="U83">
            <v>13423</v>
          </cell>
          <cell r="V83">
            <v>123.56623400533923</v>
          </cell>
          <cell r="W83">
            <v>13423</v>
          </cell>
        </row>
        <row r="84">
          <cell r="B84" t="str">
            <v>14077</v>
          </cell>
          <cell r="C84" t="str">
            <v>Taholah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NR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 t="str">
            <v>NA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 t="str">
            <v>14097</v>
          </cell>
          <cell r="C85" t="str">
            <v>Quinault</v>
          </cell>
          <cell r="D85">
            <v>47.13</v>
          </cell>
          <cell r="E85">
            <v>5734</v>
          </cell>
          <cell r="F85">
            <v>0</v>
          </cell>
          <cell r="G85">
            <v>0</v>
          </cell>
          <cell r="H85">
            <v>5734</v>
          </cell>
          <cell r="I85">
            <v>0</v>
          </cell>
          <cell r="J85">
            <v>5734</v>
          </cell>
          <cell r="K85" t="str">
            <v>C</v>
          </cell>
          <cell r="L85">
            <v>0</v>
          </cell>
          <cell r="M85">
            <v>47.13</v>
          </cell>
          <cell r="N85">
            <v>90</v>
          </cell>
          <cell r="O85">
            <v>5824</v>
          </cell>
          <cell r="Q85">
            <v>0</v>
          </cell>
          <cell r="R85">
            <v>0</v>
          </cell>
          <cell r="S85" t="str">
            <v>NA</v>
          </cell>
          <cell r="T85">
            <v>21.625</v>
          </cell>
          <cell r="U85">
            <v>5824</v>
          </cell>
          <cell r="V85">
            <v>123.57309569276468</v>
          </cell>
          <cell r="W85">
            <v>5824</v>
          </cell>
        </row>
        <row r="86">
          <cell r="B86" t="str">
            <v>14099</v>
          </cell>
          <cell r="C86" t="str">
            <v>Cosmopolis</v>
          </cell>
          <cell r="D86">
            <v>3.63</v>
          </cell>
          <cell r="E86">
            <v>442</v>
          </cell>
          <cell r="F86">
            <v>0</v>
          </cell>
          <cell r="G86">
            <v>0</v>
          </cell>
          <cell r="H86">
            <v>442</v>
          </cell>
          <cell r="I86">
            <v>0</v>
          </cell>
          <cell r="J86">
            <v>442</v>
          </cell>
          <cell r="K86" t="str">
            <v>NR</v>
          </cell>
          <cell r="L86">
            <v>442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 t="str">
            <v>NA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B87" t="str">
            <v>14104</v>
          </cell>
          <cell r="C87" t="str">
            <v>Satsop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NR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 t="str">
            <v>NA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>14117</v>
          </cell>
          <cell r="C88" t="str">
            <v>Wishkah Valley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NR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 t="str">
            <v>NA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>14172</v>
          </cell>
          <cell r="C89" t="str">
            <v>Ocosta</v>
          </cell>
          <cell r="D89">
            <v>57</v>
          </cell>
          <cell r="E89">
            <v>6935</v>
          </cell>
          <cell r="F89">
            <v>0</v>
          </cell>
          <cell r="G89">
            <v>0</v>
          </cell>
          <cell r="H89">
            <v>6935</v>
          </cell>
          <cell r="I89">
            <v>0</v>
          </cell>
          <cell r="J89">
            <v>6935</v>
          </cell>
          <cell r="K89" t="str">
            <v>C</v>
          </cell>
          <cell r="L89">
            <v>0</v>
          </cell>
          <cell r="M89">
            <v>57</v>
          </cell>
          <cell r="N89">
            <v>108</v>
          </cell>
          <cell r="O89">
            <v>7043</v>
          </cell>
          <cell r="Q89">
            <v>0</v>
          </cell>
          <cell r="R89">
            <v>0</v>
          </cell>
          <cell r="S89" t="str">
            <v>NA</v>
          </cell>
          <cell r="T89">
            <v>19.75</v>
          </cell>
          <cell r="U89">
            <v>7043</v>
          </cell>
          <cell r="V89">
            <v>123.56140350877193</v>
          </cell>
          <cell r="W89">
            <v>7043</v>
          </cell>
        </row>
        <row r="90">
          <cell r="B90" t="str">
            <v>14400</v>
          </cell>
          <cell r="C90" t="str">
            <v>Oakville</v>
          </cell>
          <cell r="D90">
            <v>0.25</v>
          </cell>
          <cell r="E90">
            <v>30</v>
          </cell>
          <cell r="F90">
            <v>0</v>
          </cell>
          <cell r="G90">
            <v>0</v>
          </cell>
          <cell r="H90">
            <v>30</v>
          </cell>
          <cell r="I90">
            <v>0</v>
          </cell>
          <cell r="J90">
            <v>30</v>
          </cell>
          <cell r="K90" t="str">
            <v>NR</v>
          </cell>
          <cell r="L90">
            <v>30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 t="str">
            <v>NA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15201</v>
          </cell>
          <cell r="C91" t="str">
            <v>Oak Harbor</v>
          </cell>
          <cell r="D91">
            <v>242.755</v>
          </cell>
          <cell r="E91">
            <v>29535</v>
          </cell>
          <cell r="F91">
            <v>0</v>
          </cell>
          <cell r="G91">
            <v>0</v>
          </cell>
          <cell r="H91">
            <v>29535</v>
          </cell>
          <cell r="I91">
            <v>0</v>
          </cell>
          <cell r="J91">
            <v>29535</v>
          </cell>
          <cell r="K91" t="str">
            <v>Y</v>
          </cell>
          <cell r="L91">
            <v>0</v>
          </cell>
          <cell r="M91">
            <v>242.755</v>
          </cell>
          <cell r="N91">
            <v>462</v>
          </cell>
          <cell r="O91">
            <v>29997</v>
          </cell>
          <cell r="Q91">
            <v>0</v>
          </cell>
          <cell r="R91">
            <v>0</v>
          </cell>
          <cell r="S91" t="str">
            <v>Y</v>
          </cell>
          <cell r="T91">
            <v>104.875</v>
          </cell>
          <cell r="U91">
            <v>29997</v>
          </cell>
          <cell r="V91">
            <v>123.56903050400609</v>
          </cell>
          <cell r="W91">
            <v>29997</v>
          </cell>
        </row>
        <row r="92">
          <cell r="B92" t="str">
            <v>15204</v>
          </cell>
          <cell r="C92" t="str">
            <v>Coupeville</v>
          </cell>
          <cell r="D92">
            <v>31.38</v>
          </cell>
          <cell r="E92">
            <v>3818</v>
          </cell>
          <cell r="F92">
            <v>0</v>
          </cell>
          <cell r="G92">
            <v>0</v>
          </cell>
          <cell r="H92">
            <v>3818</v>
          </cell>
          <cell r="I92">
            <v>0</v>
          </cell>
          <cell r="J92">
            <v>3818</v>
          </cell>
          <cell r="K92" t="str">
            <v>N</v>
          </cell>
          <cell r="L92">
            <v>3818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 t="str">
            <v>NA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15206</v>
          </cell>
          <cell r="C93" t="str">
            <v>South Whidbey</v>
          </cell>
          <cell r="D93">
            <v>4.75</v>
          </cell>
          <cell r="E93">
            <v>578</v>
          </cell>
          <cell r="F93">
            <v>0</v>
          </cell>
          <cell r="G93">
            <v>0</v>
          </cell>
          <cell r="H93">
            <v>578</v>
          </cell>
          <cell r="I93">
            <v>0</v>
          </cell>
          <cell r="J93">
            <v>578</v>
          </cell>
          <cell r="K93" t="str">
            <v>NR</v>
          </cell>
          <cell r="L93">
            <v>578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 t="str">
            <v>NA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B94" t="str">
            <v>16020</v>
          </cell>
          <cell r="C94" t="str">
            <v>Queets-Clearwater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NR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 t="str">
            <v>NA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B95" t="str">
            <v>16046</v>
          </cell>
          <cell r="C95" t="str">
            <v>Brinnon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NR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 t="str">
            <v>NA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B96" t="str">
            <v>16048</v>
          </cell>
          <cell r="C96" t="str">
            <v>Quilcene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NR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 t="str">
            <v>NA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B97" t="str">
            <v>16049</v>
          </cell>
          <cell r="C97" t="str">
            <v>Chimacum</v>
          </cell>
          <cell r="D97">
            <v>12</v>
          </cell>
          <cell r="E97">
            <v>1460</v>
          </cell>
          <cell r="F97">
            <v>0</v>
          </cell>
          <cell r="G97">
            <v>0</v>
          </cell>
          <cell r="H97">
            <v>1460</v>
          </cell>
          <cell r="I97">
            <v>0</v>
          </cell>
          <cell r="J97">
            <v>1460</v>
          </cell>
          <cell r="K97" t="str">
            <v>NC</v>
          </cell>
          <cell r="L97">
            <v>1460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 t="str">
            <v>NA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16050</v>
          </cell>
          <cell r="C98" t="str">
            <v>Port Townsend</v>
          </cell>
          <cell r="D98">
            <v>26.75</v>
          </cell>
          <cell r="E98">
            <v>3255</v>
          </cell>
          <cell r="F98">
            <v>0</v>
          </cell>
          <cell r="G98">
            <v>0</v>
          </cell>
          <cell r="H98">
            <v>3255</v>
          </cell>
          <cell r="I98">
            <v>0</v>
          </cell>
          <cell r="J98">
            <v>3255</v>
          </cell>
          <cell r="K98" t="str">
            <v>NC</v>
          </cell>
          <cell r="L98">
            <v>3255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 t="str">
            <v>NA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17001</v>
          </cell>
          <cell r="C99" t="str">
            <v>Seattle</v>
          </cell>
          <cell r="D99">
            <v>6781.4775</v>
          </cell>
          <cell r="E99">
            <v>825070</v>
          </cell>
          <cell r="F99">
            <v>0</v>
          </cell>
          <cell r="G99">
            <v>0</v>
          </cell>
          <cell r="H99">
            <v>825074</v>
          </cell>
          <cell r="I99">
            <v>0</v>
          </cell>
          <cell r="J99">
            <v>825074</v>
          </cell>
          <cell r="K99" t="str">
            <v>Y</v>
          </cell>
          <cell r="L99">
            <v>0</v>
          </cell>
          <cell r="M99">
            <v>6781.4775</v>
          </cell>
          <cell r="N99">
            <v>12907</v>
          </cell>
          <cell r="O99">
            <v>837981</v>
          </cell>
          <cell r="Q99">
            <v>0</v>
          </cell>
          <cell r="R99">
            <v>0</v>
          </cell>
          <cell r="S99" t="str">
            <v>Y</v>
          </cell>
          <cell r="T99">
            <v>0</v>
          </cell>
          <cell r="U99">
            <v>837981</v>
          </cell>
          <cell r="V99">
            <v>123.56908947939442</v>
          </cell>
          <cell r="W99">
            <v>837981</v>
          </cell>
        </row>
        <row r="100">
          <cell r="B100" t="str">
            <v>17210</v>
          </cell>
          <cell r="C100" t="str">
            <v>Federal Way</v>
          </cell>
          <cell r="D100">
            <v>4488.5</v>
          </cell>
          <cell r="E100">
            <v>546094</v>
          </cell>
          <cell r="F100">
            <v>0</v>
          </cell>
          <cell r="G100">
            <v>0</v>
          </cell>
          <cell r="H100">
            <v>546094</v>
          </cell>
          <cell r="I100">
            <v>0</v>
          </cell>
          <cell r="J100">
            <v>546094</v>
          </cell>
          <cell r="K100" t="str">
            <v>Y</v>
          </cell>
          <cell r="L100">
            <v>0</v>
          </cell>
          <cell r="M100">
            <v>4488.5</v>
          </cell>
          <cell r="N100">
            <v>8543</v>
          </cell>
          <cell r="O100">
            <v>554637</v>
          </cell>
          <cell r="Q100">
            <v>0</v>
          </cell>
          <cell r="R100">
            <v>0</v>
          </cell>
          <cell r="S100" t="str">
            <v>Y</v>
          </cell>
          <cell r="T100">
            <v>1400.625</v>
          </cell>
          <cell r="U100">
            <v>554637</v>
          </cell>
          <cell r="V100">
            <v>123.56845271248747</v>
          </cell>
          <cell r="W100">
            <v>554637</v>
          </cell>
        </row>
        <row r="101">
          <cell r="B101" t="str">
            <v>17216</v>
          </cell>
          <cell r="C101" t="str">
            <v>Enumclaw</v>
          </cell>
          <cell r="D101">
            <v>242.25</v>
          </cell>
          <cell r="E101">
            <v>29473</v>
          </cell>
          <cell r="F101">
            <v>0</v>
          </cell>
          <cell r="G101">
            <v>0</v>
          </cell>
          <cell r="H101">
            <v>29473</v>
          </cell>
          <cell r="I101">
            <v>0</v>
          </cell>
          <cell r="J101">
            <v>29473</v>
          </cell>
          <cell r="K101" t="str">
            <v>Y</v>
          </cell>
          <cell r="L101">
            <v>0</v>
          </cell>
          <cell r="M101">
            <v>242.25</v>
          </cell>
          <cell r="N101">
            <v>461</v>
          </cell>
          <cell r="O101">
            <v>29934</v>
          </cell>
          <cell r="Q101">
            <v>0</v>
          </cell>
          <cell r="R101">
            <v>0</v>
          </cell>
          <cell r="S101" t="str">
            <v>Y</v>
          </cell>
          <cell r="T101">
            <v>87.625</v>
          </cell>
          <cell r="U101">
            <v>29934</v>
          </cell>
          <cell r="V101">
            <v>123.56656346749226</v>
          </cell>
          <cell r="W101">
            <v>29934</v>
          </cell>
        </row>
        <row r="102">
          <cell r="B102" t="str">
            <v>17400</v>
          </cell>
          <cell r="C102" t="str">
            <v>Mercer Island</v>
          </cell>
          <cell r="D102">
            <v>150.5</v>
          </cell>
          <cell r="E102">
            <v>18311</v>
          </cell>
          <cell r="F102">
            <v>0</v>
          </cell>
          <cell r="G102">
            <v>0</v>
          </cell>
          <cell r="H102">
            <v>18311</v>
          </cell>
          <cell r="I102">
            <v>0</v>
          </cell>
          <cell r="J102">
            <v>18311</v>
          </cell>
          <cell r="K102" t="str">
            <v>Y</v>
          </cell>
          <cell r="L102">
            <v>0</v>
          </cell>
          <cell r="M102">
            <v>150.5</v>
          </cell>
          <cell r="N102">
            <v>286</v>
          </cell>
          <cell r="O102">
            <v>18597</v>
          </cell>
          <cell r="Q102">
            <v>0</v>
          </cell>
          <cell r="R102">
            <v>0</v>
          </cell>
          <cell r="S102" t="str">
            <v>N</v>
          </cell>
          <cell r="T102">
            <v>0</v>
          </cell>
          <cell r="U102">
            <v>18597</v>
          </cell>
          <cell r="V102">
            <v>123.56810631229236</v>
          </cell>
          <cell r="W102">
            <v>18597</v>
          </cell>
        </row>
        <row r="103">
          <cell r="B103" t="str">
            <v>17401</v>
          </cell>
          <cell r="C103" t="str">
            <v>Highline</v>
          </cell>
          <cell r="D103">
            <v>5502.125</v>
          </cell>
          <cell r="E103">
            <v>669417</v>
          </cell>
          <cell r="F103">
            <v>0</v>
          </cell>
          <cell r="G103">
            <v>0</v>
          </cell>
          <cell r="H103">
            <v>669417</v>
          </cell>
          <cell r="I103">
            <v>0</v>
          </cell>
          <cell r="J103">
            <v>669417</v>
          </cell>
          <cell r="K103" t="str">
            <v>Y</v>
          </cell>
          <cell r="L103">
            <v>0</v>
          </cell>
          <cell r="M103">
            <v>5502.125</v>
          </cell>
          <cell r="N103">
            <v>10472</v>
          </cell>
          <cell r="O103">
            <v>679889</v>
          </cell>
          <cell r="Q103">
            <v>0</v>
          </cell>
          <cell r="R103">
            <v>0</v>
          </cell>
          <cell r="S103" t="str">
            <v>Y</v>
          </cell>
          <cell r="T103">
            <v>1951.875</v>
          </cell>
          <cell r="U103">
            <v>679889</v>
          </cell>
          <cell r="V103">
            <v>123.56843946656973</v>
          </cell>
          <cell r="W103">
            <v>679889</v>
          </cell>
        </row>
        <row r="104">
          <cell r="B104" t="str">
            <v>17402</v>
          </cell>
          <cell r="C104" t="str">
            <v>Vashon Island</v>
          </cell>
          <cell r="D104">
            <v>60</v>
          </cell>
          <cell r="E104">
            <v>7300</v>
          </cell>
          <cell r="F104">
            <v>0</v>
          </cell>
          <cell r="G104">
            <v>0</v>
          </cell>
          <cell r="H104">
            <v>7300</v>
          </cell>
          <cell r="I104">
            <v>0</v>
          </cell>
          <cell r="J104">
            <v>7300</v>
          </cell>
          <cell r="K104" t="str">
            <v>N</v>
          </cell>
          <cell r="L104">
            <v>7300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 t="str">
            <v>NA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B105" t="str">
            <v>17403</v>
          </cell>
          <cell r="C105" t="str">
            <v>Renton</v>
          </cell>
          <cell r="D105">
            <v>2833.7550000000001</v>
          </cell>
          <cell r="E105">
            <v>344769</v>
          </cell>
          <cell r="F105">
            <v>0</v>
          </cell>
          <cell r="G105">
            <v>0</v>
          </cell>
          <cell r="H105">
            <v>344769</v>
          </cell>
          <cell r="I105">
            <v>0</v>
          </cell>
          <cell r="J105">
            <v>344769</v>
          </cell>
          <cell r="K105" t="str">
            <v>Y</v>
          </cell>
          <cell r="L105">
            <v>0</v>
          </cell>
          <cell r="M105">
            <v>2833.7550000000001</v>
          </cell>
          <cell r="N105">
            <v>5394</v>
          </cell>
          <cell r="O105">
            <v>350163</v>
          </cell>
          <cell r="Q105">
            <v>0</v>
          </cell>
          <cell r="R105">
            <v>0</v>
          </cell>
          <cell r="S105" t="str">
            <v>N</v>
          </cell>
          <cell r="T105">
            <v>0</v>
          </cell>
          <cell r="U105">
            <v>350163</v>
          </cell>
          <cell r="V105">
            <v>123.5685512685465</v>
          </cell>
          <cell r="W105">
            <v>350163</v>
          </cell>
        </row>
        <row r="106">
          <cell r="B106" t="str">
            <v>17404</v>
          </cell>
          <cell r="C106" t="str">
            <v>Skykomish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NR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 t="str">
            <v>NA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B107" t="str">
            <v>17405</v>
          </cell>
          <cell r="C107" t="str">
            <v>Bellevue</v>
          </cell>
          <cell r="D107">
            <v>2889.5050000000001</v>
          </cell>
          <cell r="E107">
            <v>351552</v>
          </cell>
          <cell r="F107">
            <v>0</v>
          </cell>
          <cell r="G107">
            <v>0</v>
          </cell>
          <cell r="H107">
            <v>351552</v>
          </cell>
          <cell r="I107">
            <v>0</v>
          </cell>
          <cell r="J107">
            <v>351552</v>
          </cell>
          <cell r="K107" t="str">
            <v>Y</v>
          </cell>
          <cell r="L107">
            <v>0</v>
          </cell>
          <cell r="M107">
            <v>2889.5050000000001</v>
          </cell>
          <cell r="N107">
            <v>5500</v>
          </cell>
          <cell r="O107">
            <v>357052</v>
          </cell>
          <cell r="Q107">
            <v>0</v>
          </cell>
          <cell r="R107">
            <v>0</v>
          </cell>
          <cell r="S107" t="str">
            <v>Y</v>
          </cell>
          <cell r="T107">
            <v>740.625</v>
          </cell>
          <cell r="U107">
            <v>357052</v>
          </cell>
          <cell r="V107">
            <v>123.56856970311523</v>
          </cell>
          <cell r="W107">
            <v>357052</v>
          </cell>
        </row>
        <row r="108">
          <cell r="B108" t="str">
            <v>17406</v>
          </cell>
          <cell r="C108" t="str">
            <v>Tukwila</v>
          </cell>
          <cell r="D108">
            <v>1173.0050000000001</v>
          </cell>
          <cell r="E108">
            <v>142714</v>
          </cell>
          <cell r="F108">
            <v>0</v>
          </cell>
          <cell r="G108">
            <v>0</v>
          </cell>
          <cell r="H108">
            <v>142714</v>
          </cell>
          <cell r="I108">
            <v>0</v>
          </cell>
          <cell r="J108">
            <v>142714</v>
          </cell>
          <cell r="K108" t="str">
            <v>Y</v>
          </cell>
          <cell r="L108">
            <v>0</v>
          </cell>
          <cell r="M108">
            <v>1173.0050000000001</v>
          </cell>
          <cell r="N108">
            <v>2233</v>
          </cell>
          <cell r="O108">
            <v>144947</v>
          </cell>
          <cell r="Q108">
            <v>0</v>
          </cell>
          <cell r="R108">
            <v>0</v>
          </cell>
          <cell r="S108" t="str">
            <v>N</v>
          </cell>
          <cell r="T108">
            <v>0</v>
          </cell>
          <cell r="U108">
            <v>144947</v>
          </cell>
          <cell r="V108">
            <v>123.56895324401856</v>
          </cell>
          <cell r="W108">
            <v>144947</v>
          </cell>
        </row>
        <row r="109">
          <cell r="B109" t="str">
            <v>17407</v>
          </cell>
          <cell r="C109" t="str">
            <v>Riverview</v>
          </cell>
          <cell r="D109">
            <v>146.13</v>
          </cell>
          <cell r="E109">
            <v>17779</v>
          </cell>
          <cell r="F109">
            <v>0</v>
          </cell>
          <cell r="G109">
            <v>0</v>
          </cell>
          <cell r="H109">
            <v>17779</v>
          </cell>
          <cell r="I109">
            <v>0</v>
          </cell>
          <cell r="J109">
            <v>17779</v>
          </cell>
          <cell r="K109" t="str">
            <v>Y</v>
          </cell>
          <cell r="L109">
            <v>0</v>
          </cell>
          <cell r="M109">
            <v>146.13</v>
          </cell>
          <cell r="N109">
            <v>278</v>
          </cell>
          <cell r="O109">
            <v>18057</v>
          </cell>
          <cell r="Q109">
            <v>0</v>
          </cell>
          <cell r="R109">
            <v>0</v>
          </cell>
          <cell r="S109" t="str">
            <v>Y</v>
          </cell>
          <cell r="T109">
            <v>26.625</v>
          </cell>
          <cell r="U109">
            <v>18057</v>
          </cell>
          <cell r="V109">
            <v>123.56805584068979</v>
          </cell>
          <cell r="W109">
            <v>18057</v>
          </cell>
        </row>
        <row r="110">
          <cell r="B110" t="str">
            <v>17408</v>
          </cell>
          <cell r="C110" t="str">
            <v>Auburn</v>
          </cell>
          <cell r="D110">
            <v>2929.125</v>
          </cell>
          <cell r="E110">
            <v>356373</v>
          </cell>
          <cell r="F110">
            <v>0</v>
          </cell>
          <cell r="G110">
            <v>0</v>
          </cell>
          <cell r="H110">
            <v>356373</v>
          </cell>
          <cell r="I110">
            <v>0</v>
          </cell>
          <cell r="J110">
            <v>356373</v>
          </cell>
          <cell r="K110" t="str">
            <v>C</v>
          </cell>
          <cell r="L110">
            <v>0</v>
          </cell>
          <cell r="M110">
            <v>2929.125</v>
          </cell>
          <cell r="N110">
            <v>5575</v>
          </cell>
          <cell r="O110">
            <v>361948</v>
          </cell>
          <cell r="Q110">
            <v>0</v>
          </cell>
          <cell r="R110">
            <v>0</v>
          </cell>
          <cell r="S110" t="str">
            <v>N</v>
          </cell>
          <cell r="T110">
            <v>0</v>
          </cell>
          <cell r="U110">
            <v>361948</v>
          </cell>
          <cell r="V110">
            <v>123.56864251269577</v>
          </cell>
          <cell r="W110">
            <v>361948</v>
          </cell>
        </row>
        <row r="111">
          <cell r="B111" t="str">
            <v>17409</v>
          </cell>
          <cell r="C111" t="str">
            <v>Tahoma</v>
          </cell>
          <cell r="D111">
            <v>162.75</v>
          </cell>
          <cell r="E111">
            <v>19801</v>
          </cell>
          <cell r="F111">
            <v>0</v>
          </cell>
          <cell r="G111">
            <v>0</v>
          </cell>
          <cell r="H111">
            <v>19801</v>
          </cell>
          <cell r="I111">
            <v>0</v>
          </cell>
          <cell r="J111">
            <v>19801</v>
          </cell>
          <cell r="K111" t="str">
            <v>Y</v>
          </cell>
          <cell r="L111">
            <v>0</v>
          </cell>
          <cell r="M111">
            <v>162.75</v>
          </cell>
          <cell r="N111">
            <v>310</v>
          </cell>
          <cell r="O111">
            <v>20111</v>
          </cell>
          <cell r="Q111">
            <v>0</v>
          </cell>
          <cell r="R111">
            <v>0</v>
          </cell>
          <cell r="S111" t="str">
            <v>Y</v>
          </cell>
          <cell r="T111">
            <v>46</v>
          </cell>
          <cell r="U111">
            <v>20111</v>
          </cell>
          <cell r="V111">
            <v>123.56989247311827</v>
          </cell>
          <cell r="W111">
            <v>20111</v>
          </cell>
        </row>
        <row r="112">
          <cell r="B112" t="str">
            <v>17410</v>
          </cell>
          <cell r="C112" t="str">
            <v>Snoqualmie Valley</v>
          </cell>
          <cell r="D112">
            <v>183.75</v>
          </cell>
          <cell r="E112">
            <v>22356</v>
          </cell>
          <cell r="F112">
            <v>0</v>
          </cell>
          <cell r="G112">
            <v>0</v>
          </cell>
          <cell r="H112">
            <v>22356</v>
          </cell>
          <cell r="I112">
            <v>0</v>
          </cell>
          <cell r="J112">
            <v>22356</v>
          </cell>
          <cell r="K112" t="str">
            <v>Y</v>
          </cell>
          <cell r="L112">
            <v>0</v>
          </cell>
          <cell r="M112">
            <v>183.75</v>
          </cell>
          <cell r="N112">
            <v>350</v>
          </cell>
          <cell r="O112">
            <v>22706</v>
          </cell>
          <cell r="Q112">
            <v>0</v>
          </cell>
          <cell r="R112">
            <v>0</v>
          </cell>
          <cell r="S112" t="str">
            <v>N</v>
          </cell>
          <cell r="T112">
            <v>0</v>
          </cell>
          <cell r="U112">
            <v>22706</v>
          </cell>
          <cell r="V112">
            <v>123.57006802721088</v>
          </cell>
          <cell r="W112">
            <v>22706</v>
          </cell>
        </row>
        <row r="113">
          <cell r="B113" t="str">
            <v>17411</v>
          </cell>
          <cell r="C113" t="str">
            <v>Issaquah</v>
          </cell>
          <cell r="D113">
            <v>1267.625</v>
          </cell>
          <cell r="E113">
            <v>154226</v>
          </cell>
          <cell r="F113">
            <v>0</v>
          </cell>
          <cell r="G113">
            <v>0</v>
          </cell>
          <cell r="H113">
            <v>154226</v>
          </cell>
          <cell r="I113">
            <v>0</v>
          </cell>
          <cell r="J113">
            <v>154226</v>
          </cell>
          <cell r="K113" t="str">
            <v>Y</v>
          </cell>
          <cell r="L113">
            <v>0</v>
          </cell>
          <cell r="M113">
            <v>1267.625</v>
          </cell>
          <cell r="N113">
            <v>2413</v>
          </cell>
          <cell r="O113">
            <v>156639</v>
          </cell>
          <cell r="Q113">
            <v>0</v>
          </cell>
          <cell r="R113">
            <v>0</v>
          </cell>
          <cell r="S113" t="str">
            <v>Y</v>
          </cell>
          <cell r="T113">
            <v>328</v>
          </cell>
          <cell r="U113">
            <v>156639</v>
          </cell>
          <cell r="V113">
            <v>123.56887880879597</v>
          </cell>
          <cell r="W113">
            <v>156639</v>
          </cell>
        </row>
        <row r="114">
          <cell r="B114" t="str">
            <v>17412</v>
          </cell>
          <cell r="C114" t="str">
            <v>Shoreline</v>
          </cell>
          <cell r="D114">
            <v>699</v>
          </cell>
          <cell r="E114">
            <v>85044</v>
          </cell>
          <cell r="F114">
            <v>0</v>
          </cell>
          <cell r="G114">
            <v>0</v>
          </cell>
          <cell r="H114">
            <v>85044</v>
          </cell>
          <cell r="I114">
            <v>0</v>
          </cell>
          <cell r="J114">
            <v>85044</v>
          </cell>
          <cell r="K114" t="str">
            <v>Y</v>
          </cell>
          <cell r="L114">
            <v>0</v>
          </cell>
          <cell r="M114">
            <v>699</v>
          </cell>
          <cell r="N114">
            <v>1330</v>
          </cell>
          <cell r="O114">
            <v>86374</v>
          </cell>
          <cell r="Q114">
            <v>0</v>
          </cell>
          <cell r="R114">
            <v>0</v>
          </cell>
          <cell r="S114" t="str">
            <v>Y</v>
          </cell>
          <cell r="T114">
            <v>215</v>
          </cell>
          <cell r="U114">
            <v>86374</v>
          </cell>
          <cell r="V114">
            <v>123.56795422031473</v>
          </cell>
          <cell r="W114">
            <v>86374</v>
          </cell>
        </row>
        <row r="115">
          <cell r="B115" t="str">
            <v>17414</v>
          </cell>
          <cell r="C115" t="str">
            <v>Lake Washington</v>
          </cell>
          <cell r="D115">
            <v>2862.13</v>
          </cell>
          <cell r="E115">
            <v>348222</v>
          </cell>
          <cell r="F115">
            <v>0</v>
          </cell>
          <cell r="G115">
            <v>0</v>
          </cell>
          <cell r="H115">
            <v>348222</v>
          </cell>
          <cell r="I115">
            <v>0</v>
          </cell>
          <cell r="J115">
            <v>348222</v>
          </cell>
          <cell r="K115" t="str">
            <v>Y</v>
          </cell>
          <cell r="L115">
            <v>0</v>
          </cell>
          <cell r="M115">
            <v>2862.13</v>
          </cell>
          <cell r="N115">
            <v>5448</v>
          </cell>
          <cell r="O115">
            <v>353670</v>
          </cell>
          <cell r="Q115">
            <v>0</v>
          </cell>
          <cell r="R115">
            <v>0</v>
          </cell>
          <cell r="S115" t="str">
            <v>Y</v>
          </cell>
          <cell r="T115">
            <v>516.625</v>
          </cell>
          <cell r="U115">
            <v>353670</v>
          </cell>
          <cell r="V115">
            <v>123.56881064102609</v>
          </cell>
          <cell r="W115">
            <v>353670</v>
          </cell>
        </row>
        <row r="116">
          <cell r="B116" t="str">
            <v>17415</v>
          </cell>
          <cell r="C116" t="str">
            <v>Kent</v>
          </cell>
          <cell r="D116">
            <v>5471</v>
          </cell>
          <cell r="E116">
            <v>665630</v>
          </cell>
          <cell r="F116">
            <v>0</v>
          </cell>
          <cell r="G116">
            <v>0</v>
          </cell>
          <cell r="H116">
            <v>665630</v>
          </cell>
          <cell r="I116">
            <v>0</v>
          </cell>
          <cell r="J116">
            <v>665630</v>
          </cell>
          <cell r="K116" t="str">
            <v>Y</v>
          </cell>
          <cell r="L116">
            <v>0</v>
          </cell>
          <cell r="M116">
            <v>5471</v>
          </cell>
          <cell r="N116">
            <v>10413</v>
          </cell>
          <cell r="O116">
            <v>676043</v>
          </cell>
          <cell r="Q116">
            <v>0</v>
          </cell>
          <cell r="R116">
            <v>0</v>
          </cell>
          <cell r="S116" t="str">
            <v>N</v>
          </cell>
          <cell r="T116">
            <v>0</v>
          </cell>
          <cell r="U116">
            <v>676043</v>
          </cell>
          <cell r="V116">
            <v>123.5684518369585</v>
          </cell>
          <cell r="W116">
            <v>676043</v>
          </cell>
        </row>
        <row r="117">
          <cell r="B117" t="str">
            <v>17417</v>
          </cell>
          <cell r="C117" t="str">
            <v>Northshore</v>
          </cell>
          <cell r="D117">
            <v>1675.0050000000001</v>
          </cell>
          <cell r="E117">
            <v>203790</v>
          </cell>
          <cell r="F117">
            <v>0</v>
          </cell>
          <cell r="G117">
            <v>0</v>
          </cell>
          <cell r="H117">
            <v>203790</v>
          </cell>
          <cell r="I117">
            <v>0</v>
          </cell>
          <cell r="J117">
            <v>203790</v>
          </cell>
          <cell r="K117" t="str">
            <v>Y</v>
          </cell>
          <cell r="L117">
            <v>0</v>
          </cell>
          <cell r="M117">
            <v>1675.0050000000001</v>
          </cell>
          <cell r="N117">
            <v>3188</v>
          </cell>
          <cell r="O117">
            <v>206978</v>
          </cell>
          <cell r="Q117">
            <v>0</v>
          </cell>
          <cell r="R117">
            <v>0</v>
          </cell>
          <cell r="S117" t="str">
            <v>N</v>
          </cell>
          <cell r="T117">
            <v>0</v>
          </cell>
          <cell r="U117">
            <v>206978</v>
          </cell>
          <cell r="V117">
            <v>123.56858636242876</v>
          </cell>
          <cell r="W117">
            <v>206978</v>
          </cell>
        </row>
        <row r="118">
          <cell r="B118" t="str">
            <v>17937</v>
          </cell>
          <cell r="C118" t="str">
            <v>Lake Wash Tech Coll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NR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 t="str">
            <v>NA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 t="str">
            <v>18100</v>
          </cell>
          <cell r="C119" t="str">
            <v>Bremerton</v>
          </cell>
          <cell r="D119">
            <v>277.75</v>
          </cell>
          <cell r="E119">
            <v>33793</v>
          </cell>
          <cell r="F119">
            <v>0</v>
          </cell>
          <cell r="G119">
            <v>0</v>
          </cell>
          <cell r="H119">
            <v>33793</v>
          </cell>
          <cell r="I119">
            <v>0</v>
          </cell>
          <cell r="J119">
            <v>33793</v>
          </cell>
          <cell r="K119" t="str">
            <v>Y</v>
          </cell>
          <cell r="L119">
            <v>0</v>
          </cell>
          <cell r="M119">
            <v>277.75</v>
          </cell>
          <cell r="N119">
            <v>529</v>
          </cell>
          <cell r="O119">
            <v>34322</v>
          </cell>
          <cell r="Q119">
            <v>0</v>
          </cell>
          <cell r="R119">
            <v>0</v>
          </cell>
          <cell r="S119" t="str">
            <v>N</v>
          </cell>
          <cell r="T119">
            <v>0</v>
          </cell>
          <cell r="U119">
            <v>34322</v>
          </cell>
          <cell r="V119">
            <v>123.57155715571557</v>
          </cell>
          <cell r="W119">
            <v>34322</v>
          </cell>
        </row>
        <row r="120">
          <cell r="B120" t="str">
            <v>18303</v>
          </cell>
          <cell r="C120" t="str">
            <v>Bainbridge</v>
          </cell>
          <cell r="D120">
            <v>39</v>
          </cell>
          <cell r="E120">
            <v>4745</v>
          </cell>
          <cell r="F120">
            <v>0</v>
          </cell>
          <cell r="G120">
            <v>0</v>
          </cell>
          <cell r="H120">
            <v>4745</v>
          </cell>
          <cell r="I120">
            <v>0</v>
          </cell>
          <cell r="J120">
            <v>4745</v>
          </cell>
          <cell r="K120" t="str">
            <v>N</v>
          </cell>
          <cell r="L120">
            <v>4745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 t="str">
            <v>NA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B121" t="str">
            <v>18400</v>
          </cell>
          <cell r="C121" t="str">
            <v>North Kitsap</v>
          </cell>
          <cell r="D121">
            <v>229</v>
          </cell>
          <cell r="E121">
            <v>27861</v>
          </cell>
          <cell r="F121">
            <v>0</v>
          </cell>
          <cell r="G121">
            <v>0</v>
          </cell>
          <cell r="H121">
            <v>27861</v>
          </cell>
          <cell r="I121">
            <v>0</v>
          </cell>
          <cell r="J121">
            <v>27861</v>
          </cell>
          <cell r="K121" t="str">
            <v>Y</v>
          </cell>
          <cell r="L121">
            <v>0</v>
          </cell>
          <cell r="M121">
            <v>229</v>
          </cell>
          <cell r="N121">
            <v>436</v>
          </cell>
          <cell r="O121">
            <v>28297</v>
          </cell>
          <cell r="Q121">
            <v>0</v>
          </cell>
          <cell r="R121">
            <v>0</v>
          </cell>
          <cell r="S121" t="str">
            <v>N</v>
          </cell>
          <cell r="T121">
            <v>0</v>
          </cell>
          <cell r="U121">
            <v>28297</v>
          </cell>
          <cell r="V121">
            <v>123.56768558951966</v>
          </cell>
          <cell r="W121">
            <v>28297</v>
          </cell>
        </row>
        <row r="122">
          <cell r="B122" t="str">
            <v>18401</v>
          </cell>
          <cell r="C122" t="str">
            <v>Central Kitsap</v>
          </cell>
          <cell r="D122">
            <v>328.125</v>
          </cell>
          <cell r="E122">
            <v>39921</v>
          </cell>
          <cell r="F122">
            <v>0</v>
          </cell>
          <cell r="G122">
            <v>0</v>
          </cell>
          <cell r="H122">
            <v>39921</v>
          </cell>
          <cell r="I122">
            <v>0</v>
          </cell>
          <cell r="J122">
            <v>39921</v>
          </cell>
          <cell r="K122" t="str">
            <v>Y</v>
          </cell>
          <cell r="L122">
            <v>0</v>
          </cell>
          <cell r="M122">
            <v>328.125</v>
          </cell>
          <cell r="N122">
            <v>625</v>
          </cell>
          <cell r="O122">
            <v>40546</v>
          </cell>
          <cell r="Q122">
            <v>0</v>
          </cell>
          <cell r="R122">
            <v>0</v>
          </cell>
          <cell r="S122" t="str">
            <v>Y</v>
          </cell>
          <cell r="T122">
            <v>114.875</v>
          </cell>
          <cell r="U122">
            <v>40546</v>
          </cell>
          <cell r="V122">
            <v>123.5687619047619</v>
          </cell>
          <cell r="W122">
            <v>40546</v>
          </cell>
        </row>
        <row r="123">
          <cell r="B123" t="str">
            <v>18402</v>
          </cell>
          <cell r="C123" t="str">
            <v>South Kitsap</v>
          </cell>
          <cell r="D123">
            <v>176</v>
          </cell>
          <cell r="E123">
            <v>21413</v>
          </cell>
          <cell r="F123">
            <v>0</v>
          </cell>
          <cell r="G123">
            <v>0</v>
          </cell>
          <cell r="H123">
            <v>21413</v>
          </cell>
          <cell r="I123">
            <v>0</v>
          </cell>
          <cell r="J123">
            <v>21413</v>
          </cell>
          <cell r="K123" t="str">
            <v>Y</v>
          </cell>
          <cell r="L123">
            <v>0</v>
          </cell>
          <cell r="M123">
            <v>176</v>
          </cell>
          <cell r="N123">
            <v>335</v>
          </cell>
          <cell r="O123">
            <v>21748</v>
          </cell>
          <cell r="Q123">
            <v>0</v>
          </cell>
          <cell r="R123">
            <v>0</v>
          </cell>
          <cell r="S123" t="str">
            <v>N</v>
          </cell>
          <cell r="T123">
            <v>0</v>
          </cell>
          <cell r="U123">
            <v>21748</v>
          </cell>
          <cell r="V123">
            <v>123.56818181818181</v>
          </cell>
          <cell r="W123">
            <v>21748</v>
          </cell>
        </row>
        <row r="124">
          <cell r="B124" t="str">
            <v>19007</v>
          </cell>
          <cell r="C124" t="str">
            <v>Damman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NR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 t="str">
            <v>NA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B125" t="str">
            <v>19028</v>
          </cell>
          <cell r="C125" t="str">
            <v>Easton</v>
          </cell>
          <cell r="D125">
            <v>11.75</v>
          </cell>
          <cell r="E125">
            <v>1430</v>
          </cell>
          <cell r="F125">
            <v>0</v>
          </cell>
          <cell r="G125">
            <v>0</v>
          </cell>
          <cell r="H125">
            <v>1430</v>
          </cell>
          <cell r="I125">
            <v>0</v>
          </cell>
          <cell r="J125">
            <v>1430</v>
          </cell>
          <cell r="K125" t="str">
            <v>C</v>
          </cell>
          <cell r="L125">
            <v>0</v>
          </cell>
          <cell r="M125">
            <v>11.75</v>
          </cell>
          <cell r="N125">
            <v>22</v>
          </cell>
          <cell r="O125">
            <v>1452</v>
          </cell>
          <cell r="Q125">
            <v>0</v>
          </cell>
          <cell r="R125">
            <v>0</v>
          </cell>
          <cell r="S125" t="str">
            <v>NA</v>
          </cell>
          <cell r="T125">
            <v>3</v>
          </cell>
          <cell r="U125">
            <v>1452</v>
          </cell>
          <cell r="V125">
            <v>123.57446808510639</v>
          </cell>
          <cell r="W125">
            <v>1452</v>
          </cell>
        </row>
        <row r="126">
          <cell r="B126" t="str">
            <v>19400</v>
          </cell>
          <cell r="C126" t="str">
            <v>Thorp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NR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 t="str">
            <v>NA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B127" t="str">
            <v>19401</v>
          </cell>
          <cell r="C127" t="str">
            <v>Ellensburg</v>
          </cell>
          <cell r="D127">
            <v>242.63</v>
          </cell>
          <cell r="E127">
            <v>29520</v>
          </cell>
          <cell r="F127">
            <v>0</v>
          </cell>
          <cell r="G127">
            <v>0</v>
          </cell>
          <cell r="H127">
            <v>29520</v>
          </cell>
          <cell r="I127">
            <v>0</v>
          </cell>
          <cell r="J127">
            <v>29520</v>
          </cell>
          <cell r="K127" t="str">
            <v>Y</v>
          </cell>
          <cell r="L127">
            <v>0</v>
          </cell>
          <cell r="M127">
            <v>242.63</v>
          </cell>
          <cell r="N127">
            <v>462</v>
          </cell>
          <cell r="O127">
            <v>29982</v>
          </cell>
          <cell r="Q127">
            <v>0</v>
          </cell>
          <cell r="R127">
            <v>0</v>
          </cell>
          <cell r="S127" t="str">
            <v>Y</v>
          </cell>
          <cell r="T127">
            <v>80.25</v>
          </cell>
          <cell r="U127">
            <v>29982</v>
          </cell>
          <cell r="V127">
            <v>123.57086922474549</v>
          </cell>
          <cell r="W127">
            <v>29982</v>
          </cell>
        </row>
        <row r="128">
          <cell r="B128" t="str">
            <v>19403</v>
          </cell>
          <cell r="C128" t="str">
            <v>Kittitas</v>
          </cell>
          <cell r="D128">
            <v>52</v>
          </cell>
          <cell r="E128">
            <v>6327</v>
          </cell>
          <cell r="F128">
            <v>0</v>
          </cell>
          <cell r="G128">
            <v>0</v>
          </cell>
          <cell r="H128">
            <v>6327</v>
          </cell>
          <cell r="I128">
            <v>0</v>
          </cell>
          <cell r="J128">
            <v>6327</v>
          </cell>
          <cell r="K128" t="str">
            <v>C</v>
          </cell>
          <cell r="L128">
            <v>0</v>
          </cell>
          <cell r="M128">
            <v>52</v>
          </cell>
          <cell r="N128">
            <v>99</v>
          </cell>
          <cell r="O128">
            <v>6426</v>
          </cell>
          <cell r="Q128">
            <v>0</v>
          </cell>
          <cell r="R128">
            <v>0</v>
          </cell>
          <cell r="S128" t="str">
            <v>NA</v>
          </cell>
          <cell r="T128">
            <v>19.75</v>
          </cell>
          <cell r="U128">
            <v>6426</v>
          </cell>
          <cell r="V128">
            <v>123.57692307692308</v>
          </cell>
          <cell r="W128">
            <v>6426</v>
          </cell>
        </row>
        <row r="129">
          <cell r="B129" t="str">
            <v>19404</v>
          </cell>
          <cell r="C129" t="str">
            <v>Cle Elum-Roslyn</v>
          </cell>
          <cell r="D129">
            <v>23.63</v>
          </cell>
          <cell r="E129">
            <v>2875</v>
          </cell>
          <cell r="F129">
            <v>0</v>
          </cell>
          <cell r="G129">
            <v>0</v>
          </cell>
          <cell r="H129">
            <v>2875</v>
          </cell>
          <cell r="I129">
            <v>0</v>
          </cell>
          <cell r="J129">
            <v>2875</v>
          </cell>
          <cell r="K129" t="str">
            <v>C</v>
          </cell>
          <cell r="L129">
            <v>0</v>
          </cell>
          <cell r="M129">
            <v>23.63</v>
          </cell>
          <cell r="N129">
            <v>45</v>
          </cell>
          <cell r="O129">
            <v>2920</v>
          </cell>
          <cell r="Q129">
            <v>0</v>
          </cell>
          <cell r="R129">
            <v>0</v>
          </cell>
          <cell r="S129" t="str">
            <v>NA</v>
          </cell>
          <cell r="T129">
            <v>12</v>
          </cell>
          <cell r="U129">
            <v>2920</v>
          </cell>
          <cell r="V129">
            <v>123.57173085061363</v>
          </cell>
          <cell r="W129">
            <v>2920</v>
          </cell>
        </row>
        <row r="130">
          <cell r="B130" t="str">
            <v>20094</v>
          </cell>
          <cell r="C130" t="str">
            <v>Wishram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NR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 t="str">
            <v>NA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B131" t="str">
            <v>20203</v>
          </cell>
          <cell r="C131" t="str">
            <v>Bickleton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NR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 t="str">
            <v>NA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B132" t="str">
            <v>20215</v>
          </cell>
          <cell r="C132" t="str">
            <v>Centerville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NR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 t="str">
            <v>NA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B133" t="str">
            <v>20400</v>
          </cell>
          <cell r="C133" t="str">
            <v>Trout Lake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NR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 t="str">
            <v>NA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B134" t="str">
            <v>20401</v>
          </cell>
          <cell r="C134" t="str">
            <v>Glenwood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NR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 t="str">
            <v>NA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B135" t="str">
            <v>20402</v>
          </cell>
          <cell r="C135" t="str">
            <v>Klickitat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NR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 t="str">
            <v>NA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B136" t="str">
            <v>20403</v>
          </cell>
          <cell r="C136" t="str">
            <v>Roosevelt</v>
          </cell>
          <cell r="D136">
            <v>20.75</v>
          </cell>
          <cell r="E136">
            <v>2525</v>
          </cell>
          <cell r="F136">
            <v>0</v>
          </cell>
          <cell r="G136">
            <v>0</v>
          </cell>
          <cell r="H136">
            <v>2525</v>
          </cell>
          <cell r="I136">
            <v>0</v>
          </cell>
          <cell r="J136">
            <v>2525</v>
          </cell>
          <cell r="K136" t="str">
            <v>NR</v>
          </cell>
          <cell r="L136">
            <v>2525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 t="str">
            <v>NA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B137" t="str">
            <v>20404</v>
          </cell>
          <cell r="C137" t="str">
            <v>Goldendale</v>
          </cell>
          <cell r="D137">
            <v>28.5</v>
          </cell>
          <cell r="E137">
            <v>3467</v>
          </cell>
          <cell r="F137">
            <v>0</v>
          </cell>
          <cell r="G137">
            <v>0</v>
          </cell>
          <cell r="H137">
            <v>3467</v>
          </cell>
          <cell r="I137">
            <v>0</v>
          </cell>
          <cell r="J137">
            <v>3467</v>
          </cell>
          <cell r="K137" t="str">
            <v>C</v>
          </cell>
          <cell r="L137">
            <v>0</v>
          </cell>
          <cell r="M137">
            <v>28.5</v>
          </cell>
          <cell r="N137">
            <v>54</v>
          </cell>
          <cell r="O137">
            <v>3521</v>
          </cell>
          <cell r="Q137">
            <v>0</v>
          </cell>
          <cell r="R137">
            <v>0</v>
          </cell>
          <cell r="S137" t="str">
            <v>NA</v>
          </cell>
          <cell r="T137">
            <v>17.625</v>
          </cell>
          <cell r="U137">
            <v>3521</v>
          </cell>
          <cell r="V137">
            <v>123.54385964912281</v>
          </cell>
          <cell r="W137">
            <v>3521</v>
          </cell>
        </row>
        <row r="138">
          <cell r="B138" t="str">
            <v>20405</v>
          </cell>
          <cell r="C138" t="str">
            <v>White Salmon</v>
          </cell>
          <cell r="D138">
            <v>192.5</v>
          </cell>
          <cell r="E138">
            <v>23421</v>
          </cell>
          <cell r="F138">
            <v>0</v>
          </cell>
          <cell r="G138">
            <v>0</v>
          </cell>
          <cell r="H138">
            <v>23421</v>
          </cell>
          <cell r="I138">
            <v>0</v>
          </cell>
          <cell r="J138">
            <v>23421</v>
          </cell>
          <cell r="K138" t="str">
            <v>Y</v>
          </cell>
          <cell r="L138">
            <v>0</v>
          </cell>
          <cell r="M138">
            <v>192.5</v>
          </cell>
          <cell r="N138">
            <v>366</v>
          </cell>
          <cell r="O138">
            <v>23787</v>
          </cell>
          <cell r="Q138">
            <v>0</v>
          </cell>
          <cell r="R138">
            <v>0</v>
          </cell>
          <cell r="S138" t="str">
            <v>N</v>
          </cell>
          <cell r="T138">
            <v>0</v>
          </cell>
          <cell r="U138">
            <v>23787</v>
          </cell>
          <cell r="V138">
            <v>123.56883116883117</v>
          </cell>
          <cell r="W138">
            <v>23787</v>
          </cell>
        </row>
        <row r="139">
          <cell r="B139" t="str">
            <v>20406</v>
          </cell>
          <cell r="C139" t="str">
            <v>Lyle</v>
          </cell>
          <cell r="D139">
            <v>4.25</v>
          </cell>
          <cell r="E139">
            <v>517</v>
          </cell>
          <cell r="F139">
            <v>0</v>
          </cell>
          <cell r="G139">
            <v>0</v>
          </cell>
          <cell r="H139">
            <v>517</v>
          </cell>
          <cell r="I139">
            <v>0</v>
          </cell>
          <cell r="J139">
            <v>517</v>
          </cell>
          <cell r="K139" t="str">
            <v>N</v>
          </cell>
          <cell r="L139">
            <v>517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 t="str">
            <v>NA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B140" t="str">
            <v>21014</v>
          </cell>
          <cell r="C140" t="str">
            <v>Napavine</v>
          </cell>
          <cell r="D140">
            <v>24.13</v>
          </cell>
          <cell r="E140">
            <v>2936</v>
          </cell>
          <cell r="F140">
            <v>0</v>
          </cell>
          <cell r="G140">
            <v>0</v>
          </cell>
          <cell r="H140">
            <v>2936</v>
          </cell>
          <cell r="I140">
            <v>0</v>
          </cell>
          <cell r="J140">
            <v>2936</v>
          </cell>
          <cell r="K140" t="str">
            <v>NR</v>
          </cell>
          <cell r="L140">
            <v>2936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 t="str">
            <v>NA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B141" t="str">
            <v>21036</v>
          </cell>
          <cell r="C141" t="str">
            <v>Evaline</v>
          </cell>
          <cell r="D141">
            <v>1.5</v>
          </cell>
          <cell r="E141">
            <v>182</v>
          </cell>
          <cell r="F141">
            <v>0</v>
          </cell>
          <cell r="G141">
            <v>0</v>
          </cell>
          <cell r="H141">
            <v>182</v>
          </cell>
          <cell r="I141">
            <v>0</v>
          </cell>
          <cell r="J141">
            <v>182</v>
          </cell>
          <cell r="K141" t="str">
            <v>NR</v>
          </cell>
          <cell r="L141">
            <v>182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 t="str">
            <v>NA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B142" t="str">
            <v>21206</v>
          </cell>
          <cell r="C142" t="str">
            <v>Mossyrock</v>
          </cell>
          <cell r="D142">
            <v>59.75</v>
          </cell>
          <cell r="E142">
            <v>7269</v>
          </cell>
          <cell r="F142">
            <v>0</v>
          </cell>
          <cell r="G142">
            <v>0</v>
          </cell>
          <cell r="H142">
            <v>7269</v>
          </cell>
          <cell r="I142">
            <v>0</v>
          </cell>
          <cell r="J142">
            <v>7269</v>
          </cell>
          <cell r="K142" t="str">
            <v>C</v>
          </cell>
          <cell r="L142">
            <v>0</v>
          </cell>
          <cell r="M142">
            <v>59.75</v>
          </cell>
          <cell r="N142">
            <v>114</v>
          </cell>
          <cell r="O142">
            <v>7383</v>
          </cell>
          <cell r="Q142">
            <v>0</v>
          </cell>
          <cell r="R142">
            <v>0</v>
          </cell>
          <cell r="S142" t="str">
            <v>Y</v>
          </cell>
          <cell r="T142">
            <v>11.375</v>
          </cell>
          <cell r="U142">
            <v>7383</v>
          </cell>
          <cell r="V142">
            <v>123.56485355648536</v>
          </cell>
          <cell r="W142">
            <v>7383</v>
          </cell>
        </row>
        <row r="143">
          <cell r="B143" t="str">
            <v>21214</v>
          </cell>
          <cell r="C143" t="str">
            <v>Morton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NR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 t="str">
            <v>NA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B144" t="str">
            <v>21226</v>
          </cell>
          <cell r="C144" t="str">
            <v>Adna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NR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 t="str">
            <v>NA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B145" t="str">
            <v>21232</v>
          </cell>
          <cell r="C145" t="str">
            <v>Winlock</v>
          </cell>
          <cell r="D145">
            <v>97.125</v>
          </cell>
          <cell r="E145">
            <v>11817</v>
          </cell>
          <cell r="F145">
            <v>0</v>
          </cell>
          <cell r="G145">
            <v>0</v>
          </cell>
          <cell r="H145">
            <v>11817</v>
          </cell>
          <cell r="I145">
            <v>0</v>
          </cell>
          <cell r="J145">
            <v>11817</v>
          </cell>
          <cell r="K145" t="str">
            <v>Y</v>
          </cell>
          <cell r="L145">
            <v>0</v>
          </cell>
          <cell r="M145">
            <v>97.125</v>
          </cell>
          <cell r="N145">
            <v>185</v>
          </cell>
          <cell r="O145">
            <v>12002</v>
          </cell>
          <cell r="Q145">
            <v>0</v>
          </cell>
          <cell r="R145">
            <v>0</v>
          </cell>
          <cell r="S145" t="str">
            <v>N</v>
          </cell>
          <cell r="T145">
            <v>0</v>
          </cell>
          <cell r="U145">
            <v>12002</v>
          </cell>
          <cell r="V145">
            <v>123.57271557271557</v>
          </cell>
          <cell r="W145">
            <v>12002</v>
          </cell>
        </row>
        <row r="146">
          <cell r="B146" t="str">
            <v>21234</v>
          </cell>
          <cell r="C146" t="str">
            <v>Boistfort</v>
          </cell>
          <cell r="D146">
            <v>2</v>
          </cell>
          <cell r="E146">
            <v>243</v>
          </cell>
          <cell r="F146">
            <v>0</v>
          </cell>
          <cell r="G146">
            <v>0</v>
          </cell>
          <cell r="H146">
            <v>243</v>
          </cell>
          <cell r="I146">
            <v>0</v>
          </cell>
          <cell r="J146">
            <v>243</v>
          </cell>
          <cell r="K146" t="str">
            <v>NR</v>
          </cell>
          <cell r="L146">
            <v>243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 t="str">
            <v>NA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B147" t="str">
            <v>21237</v>
          </cell>
          <cell r="C147" t="str">
            <v>Toledo</v>
          </cell>
          <cell r="D147">
            <v>14.88</v>
          </cell>
          <cell r="E147">
            <v>1810</v>
          </cell>
          <cell r="F147">
            <v>0</v>
          </cell>
          <cell r="G147">
            <v>0</v>
          </cell>
          <cell r="H147">
            <v>1810</v>
          </cell>
          <cell r="I147">
            <v>0</v>
          </cell>
          <cell r="J147">
            <v>1810</v>
          </cell>
          <cell r="K147" t="str">
            <v>NR</v>
          </cell>
          <cell r="L147">
            <v>1810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 t="str">
            <v>NA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B148" t="str">
            <v>21300</v>
          </cell>
          <cell r="C148" t="str">
            <v>Onalaska</v>
          </cell>
          <cell r="D148">
            <v>33.75</v>
          </cell>
          <cell r="E148">
            <v>4106</v>
          </cell>
          <cell r="F148">
            <v>0</v>
          </cell>
          <cell r="G148">
            <v>0</v>
          </cell>
          <cell r="H148">
            <v>4106</v>
          </cell>
          <cell r="I148">
            <v>0</v>
          </cell>
          <cell r="J148">
            <v>4106</v>
          </cell>
          <cell r="K148" t="str">
            <v>C</v>
          </cell>
          <cell r="L148">
            <v>0</v>
          </cell>
          <cell r="M148">
            <v>33.75</v>
          </cell>
          <cell r="N148">
            <v>64</v>
          </cell>
          <cell r="O148">
            <v>4170</v>
          </cell>
          <cell r="Q148">
            <v>0</v>
          </cell>
          <cell r="R148">
            <v>0</v>
          </cell>
          <cell r="S148" t="str">
            <v>NA</v>
          </cell>
          <cell r="T148">
            <v>8.5</v>
          </cell>
          <cell r="U148">
            <v>4170</v>
          </cell>
          <cell r="V148">
            <v>123.55555555555556</v>
          </cell>
          <cell r="W148">
            <v>4170</v>
          </cell>
        </row>
        <row r="149">
          <cell r="B149" t="str">
            <v>21301</v>
          </cell>
          <cell r="C149" t="str">
            <v>Pe Ell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NR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 t="str">
            <v>NA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B150" t="str">
            <v>21302</v>
          </cell>
          <cell r="C150" t="str">
            <v>Chehalis</v>
          </cell>
          <cell r="D150">
            <v>145.25</v>
          </cell>
          <cell r="E150">
            <v>17672</v>
          </cell>
          <cell r="F150">
            <v>0</v>
          </cell>
          <cell r="G150">
            <v>0</v>
          </cell>
          <cell r="H150">
            <v>17672</v>
          </cell>
          <cell r="I150">
            <v>0</v>
          </cell>
          <cell r="J150">
            <v>17672</v>
          </cell>
          <cell r="K150" t="str">
            <v>Y</v>
          </cell>
          <cell r="L150">
            <v>0</v>
          </cell>
          <cell r="M150">
            <v>145.25</v>
          </cell>
          <cell r="N150">
            <v>276</v>
          </cell>
          <cell r="O150">
            <v>17948</v>
          </cell>
          <cell r="Q150">
            <v>0</v>
          </cell>
          <cell r="R150">
            <v>0</v>
          </cell>
          <cell r="S150" t="str">
            <v>N</v>
          </cell>
          <cell r="T150">
            <v>0</v>
          </cell>
          <cell r="U150">
            <v>17948</v>
          </cell>
          <cell r="V150">
            <v>123.56626506024097</v>
          </cell>
          <cell r="W150">
            <v>17948</v>
          </cell>
        </row>
        <row r="151">
          <cell r="B151" t="str">
            <v>21303</v>
          </cell>
          <cell r="C151" t="str">
            <v>White Pass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NR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 t="str">
            <v>NA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B152" t="str">
            <v>21401</v>
          </cell>
          <cell r="C152" t="str">
            <v>Centralia</v>
          </cell>
          <cell r="D152">
            <v>417</v>
          </cell>
          <cell r="E152">
            <v>50734</v>
          </cell>
          <cell r="F152">
            <v>0</v>
          </cell>
          <cell r="G152">
            <v>0</v>
          </cell>
          <cell r="H152">
            <v>50734</v>
          </cell>
          <cell r="I152">
            <v>0</v>
          </cell>
          <cell r="J152">
            <v>50734</v>
          </cell>
          <cell r="K152" t="str">
            <v>Y</v>
          </cell>
          <cell r="L152">
            <v>0</v>
          </cell>
          <cell r="M152">
            <v>417</v>
          </cell>
          <cell r="N152">
            <v>794</v>
          </cell>
          <cell r="O152">
            <v>51528</v>
          </cell>
          <cell r="Q152">
            <v>0</v>
          </cell>
          <cell r="R152">
            <v>0</v>
          </cell>
          <cell r="S152" t="str">
            <v>N</v>
          </cell>
          <cell r="T152">
            <v>0</v>
          </cell>
          <cell r="U152">
            <v>51528</v>
          </cell>
          <cell r="V152">
            <v>123.56834532374101</v>
          </cell>
          <cell r="W152">
            <v>51528</v>
          </cell>
        </row>
        <row r="153">
          <cell r="B153" t="str">
            <v>22008</v>
          </cell>
          <cell r="C153" t="str">
            <v>Sprague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NR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 t="str">
            <v>NA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B154" t="str">
            <v>22009</v>
          </cell>
          <cell r="C154" t="str">
            <v>Reardan</v>
          </cell>
          <cell r="D154">
            <v>17</v>
          </cell>
          <cell r="E154">
            <v>2068</v>
          </cell>
          <cell r="F154">
            <v>0</v>
          </cell>
          <cell r="G154">
            <v>0</v>
          </cell>
          <cell r="H154">
            <v>2068</v>
          </cell>
          <cell r="I154">
            <v>0</v>
          </cell>
          <cell r="J154">
            <v>2068</v>
          </cell>
          <cell r="K154" t="str">
            <v>N</v>
          </cell>
          <cell r="L154">
            <v>2068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 t="str">
            <v>NA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B155" t="str">
            <v>22017</v>
          </cell>
          <cell r="C155" t="str">
            <v>Almira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NR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 t="str">
            <v>NA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B156" t="str">
            <v>22073</v>
          </cell>
          <cell r="C156" t="str">
            <v>Creston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NR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 t="str">
            <v>NA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B157" t="str">
            <v>22105</v>
          </cell>
          <cell r="C157" t="str">
            <v>Odessa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NR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 t="str">
            <v>NA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B158" t="str">
            <v>22200</v>
          </cell>
          <cell r="C158" t="str">
            <v>Wilbur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NR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 t="str">
            <v>NA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B159" t="str">
            <v>22204</v>
          </cell>
          <cell r="C159" t="str">
            <v>Harrington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NR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 t="str">
            <v>NA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B160" t="str">
            <v>22207</v>
          </cell>
          <cell r="C160" t="str">
            <v>Davenport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NR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 t="str">
            <v>NA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B161" t="str">
            <v>23042</v>
          </cell>
          <cell r="C161" t="str">
            <v>Southside</v>
          </cell>
          <cell r="D161">
            <v>1.1299999999999999</v>
          </cell>
          <cell r="E161">
            <v>137</v>
          </cell>
          <cell r="F161">
            <v>0</v>
          </cell>
          <cell r="G161">
            <v>0</v>
          </cell>
          <cell r="H161">
            <v>137</v>
          </cell>
          <cell r="I161">
            <v>0</v>
          </cell>
          <cell r="J161">
            <v>137</v>
          </cell>
          <cell r="K161" t="str">
            <v>NR</v>
          </cell>
          <cell r="L161">
            <v>137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 t="str">
            <v>NA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B162" t="str">
            <v>23054</v>
          </cell>
          <cell r="C162" t="str">
            <v>Grapeview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NR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 t="str">
            <v>NA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B163" t="str">
            <v>23309</v>
          </cell>
          <cell r="C163" t="str">
            <v>Shelton</v>
          </cell>
          <cell r="D163">
            <v>642</v>
          </cell>
          <cell r="E163">
            <v>78109</v>
          </cell>
          <cell r="F163">
            <v>0</v>
          </cell>
          <cell r="G163">
            <v>0</v>
          </cell>
          <cell r="H163">
            <v>78109</v>
          </cell>
          <cell r="I163">
            <v>0</v>
          </cell>
          <cell r="J163">
            <v>78109</v>
          </cell>
          <cell r="K163" t="str">
            <v>Y</v>
          </cell>
          <cell r="L163">
            <v>0</v>
          </cell>
          <cell r="M163">
            <v>642</v>
          </cell>
          <cell r="N163">
            <v>1222</v>
          </cell>
          <cell r="O163">
            <v>79331</v>
          </cell>
          <cell r="Q163">
            <v>0</v>
          </cell>
          <cell r="R163">
            <v>0</v>
          </cell>
          <cell r="S163" t="str">
            <v>N</v>
          </cell>
          <cell r="T163">
            <v>0</v>
          </cell>
          <cell r="U163">
            <v>79331</v>
          </cell>
          <cell r="V163">
            <v>123.56853582554517</v>
          </cell>
          <cell r="W163">
            <v>79331</v>
          </cell>
        </row>
        <row r="164">
          <cell r="B164" t="str">
            <v>23311</v>
          </cell>
          <cell r="C164" t="str">
            <v>Mary M Knight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NR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Q164">
            <v>0</v>
          </cell>
          <cell r="R164">
            <v>0</v>
          </cell>
          <cell r="S164" t="str">
            <v>NA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B165" t="str">
            <v>23402</v>
          </cell>
          <cell r="C165" t="str">
            <v>Pioneer</v>
          </cell>
          <cell r="D165">
            <v>17.25</v>
          </cell>
          <cell r="E165">
            <v>2099</v>
          </cell>
          <cell r="F165">
            <v>0</v>
          </cell>
          <cell r="G165">
            <v>0</v>
          </cell>
          <cell r="H165">
            <v>2099</v>
          </cell>
          <cell r="I165">
            <v>0</v>
          </cell>
          <cell r="J165">
            <v>2099</v>
          </cell>
          <cell r="K165" t="str">
            <v>NR</v>
          </cell>
          <cell r="L165">
            <v>2099</v>
          </cell>
          <cell r="M165">
            <v>0</v>
          </cell>
          <cell r="N165">
            <v>0</v>
          </cell>
          <cell r="O165">
            <v>0</v>
          </cell>
          <cell r="Q165">
            <v>0</v>
          </cell>
          <cell r="R165">
            <v>0</v>
          </cell>
          <cell r="S165" t="str">
            <v>NA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B166" t="str">
            <v>23403</v>
          </cell>
          <cell r="C166" t="str">
            <v>North Mason</v>
          </cell>
          <cell r="D166">
            <v>215.25</v>
          </cell>
          <cell r="E166">
            <v>26188</v>
          </cell>
          <cell r="F166">
            <v>0</v>
          </cell>
          <cell r="G166">
            <v>0</v>
          </cell>
          <cell r="H166">
            <v>26188</v>
          </cell>
          <cell r="I166">
            <v>0</v>
          </cell>
          <cell r="J166">
            <v>26188</v>
          </cell>
          <cell r="K166" t="str">
            <v>Y</v>
          </cell>
          <cell r="L166">
            <v>0</v>
          </cell>
          <cell r="M166">
            <v>215.25</v>
          </cell>
          <cell r="N166">
            <v>410</v>
          </cell>
          <cell r="O166">
            <v>26598</v>
          </cell>
          <cell r="Q166">
            <v>0</v>
          </cell>
          <cell r="R166">
            <v>0</v>
          </cell>
          <cell r="S166" t="str">
            <v>Y</v>
          </cell>
          <cell r="T166">
            <v>94.5</v>
          </cell>
          <cell r="U166">
            <v>26598</v>
          </cell>
          <cell r="V166">
            <v>123.56794425087108</v>
          </cell>
          <cell r="W166">
            <v>26598</v>
          </cell>
        </row>
        <row r="167">
          <cell r="B167" t="str">
            <v>23404</v>
          </cell>
          <cell r="C167" t="str">
            <v>Hood Canal</v>
          </cell>
          <cell r="D167">
            <v>6.25</v>
          </cell>
          <cell r="E167">
            <v>760</v>
          </cell>
          <cell r="F167">
            <v>0</v>
          </cell>
          <cell r="G167">
            <v>0</v>
          </cell>
          <cell r="H167">
            <v>760</v>
          </cell>
          <cell r="I167">
            <v>0</v>
          </cell>
          <cell r="J167">
            <v>760</v>
          </cell>
          <cell r="K167" t="str">
            <v>NR</v>
          </cell>
          <cell r="L167">
            <v>760</v>
          </cell>
          <cell r="M167">
            <v>0</v>
          </cell>
          <cell r="N167">
            <v>0</v>
          </cell>
          <cell r="O167">
            <v>0</v>
          </cell>
          <cell r="Q167">
            <v>0</v>
          </cell>
          <cell r="R167">
            <v>0</v>
          </cell>
          <cell r="S167" t="str">
            <v>NA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B168" t="str">
            <v>24014</v>
          </cell>
          <cell r="C168" t="str">
            <v>Nespelem</v>
          </cell>
          <cell r="D168">
            <v>110.25</v>
          </cell>
          <cell r="E168">
            <v>13414</v>
          </cell>
          <cell r="F168">
            <v>0</v>
          </cell>
          <cell r="G168">
            <v>0</v>
          </cell>
          <cell r="H168">
            <v>13414</v>
          </cell>
          <cell r="I168">
            <v>0</v>
          </cell>
          <cell r="J168">
            <v>13414</v>
          </cell>
          <cell r="K168" t="str">
            <v>Y</v>
          </cell>
          <cell r="L168">
            <v>0</v>
          </cell>
          <cell r="M168">
            <v>110.25</v>
          </cell>
          <cell r="N168">
            <v>210</v>
          </cell>
          <cell r="O168">
            <v>13624</v>
          </cell>
          <cell r="Q168">
            <v>0</v>
          </cell>
          <cell r="R168">
            <v>0</v>
          </cell>
          <cell r="S168" t="str">
            <v>Y</v>
          </cell>
          <cell r="T168">
            <v>20.5</v>
          </cell>
          <cell r="U168">
            <v>13624</v>
          </cell>
          <cell r="V168">
            <v>123.57369614512471</v>
          </cell>
          <cell r="W168">
            <v>13624</v>
          </cell>
        </row>
        <row r="169">
          <cell r="B169" t="str">
            <v>24019</v>
          </cell>
          <cell r="C169" t="str">
            <v>Omak</v>
          </cell>
          <cell r="D169">
            <v>170.375</v>
          </cell>
          <cell r="E169">
            <v>20729</v>
          </cell>
          <cell r="F169">
            <v>0</v>
          </cell>
          <cell r="G169">
            <v>0</v>
          </cell>
          <cell r="H169">
            <v>20729</v>
          </cell>
          <cell r="I169">
            <v>0</v>
          </cell>
          <cell r="J169">
            <v>20729</v>
          </cell>
          <cell r="K169" t="str">
            <v>Y</v>
          </cell>
          <cell r="L169">
            <v>0</v>
          </cell>
          <cell r="M169">
            <v>170.375</v>
          </cell>
          <cell r="N169">
            <v>324</v>
          </cell>
          <cell r="O169">
            <v>21053</v>
          </cell>
          <cell r="Q169">
            <v>0</v>
          </cell>
          <cell r="R169">
            <v>0</v>
          </cell>
          <cell r="S169" t="str">
            <v>N</v>
          </cell>
          <cell r="T169">
            <v>0</v>
          </cell>
          <cell r="U169">
            <v>21053</v>
          </cell>
          <cell r="V169">
            <v>123.56859867938371</v>
          </cell>
          <cell r="W169">
            <v>21053</v>
          </cell>
        </row>
        <row r="170">
          <cell r="B170" t="str">
            <v>24105</v>
          </cell>
          <cell r="C170" t="str">
            <v>Okanogan</v>
          </cell>
          <cell r="D170">
            <v>143.375</v>
          </cell>
          <cell r="E170">
            <v>17444</v>
          </cell>
          <cell r="F170">
            <v>0</v>
          </cell>
          <cell r="G170">
            <v>0</v>
          </cell>
          <cell r="H170">
            <v>17444</v>
          </cell>
          <cell r="I170">
            <v>0</v>
          </cell>
          <cell r="J170">
            <v>17444</v>
          </cell>
          <cell r="K170" t="str">
            <v>Y</v>
          </cell>
          <cell r="L170">
            <v>0</v>
          </cell>
          <cell r="M170">
            <v>143.375</v>
          </cell>
          <cell r="N170">
            <v>273</v>
          </cell>
          <cell r="O170">
            <v>17717</v>
          </cell>
          <cell r="Q170">
            <v>0</v>
          </cell>
          <cell r="R170">
            <v>0</v>
          </cell>
          <cell r="S170" t="str">
            <v>N</v>
          </cell>
          <cell r="T170">
            <v>0</v>
          </cell>
          <cell r="U170">
            <v>17717</v>
          </cell>
          <cell r="V170">
            <v>123.57105492589363</v>
          </cell>
          <cell r="W170">
            <v>17717</v>
          </cell>
        </row>
        <row r="171">
          <cell r="B171" t="str">
            <v>24111</v>
          </cell>
          <cell r="C171" t="str">
            <v>Brewster</v>
          </cell>
          <cell r="D171">
            <v>420.755</v>
          </cell>
          <cell r="E171">
            <v>51191</v>
          </cell>
          <cell r="F171">
            <v>0</v>
          </cell>
          <cell r="G171">
            <v>0</v>
          </cell>
          <cell r="H171">
            <v>51191</v>
          </cell>
          <cell r="I171">
            <v>0</v>
          </cell>
          <cell r="J171">
            <v>51191</v>
          </cell>
          <cell r="K171" t="str">
            <v>Y</v>
          </cell>
          <cell r="L171">
            <v>0</v>
          </cell>
          <cell r="M171">
            <v>420.755</v>
          </cell>
          <cell r="N171">
            <v>801</v>
          </cell>
          <cell r="O171">
            <v>51992</v>
          </cell>
          <cell r="Q171">
            <v>0</v>
          </cell>
          <cell r="R171">
            <v>0</v>
          </cell>
          <cell r="S171" t="str">
            <v>N</v>
          </cell>
          <cell r="T171">
            <v>0</v>
          </cell>
          <cell r="U171">
            <v>51992</v>
          </cell>
          <cell r="V171">
            <v>123.5683473755511</v>
          </cell>
          <cell r="W171">
            <v>51992</v>
          </cell>
        </row>
        <row r="172">
          <cell r="B172" t="str">
            <v>24122</v>
          </cell>
          <cell r="C172" t="str">
            <v>Pateros</v>
          </cell>
          <cell r="D172">
            <v>41.38</v>
          </cell>
          <cell r="E172">
            <v>5035</v>
          </cell>
          <cell r="F172">
            <v>0</v>
          </cell>
          <cell r="G172">
            <v>0</v>
          </cell>
          <cell r="H172">
            <v>5035</v>
          </cell>
          <cell r="I172">
            <v>0</v>
          </cell>
          <cell r="J172">
            <v>5035</v>
          </cell>
          <cell r="K172" t="str">
            <v>NR</v>
          </cell>
          <cell r="L172">
            <v>5035</v>
          </cell>
          <cell r="M172">
            <v>0</v>
          </cell>
          <cell r="N172">
            <v>0</v>
          </cell>
          <cell r="O172">
            <v>0</v>
          </cell>
          <cell r="P172">
            <v>0.82</v>
          </cell>
          <cell r="Q172">
            <v>0</v>
          </cell>
          <cell r="R172">
            <v>0</v>
          </cell>
          <cell r="S172" t="str">
            <v>NA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B173" t="str">
            <v>24350</v>
          </cell>
          <cell r="C173" t="str">
            <v>Methow Valley</v>
          </cell>
          <cell r="D173">
            <v>8</v>
          </cell>
          <cell r="E173">
            <v>973</v>
          </cell>
          <cell r="F173">
            <v>0</v>
          </cell>
          <cell r="G173">
            <v>0</v>
          </cell>
          <cell r="H173">
            <v>973</v>
          </cell>
          <cell r="I173">
            <v>0</v>
          </cell>
          <cell r="J173">
            <v>973</v>
          </cell>
          <cell r="K173" t="str">
            <v>NR</v>
          </cell>
          <cell r="L173">
            <v>973</v>
          </cell>
          <cell r="M173">
            <v>0</v>
          </cell>
          <cell r="N173">
            <v>0</v>
          </cell>
          <cell r="O173">
            <v>0</v>
          </cell>
          <cell r="Q173">
            <v>0</v>
          </cell>
          <cell r="R173">
            <v>0</v>
          </cell>
          <cell r="S173" t="str">
            <v>NA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B174" t="str">
            <v>24404</v>
          </cell>
          <cell r="C174" t="str">
            <v>Tonasket</v>
          </cell>
          <cell r="D174">
            <v>166.5</v>
          </cell>
          <cell r="E174">
            <v>20257</v>
          </cell>
          <cell r="F174">
            <v>0</v>
          </cell>
          <cell r="G174">
            <v>0</v>
          </cell>
          <cell r="H174">
            <v>20257</v>
          </cell>
          <cell r="I174">
            <v>0</v>
          </cell>
          <cell r="J174">
            <v>20257</v>
          </cell>
          <cell r="K174" t="str">
            <v>Y</v>
          </cell>
          <cell r="L174">
            <v>0</v>
          </cell>
          <cell r="M174">
            <v>166.5</v>
          </cell>
          <cell r="N174">
            <v>317</v>
          </cell>
          <cell r="O174">
            <v>20574</v>
          </cell>
          <cell r="Q174">
            <v>0</v>
          </cell>
          <cell r="R174">
            <v>0</v>
          </cell>
          <cell r="S174" t="str">
            <v>Y</v>
          </cell>
          <cell r="T174">
            <v>48.5</v>
          </cell>
          <cell r="U174">
            <v>20574</v>
          </cell>
          <cell r="V174">
            <v>123.56756756756756</v>
          </cell>
          <cell r="W174">
            <v>20574</v>
          </cell>
        </row>
        <row r="175">
          <cell r="B175" t="str">
            <v>24410</v>
          </cell>
          <cell r="C175" t="str">
            <v>Oroville</v>
          </cell>
          <cell r="D175">
            <v>85.5</v>
          </cell>
          <cell r="E175">
            <v>10402</v>
          </cell>
          <cell r="F175">
            <v>0</v>
          </cell>
          <cell r="G175">
            <v>0</v>
          </cell>
          <cell r="H175">
            <v>10402</v>
          </cell>
          <cell r="I175">
            <v>0</v>
          </cell>
          <cell r="J175">
            <v>10402</v>
          </cell>
          <cell r="K175" t="str">
            <v>Y</v>
          </cell>
          <cell r="L175">
            <v>0</v>
          </cell>
          <cell r="M175">
            <v>85.5</v>
          </cell>
          <cell r="N175">
            <v>163</v>
          </cell>
          <cell r="O175">
            <v>10565</v>
          </cell>
          <cell r="Q175">
            <v>0</v>
          </cell>
          <cell r="R175">
            <v>0</v>
          </cell>
          <cell r="S175" t="str">
            <v>Y</v>
          </cell>
          <cell r="T175">
            <v>28</v>
          </cell>
          <cell r="U175">
            <v>10565</v>
          </cell>
          <cell r="V175">
            <v>123.56725146198831</v>
          </cell>
          <cell r="W175">
            <v>10565</v>
          </cell>
        </row>
        <row r="176">
          <cell r="B176" t="str">
            <v>25101</v>
          </cell>
          <cell r="C176" t="str">
            <v>Ocean Beach</v>
          </cell>
          <cell r="D176">
            <v>69.13</v>
          </cell>
          <cell r="E176">
            <v>8411</v>
          </cell>
          <cell r="F176">
            <v>0</v>
          </cell>
          <cell r="G176">
            <v>0</v>
          </cell>
          <cell r="H176">
            <v>8411</v>
          </cell>
          <cell r="I176">
            <v>0</v>
          </cell>
          <cell r="J176">
            <v>8411</v>
          </cell>
          <cell r="K176" t="str">
            <v>C</v>
          </cell>
          <cell r="L176">
            <v>0</v>
          </cell>
          <cell r="M176">
            <v>69.13</v>
          </cell>
          <cell r="N176">
            <v>132</v>
          </cell>
          <cell r="O176">
            <v>8543</v>
          </cell>
          <cell r="Q176">
            <v>0</v>
          </cell>
          <cell r="R176">
            <v>0</v>
          </cell>
          <cell r="S176" t="str">
            <v>N</v>
          </cell>
          <cell r="T176">
            <v>0</v>
          </cell>
          <cell r="U176">
            <v>8543</v>
          </cell>
          <cell r="V176">
            <v>123.57876464631853</v>
          </cell>
          <cell r="W176">
            <v>8543</v>
          </cell>
        </row>
        <row r="177">
          <cell r="B177" t="str">
            <v>25116</v>
          </cell>
          <cell r="C177" t="str">
            <v>Raymond</v>
          </cell>
          <cell r="D177">
            <v>80.5</v>
          </cell>
          <cell r="E177">
            <v>9794</v>
          </cell>
          <cell r="F177">
            <v>0</v>
          </cell>
          <cell r="G177">
            <v>0</v>
          </cell>
          <cell r="H177">
            <v>9794</v>
          </cell>
          <cell r="I177">
            <v>0</v>
          </cell>
          <cell r="J177">
            <v>9794</v>
          </cell>
          <cell r="K177" t="str">
            <v>C</v>
          </cell>
          <cell r="L177">
            <v>0</v>
          </cell>
          <cell r="M177">
            <v>80.5</v>
          </cell>
          <cell r="N177">
            <v>153</v>
          </cell>
          <cell r="O177">
            <v>9947</v>
          </cell>
          <cell r="Q177">
            <v>0</v>
          </cell>
          <cell r="R177">
            <v>0</v>
          </cell>
          <cell r="S177" t="str">
            <v>NA</v>
          </cell>
          <cell r="T177">
            <v>35</v>
          </cell>
          <cell r="U177">
            <v>9947</v>
          </cell>
          <cell r="V177">
            <v>123.56521739130434</v>
          </cell>
          <cell r="W177">
            <v>9947</v>
          </cell>
        </row>
        <row r="178">
          <cell r="B178" t="str">
            <v>25118</v>
          </cell>
          <cell r="C178" t="str">
            <v>South Bend</v>
          </cell>
          <cell r="D178">
            <v>101.88</v>
          </cell>
          <cell r="E178">
            <v>12395</v>
          </cell>
          <cell r="F178">
            <v>0</v>
          </cell>
          <cell r="G178">
            <v>0</v>
          </cell>
          <cell r="H178">
            <v>12395</v>
          </cell>
          <cell r="I178">
            <v>0</v>
          </cell>
          <cell r="J178">
            <v>12395</v>
          </cell>
          <cell r="K178" t="str">
            <v>Y</v>
          </cell>
          <cell r="L178">
            <v>0</v>
          </cell>
          <cell r="M178">
            <v>101.88</v>
          </cell>
          <cell r="N178">
            <v>194</v>
          </cell>
          <cell r="O178">
            <v>12589</v>
          </cell>
          <cell r="Q178">
            <v>0</v>
          </cell>
          <cell r="R178">
            <v>0</v>
          </cell>
          <cell r="S178" t="str">
            <v>Y</v>
          </cell>
          <cell r="T178">
            <v>30.75</v>
          </cell>
          <cell r="U178">
            <v>12589</v>
          </cell>
          <cell r="V178">
            <v>123.56694149980369</v>
          </cell>
          <cell r="W178">
            <v>12589</v>
          </cell>
        </row>
        <row r="179">
          <cell r="B179" t="str">
            <v>25155</v>
          </cell>
          <cell r="C179" t="str">
            <v>Naselle Grays Riv</v>
          </cell>
          <cell r="D179">
            <v>10.63</v>
          </cell>
          <cell r="E179">
            <v>1293</v>
          </cell>
          <cell r="F179">
            <v>0</v>
          </cell>
          <cell r="G179">
            <v>0</v>
          </cell>
          <cell r="H179">
            <v>1293</v>
          </cell>
          <cell r="I179">
            <v>0</v>
          </cell>
          <cell r="J179">
            <v>1293</v>
          </cell>
          <cell r="K179" t="str">
            <v>C</v>
          </cell>
          <cell r="L179">
            <v>0</v>
          </cell>
          <cell r="M179">
            <v>10.63</v>
          </cell>
          <cell r="N179">
            <v>20</v>
          </cell>
          <cell r="O179">
            <v>1313</v>
          </cell>
          <cell r="Q179">
            <v>0</v>
          </cell>
          <cell r="R179">
            <v>0</v>
          </cell>
          <cell r="S179" t="str">
            <v>NA</v>
          </cell>
          <cell r="T179">
            <v>8.5</v>
          </cell>
          <cell r="U179">
            <v>1313</v>
          </cell>
          <cell r="V179">
            <v>123.51834430856067</v>
          </cell>
          <cell r="W179">
            <v>1313</v>
          </cell>
        </row>
        <row r="180">
          <cell r="B180" t="str">
            <v>25160</v>
          </cell>
          <cell r="C180" t="str">
            <v>Willapa Valley</v>
          </cell>
          <cell r="D180">
            <v>5</v>
          </cell>
          <cell r="E180">
            <v>608</v>
          </cell>
          <cell r="F180">
            <v>0</v>
          </cell>
          <cell r="G180">
            <v>0</v>
          </cell>
          <cell r="H180">
            <v>608</v>
          </cell>
          <cell r="I180">
            <v>0</v>
          </cell>
          <cell r="J180">
            <v>608</v>
          </cell>
          <cell r="K180" t="str">
            <v>NR</v>
          </cell>
          <cell r="L180">
            <v>608</v>
          </cell>
          <cell r="M180">
            <v>0</v>
          </cell>
          <cell r="N180">
            <v>0</v>
          </cell>
          <cell r="O180">
            <v>0</v>
          </cell>
          <cell r="Q180">
            <v>0</v>
          </cell>
          <cell r="R180">
            <v>0</v>
          </cell>
          <cell r="S180" t="str">
            <v>NA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NR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Q181">
            <v>0</v>
          </cell>
          <cell r="R181">
            <v>0</v>
          </cell>
          <cell r="S181" t="str">
            <v>NA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B182" t="str">
            <v>26056</v>
          </cell>
          <cell r="C182" t="str">
            <v>Newport</v>
          </cell>
          <cell r="D182">
            <v>2</v>
          </cell>
          <cell r="E182">
            <v>243</v>
          </cell>
          <cell r="F182">
            <v>0</v>
          </cell>
          <cell r="G182">
            <v>0</v>
          </cell>
          <cell r="H182">
            <v>243</v>
          </cell>
          <cell r="I182">
            <v>0</v>
          </cell>
          <cell r="J182">
            <v>243</v>
          </cell>
          <cell r="K182" t="str">
            <v>NR</v>
          </cell>
          <cell r="L182">
            <v>243</v>
          </cell>
          <cell r="M182">
            <v>0</v>
          </cell>
          <cell r="N182">
            <v>0</v>
          </cell>
          <cell r="O182">
            <v>0</v>
          </cell>
          <cell r="Q182">
            <v>0</v>
          </cell>
          <cell r="R182">
            <v>0</v>
          </cell>
          <cell r="S182" t="str">
            <v>NA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B183" t="str">
            <v>26059</v>
          </cell>
          <cell r="C183" t="str">
            <v>Cusick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NR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Q183">
            <v>0</v>
          </cell>
          <cell r="R183">
            <v>0</v>
          </cell>
          <cell r="S183" t="str">
            <v>NA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B184" t="str">
            <v>26070</v>
          </cell>
          <cell r="C184" t="str">
            <v>Selkirk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NR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Q184">
            <v>0</v>
          </cell>
          <cell r="R184">
            <v>0</v>
          </cell>
          <cell r="S184" t="str">
            <v>NA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B185" t="str">
            <v>27001</v>
          </cell>
          <cell r="C185" t="str">
            <v>Steilacoom Hist.</v>
          </cell>
          <cell r="D185">
            <v>90.125</v>
          </cell>
          <cell r="E185">
            <v>10965</v>
          </cell>
          <cell r="F185">
            <v>0</v>
          </cell>
          <cell r="G185">
            <v>0</v>
          </cell>
          <cell r="H185">
            <v>10965</v>
          </cell>
          <cell r="I185">
            <v>0</v>
          </cell>
          <cell r="J185">
            <v>10965</v>
          </cell>
          <cell r="K185" t="str">
            <v>NR</v>
          </cell>
          <cell r="L185">
            <v>10965</v>
          </cell>
          <cell r="M185">
            <v>0</v>
          </cell>
          <cell r="N185">
            <v>0</v>
          </cell>
          <cell r="O185">
            <v>0</v>
          </cell>
          <cell r="Q185">
            <v>0</v>
          </cell>
          <cell r="R185">
            <v>0</v>
          </cell>
          <cell r="S185" t="str">
            <v>Y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B186" t="str">
            <v>27003</v>
          </cell>
          <cell r="C186" t="str">
            <v>Puyallup</v>
          </cell>
          <cell r="D186">
            <v>1148.625</v>
          </cell>
          <cell r="E186">
            <v>139748</v>
          </cell>
          <cell r="F186">
            <v>0</v>
          </cell>
          <cell r="G186">
            <v>0</v>
          </cell>
          <cell r="H186">
            <v>139748</v>
          </cell>
          <cell r="I186">
            <v>0</v>
          </cell>
          <cell r="J186">
            <v>139748</v>
          </cell>
          <cell r="K186" t="str">
            <v>Y</v>
          </cell>
          <cell r="L186">
            <v>0</v>
          </cell>
          <cell r="M186">
            <v>1148.625</v>
          </cell>
          <cell r="N186">
            <v>2186</v>
          </cell>
          <cell r="O186">
            <v>141934</v>
          </cell>
          <cell r="Q186">
            <v>0</v>
          </cell>
          <cell r="R186">
            <v>0</v>
          </cell>
          <cell r="S186" t="str">
            <v>Y</v>
          </cell>
          <cell r="T186">
            <v>429.875</v>
          </cell>
          <cell r="U186">
            <v>141934</v>
          </cell>
          <cell r="V186">
            <v>123.56861464794864</v>
          </cell>
          <cell r="W186">
            <v>141934</v>
          </cell>
        </row>
        <row r="187">
          <cell r="B187" t="str">
            <v>27010</v>
          </cell>
          <cell r="C187" t="str">
            <v>Tacoma</v>
          </cell>
          <cell r="D187">
            <v>2961.0050000000001</v>
          </cell>
          <cell r="E187">
            <v>360251</v>
          </cell>
          <cell r="F187">
            <v>0</v>
          </cell>
          <cell r="G187">
            <v>0</v>
          </cell>
          <cell r="H187">
            <v>360251</v>
          </cell>
          <cell r="I187">
            <v>0</v>
          </cell>
          <cell r="J187">
            <v>360251</v>
          </cell>
          <cell r="K187" t="str">
            <v>Y</v>
          </cell>
          <cell r="L187">
            <v>0</v>
          </cell>
          <cell r="M187">
            <v>2961.0050000000001</v>
          </cell>
          <cell r="N187">
            <v>5636</v>
          </cell>
          <cell r="O187">
            <v>365887</v>
          </cell>
          <cell r="Q187">
            <v>0</v>
          </cell>
          <cell r="R187">
            <v>0</v>
          </cell>
          <cell r="S187" t="str">
            <v>N</v>
          </cell>
          <cell r="T187">
            <v>0</v>
          </cell>
          <cell r="U187">
            <v>365887</v>
          </cell>
          <cell r="V187">
            <v>123.56851812138108</v>
          </cell>
          <cell r="W187">
            <v>365887</v>
          </cell>
        </row>
        <row r="188">
          <cell r="B188" t="str">
            <v>27019</v>
          </cell>
          <cell r="C188" t="str">
            <v>Carbonado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NR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Q188">
            <v>0</v>
          </cell>
          <cell r="R188">
            <v>0</v>
          </cell>
          <cell r="S188" t="str">
            <v>NA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B189" t="str">
            <v>27083</v>
          </cell>
          <cell r="C189" t="str">
            <v>University Place</v>
          </cell>
          <cell r="D189">
            <v>295.88</v>
          </cell>
          <cell r="E189">
            <v>35998</v>
          </cell>
          <cell r="F189">
            <v>0</v>
          </cell>
          <cell r="G189">
            <v>0</v>
          </cell>
          <cell r="H189">
            <v>35998</v>
          </cell>
          <cell r="I189">
            <v>0</v>
          </cell>
          <cell r="J189">
            <v>35998</v>
          </cell>
          <cell r="K189" t="str">
            <v>Y</v>
          </cell>
          <cell r="L189">
            <v>0</v>
          </cell>
          <cell r="M189">
            <v>295.88</v>
          </cell>
          <cell r="N189">
            <v>563</v>
          </cell>
          <cell r="O189">
            <v>36561</v>
          </cell>
          <cell r="Q189">
            <v>0</v>
          </cell>
          <cell r="R189">
            <v>0</v>
          </cell>
          <cell r="S189" t="str">
            <v>Y</v>
          </cell>
          <cell r="T189">
            <v>122</v>
          </cell>
          <cell r="U189">
            <v>36561</v>
          </cell>
          <cell r="V189">
            <v>123.56698661619576</v>
          </cell>
          <cell r="W189">
            <v>36561</v>
          </cell>
        </row>
        <row r="190">
          <cell r="B190" t="str">
            <v>27320</v>
          </cell>
          <cell r="C190" t="str">
            <v>Sumner</v>
          </cell>
          <cell r="D190">
            <v>323.25</v>
          </cell>
          <cell r="E190">
            <v>39328</v>
          </cell>
          <cell r="F190">
            <v>0</v>
          </cell>
          <cell r="G190">
            <v>0</v>
          </cell>
          <cell r="H190">
            <v>39328</v>
          </cell>
          <cell r="I190">
            <v>0</v>
          </cell>
          <cell r="J190">
            <v>39328</v>
          </cell>
          <cell r="K190" t="str">
            <v>Y</v>
          </cell>
          <cell r="L190">
            <v>0</v>
          </cell>
          <cell r="M190">
            <v>323.25</v>
          </cell>
          <cell r="N190">
            <v>615</v>
          </cell>
          <cell r="O190">
            <v>39943</v>
          </cell>
          <cell r="Q190">
            <v>0</v>
          </cell>
          <cell r="R190">
            <v>0</v>
          </cell>
          <cell r="S190" t="str">
            <v>N</v>
          </cell>
          <cell r="T190">
            <v>0</v>
          </cell>
          <cell r="U190">
            <v>39943</v>
          </cell>
          <cell r="V190">
            <v>123.56689868522815</v>
          </cell>
          <cell r="W190">
            <v>39943</v>
          </cell>
        </row>
        <row r="191">
          <cell r="B191" t="str">
            <v>27343</v>
          </cell>
          <cell r="C191" t="str">
            <v>Dieringer</v>
          </cell>
          <cell r="D191">
            <v>49.13</v>
          </cell>
          <cell r="E191">
            <v>5977</v>
          </cell>
          <cell r="F191">
            <v>0</v>
          </cell>
          <cell r="G191">
            <v>0</v>
          </cell>
          <cell r="H191">
            <v>5977</v>
          </cell>
          <cell r="I191">
            <v>0</v>
          </cell>
          <cell r="J191">
            <v>5977</v>
          </cell>
          <cell r="K191" t="str">
            <v>C</v>
          </cell>
          <cell r="L191">
            <v>0</v>
          </cell>
          <cell r="M191">
            <v>49.13</v>
          </cell>
          <cell r="N191">
            <v>94</v>
          </cell>
          <cell r="O191">
            <v>6071</v>
          </cell>
          <cell r="Q191">
            <v>0</v>
          </cell>
          <cell r="R191">
            <v>0</v>
          </cell>
          <cell r="S191" t="str">
            <v>NA</v>
          </cell>
          <cell r="T191">
            <v>8.375</v>
          </cell>
          <cell r="U191">
            <v>6071</v>
          </cell>
          <cell r="V191">
            <v>123.5701200895583</v>
          </cell>
          <cell r="W191">
            <v>6071</v>
          </cell>
        </row>
        <row r="192">
          <cell r="B192" t="str">
            <v>27344</v>
          </cell>
          <cell r="C192" t="str">
            <v>Orting</v>
          </cell>
          <cell r="D192">
            <v>37.630000000000003</v>
          </cell>
          <cell r="E192">
            <v>4578</v>
          </cell>
          <cell r="F192">
            <v>0</v>
          </cell>
          <cell r="G192">
            <v>0</v>
          </cell>
          <cell r="H192">
            <v>4578</v>
          </cell>
          <cell r="I192">
            <v>0</v>
          </cell>
          <cell r="J192">
            <v>4578</v>
          </cell>
          <cell r="K192" t="str">
            <v>NR</v>
          </cell>
          <cell r="L192">
            <v>4578</v>
          </cell>
          <cell r="M192">
            <v>0</v>
          </cell>
          <cell r="N192">
            <v>0</v>
          </cell>
          <cell r="O192">
            <v>0</v>
          </cell>
          <cell r="Q192">
            <v>0</v>
          </cell>
          <cell r="R192">
            <v>0</v>
          </cell>
          <cell r="S192" t="str">
            <v>NA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B193" t="str">
            <v>27400</v>
          </cell>
          <cell r="C193" t="str">
            <v>Clover Park</v>
          </cell>
          <cell r="D193">
            <v>1598.2550000000001</v>
          </cell>
          <cell r="E193">
            <v>194452</v>
          </cell>
          <cell r="F193">
            <v>0</v>
          </cell>
          <cell r="G193">
            <v>0</v>
          </cell>
          <cell r="H193">
            <v>194452</v>
          </cell>
          <cell r="I193">
            <v>0</v>
          </cell>
          <cell r="J193">
            <v>194452</v>
          </cell>
          <cell r="K193" t="str">
            <v>Y</v>
          </cell>
          <cell r="L193">
            <v>0</v>
          </cell>
          <cell r="M193">
            <v>1598.2550000000001</v>
          </cell>
          <cell r="N193">
            <v>3042</v>
          </cell>
          <cell r="O193">
            <v>197494</v>
          </cell>
          <cell r="Q193">
            <v>0</v>
          </cell>
          <cell r="R193">
            <v>0</v>
          </cell>
          <cell r="S193" t="str">
            <v>N</v>
          </cell>
          <cell r="T193">
            <v>0</v>
          </cell>
          <cell r="U193">
            <v>197494</v>
          </cell>
          <cell r="V193">
            <v>123.56851691375905</v>
          </cell>
          <cell r="W193">
            <v>197494</v>
          </cell>
        </row>
        <row r="194">
          <cell r="B194" t="str">
            <v>27401</v>
          </cell>
          <cell r="C194" t="str">
            <v>Peninsula</v>
          </cell>
          <cell r="D194">
            <v>137</v>
          </cell>
          <cell r="E194">
            <v>16668</v>
          </cell>
          <cell r="F194">
            <v>0</v>
          </cell>
          <cell r="G194">
            <v>0</v>
          </cell>
          <cell r="H194">
            <v>16668</v>
          </cell>
          <cell r="I194">
            <v>0</v>
          </cell>
          <cell r="J194">
            <v>16668</v>
          </cell>
          <cell r="K194" t="str">
            <v>Y</v>
          </cell>
          <cell r="L194">
            <v>0</v>
          </cell>
          <cell r="M194">
            <v>137</v>
          </cell>
          <cell r="N194">
            <v>261</v>
          </cell>
          <cell r="O194">
            <v>16929</v>
          </cell>
          <cell r="Q194">
            <v>0</v>
          </cell>
          <cell r="R194">
            <v>0</v>
          </cell>
          <cell r="S194" t="str">
            <v>N</v>
          </cell>
          <cell r="T194">
            <v>0</v>
          </cell>
          <cell r="U194">
            <v>16929</v>
          </cell>
          <cell r="V194">
            <v>123.56934306569343</v>
          </cell>
          <cell r="W194">
            <v>16929</v>
          </cell>
        </row>
        <row r="195">
          <cell r="B195" t="str">
            <v>27402</v>
          </cell>
          <cell r="C195" t="str">
            <v>Franklin Pierce</v>
          </cell>
          <cell r="D195">
            <v>757.75</v>
          </cell>
          <cell r="E195">
            <v>92192</v>
          </cell>
          <cell r="F195">
            <v>0</v>
          </cell>
          <cell r="G195">
            <v>0</v>
          </cell>
          <cell r="H195">
            <v>92192</v>
          </cell>
          <cell r="I195">
            <v>0</v>
          </cell>
          <cell r="J195">
            <v>92192</v>
          </cell>
          <cell r="K195" t="str">
            <v>Y</v>
          </cell>
          <cell r="L195">
            <v>0</v>
          </cell>
          <cell r="M195">
            <v>757.75</v>
          </cell>
          <cell r="N195">
            <v>1442</v>
          </cell>
          <cell r="O195">
            <v>93634</v>
          </cell>
          <cell r="Q195">
            <v>0</v>
          </cell>
          <cell r="R195">
            <v>0</v>
          </cell>
          <cell r="S195" t="str">
            <v>N</v>
          </cell>
          <cell r="T195">
            <v>0</v>
          </cell>
          <cell r="U195">
            <v>93634</v>
          </cell>
          <cell r="V195">
            <v>123.56845925437149</v>
          </cell>
          <cell r="W195">
            <v>93634</v>
          </cell>
        </row>
        <row r="196">
          <cell r="B196" t="str">
            <v>27403</v>
          </cell>
          <cell r="C196" t="str">
            <v>Bethel</v>
          </cell>
          <cell r="D196">
            <v>706.38</v>
          </cell>
          <cell r="E196">
            <v>85942</v>
          </cell>
          <cell r="F196">
            <v>0</v>
          </cell>
          <cell r="G196">
            <v>0</v>
          </cell>
          <cell r="H196">
            <v>85942</v>
          </cell>
          <cell r="I196">
            <v>0</v>
          </cell>
          <cell r="J196">
            <v>85942</v>
          </cell>
          <cell r="K196" t="str">
            <v>Y</v>
          </cell>
          <cell r="L196">
            <v>0</v>
          </cell>
          <cell r="M196">
            <v>706.38</v>
          </cell>
          <cell r="N196">
            <v>1344</v>
          </cell>
          <cell r="O196">
            <v>87286</v>
          </cell>
          <cell r="Q196">
            <v>0</v>
          </cell>
          <cell r="R196">
            <v>0</v>
          </cell>
          <cell r="S196" t="str">
            <v>Y</v>
          </cell>
          <cell r="T196">
            <v>229.25</v>
          </cell>
          <cell r="U196">
            <v>87286</v>
          </cell>
          <cell r="V196">
            <v>123.56805119057731</v>
          </cell>
          <cell r="W196">
            <v>87286</v>
          </cell>
        </row>
        <row r="197">
          <cell r="B197" t="str">
            <v>27404</v>
          </cell>
          <cell r="C197" t="str">
            <v>Eatonville</v>
          </cell>
          <cell r="D197">
            <v>10.88</v>
          </cell>
          <cell r="E197">
            <v>1324</v>
          </cell>
          <cell r="F197">
            <v>0</v>
          </cell>
          <cell r="G197">
            <v>0</v>
          </cell>
          <cell r="H197">
            <v>1324</v>
          </cell>
          <cell r="I197">
            <v>0</v>
          </cell>
          <cell r="J197">
            <v>1324</v>
          </cell>
          <cell r="K197" t="str">
            <v>NR</v>
          </cell>
          <cell r="L197">
            <v>1324</v>
          </cell>
          <cell r="M197">
            <v>0</v>
          </cell>
          <cell r="N197">
            <v>0</v>
          </cell>
          <cell r="O197">
            <v>0</v>
          </cell>
          <cell r="Q197">
            <v>0</v>
          </cell>
          <cell r="R197">
            <v>0</v>
          </cell>
          <cell r="S197" t="str">
            <v>NA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B198" t="str">
            <v>27416</v>
          </cell>
          <cell r="C198" t="str">
            <v>White River</v>
          </cell>
          <cell r="D198">
            <v>84.75</v>
          </cell>
          <cell r="E198">
            <v>10311</v>
          </cell>
          <cell r="F198">
            <v>0</v>
          </cell>
          <cell r="G198">
            <v>0</v>
          </cell>
          <cell r="H198">
            <v>10311</v>
          </cell>
          <cell r="I198">
            <v>0</v>
          </cell>
          <cell r="J198">
            <v>10311</v>
          </cell>
          <cell r="K198" t="str">
            <v>Y</v>
          </cell>
          <cell r="L198">
            <v>0</v>
          </cell>
          <cell r="M198">
            <v>84.75</v>
          </cell>
          <cell r="N198">
            <v>161</v>
          </cell>
          <cell r="O198">
            <v>10472</v>
          </cell>
          <cell r="Q198">
            <v>0</v>
          </cell>
          <cell r="R198">
            <v>0</v>
          </cell>
          <cell r="S198" t="str">
            <v>NA</v>
          </cell>
          <cell r="T198">
            <v>17.375</v>
          </cell>
          <cell r="U198">
            <v>10472</v>
          </cell>
          <cell r="V198">
            <v>123.56342182890856</v>
          </cell>
          <cell r="W198">
            <v>10472</v>
          </cell>
        </row>
        <row r="199">
          <cell r="B199" t="str">
            <v>27417</v>
          </cell>
          <cell r="C199" t="str">
            <v>Fife</v>
          </cell>
          <cell r="D199">
            <v>414.63</v>
          </cell>
          <cell r="E199">
            <v>50446</v>
          </cell>
          <cell r="F199">
            <v>0</v>
          </cell>
          <cell r="G199">
            <v>0</v>
          </cell>
          <cell r="H199">
            <v>50446</v>
          </cell>
          <cell r="I199">
            <v>0</v>
          </cell>
          <cell r="J199">
            <v>50446</v>
          </cell>
          <cell r="K199" t="str">
            <v>Y</v>
          </cell>
          <cell r="L199">
            <v>0</v>
          </cell>
          <cell r="M199">
            <v>414.63</v>
          </cell>
          <cell r="N199">
            <v>789</v>
          </cell>
          <cell r="O199">
            <v>51235</v>
          </cell>
          <cell r="Q199">
            <v>0</v>
          </cell>
          <cell r="R199">
            <v>0</v>
          </cell>
          <cell r="S199" t="str">
            <v>N</v>
          </cell>
          <cell r="T199">
            <v>0</v>
          </cell>
          <cell r="U199">
            <v>51235</v>
          </cell>
          <cell r="V199">
            <v>123.56800038588621</v>
          </cell>
          <cell r="W199">
            <v>51235</v>
          </cell>
        </row>
        <row r="200">
          <cell r="B200" t="str">
            <v>27931</v>
          </cell>
          <cell r="C200" t="str">
            <v>Bates Tech College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NR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Q200">
            <v>0</v>
          </cell>
          <cell r="R200">
            <v>0</v>
          </cell>
          <cell r="S200" t="str">
            <v>NA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B201" t="str">
            <v>27932</v>
          </cell>
          <cell r="C201" t="str">
            <v>Clover Park Tech Coll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NR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Q201">
            <v>0</v>
          </cell>
          <cell r="R201">
            <v>0</v>
          </cell>
          <cell r="S201" t="str">
            <v>NA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B202" t="str">
            <v>28010</v>
          </cell>
          <cell r="C202" t="str">
            <v>Shaw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NR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Q202">
            <v>0</v>
          </cell>
          <cell r="R202">
            <v>0</v>
          </cell>
          <cell r="S202" t="str">
            <v>NA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B203" t="str">
            <v>28137</v>
          </cell>
          <cell r="C203" t="str">
            <v>Orcas</v>
          </cell>
          <cell r="D203">
            <v>37.5</v>
          </cell>
          <cell r="E203">
            <v>4562</v>
          </cell>
          <cell r="F203">
            <v>0</v>
          </cell>
          <cell r="G203">
            <v>0</v>
          </cell>
          <cell r="H203">
            <v>4562</v>
          </cell>
          <cell r="I203">
            <v>0</v>
          </cell>
          <cell r="J203">
            <v>4562</v>
          </cell>
          <cell r="K203" t="str">
            <v>C</v>
          </cell>
          <cell r="L203">
            <v>0</v>
          </cell>
          <cell r="M203">
            <v>37.5</v>
          </cell>
          <cell r="N203">
            <v>71</v>
          </cell>
          <cell r="O203">
            <v>4633</v>
          </cell>
          <cell r="Q203">
            <v>0</v>
          </cell>
          <cell r="R203">
            <v>0</v>
          </cell>
          <cell r="S203" t="str">
            <v>NA</v>
          </cell>
          <cell r="T203">
            <v>16</v>
          </cell>
          <cell r="U203">
            <v>4633</v>
          </cell>
          <cell r="V203">
            <v>123.54666666666667</v>
          </cell>
          <cell r="W203">
            <v>4633</v>
          </cell>
        </row>
        <row r="204">
          <cell r="B204" t="str">
            <v>28144</v>
          </cell>
          <cell r="C204" t="str">
            <v>Lopez</v>
          </cell>
          <cell r="D204">
            <v>26.5</v>
          </cell>
          <cell r="E204">
            <v>3224</v>
          </cell>
          <cell r="F204">
            <v>0</v>
          </cell>
          <cell r="G204">
            <v>0</v>
          </cell>
          <cell r="H204">
            <v>3224</v>
          </cell>
          <cell r="I204">
            <v>0</v>
          </cell>
          <cell r="J204">
            <v>3224</v>
          </cell>
          <cell r="K204" t="str">
            <v>C</v>
          </cell>
          <cell r="L204">
            <v>0</v>
          </cell>
          <cell r="M204">
            <v>26.5</v>
          </cell>
          <cell r="N204">
            <v>50</v>
          </cell>
          <cell r="O204">
            <v>3274</v>
          </cell>
          <cell r="Q204">
            <v>0</v>
          </cell>
          <cell r="R204">
            <v>0</v>
          </cell>
          <cell r="S204" t="str">
            <v>NA</v>
          </cell>
          <cell r="T204">
            <v>7</v>
          </cell>
          <cell r="U204">
            <v>3274</v>
          </cell>
          <cell r="V204">
            <v>123.54716981132076</v>
          </cell>
          <cell r="W204">
            <v>3274</v>
          </cell>
        </row>
        <row r="205">
          <cell r="B205" t="str">
            <v>28149</v>
          </cell>
          <cell r="C205" t="str">
            <v>San Juan</v>
          </cell>
          <cell r="D205">
            <v>29.88</v>
          </cell>
          <cell r="E205">
            <v>3635</v>
          </cell>
          <cell r="F205">
            <v>0</v>
          </cell>
          <cell r="G205">
            <v>0</v>
          </cell>
          <cell r="H205">
            <v>3635</v>
          </cell>
          <cell r="I205">
            <v>0</v>
          </cell>
          <cell r="J205">
            <v>3635</v>
          </cell>
          <cell r="K205" t="str">
            <v>C</v>
          </cell>
          <cell r="L205">
            <v>0</v>
          </cell>
          <cell r="M205">
            <v>29.88</v>
          </cell>
          <cell r="N205">
            <v>57</v>
          </cell>
          <cell r="O205">
            <v>3692</v>
          </cell>
          <cell r="Q205">
            <v>0</v>
          </cell>
          <cell r="R205">
            <v>0</v>
          </cell>
          <cell r="S205" t="str">
            <v>N</v>
          </cell>
          <cell r="T205">
            <v>0</v>
          </cell>
          <cell r="U205">
            <v>3692</v>
          </cell>
          <cell r="V205">
            <v>123.56091030789827</v>
          </cell>
          <cell r="W205">
            <v>3692</v>
          </cell>
        </row>
        <row r="206">
          <cell r="B206" t="str">
            <v>29011</v>
          </cell>
          <cell r="C206" t="str">
            <v>Concrete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NR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Q206">
            <v>0</v>
          </cell>
          <cell r="R206">
            <v>0</v>
          </cell>
          <cell r="S206" t="str">
            <v>NA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B207" t="str">
            <v>29100</v>
          </cell>
          <cell r="C207" t="str">
            <v>Burlington Edison</v>
          </cell>
          <cell r="D207">
            <v>776.38</v>
          </cell>
          <cell r="E207">
            <v>94458</v>
          </cell>
          <cell r="F207">
            <v>0</v>
          </cell>
          <cell r="G207">
            <v>0</v>
          </cell>
          <cell r="H207">
            <v>94458</v>
          </cell>
          <cell r="I207">
            <v>0</v>
          </cell>
          <cell r="J207">
            <v>94458</v>
          </cell>
          <cell r="K207" t="str">
            <v>Y</v>
          </cell>
          <cell r="L207">
            <v>0</v>
          </cell>
          <cell r="M207">
            <v>776.38</v>
          </cell>
          <cell r="N207">
            <v>1478</v>
          </cell>
          <cell r="O207">
            <v>95936</v>
          </cell>
          <cell r="Q207">
            <v>0</v>
          </cell>
          <cell r="R207">
            <v>0</v>
          </cell>
          <cell r="S207" t="str">
            <v>N</v>
          </cell>
          <cell r="T207">
            <v>0</v>
          </cell>
          <cell r="U207">
            <v>95936</v>
          </cell>
          <cell r="V207">
            <v>123.56835570210464</v>
          </cell>
          <cell r="W207">
            <v>95936</v>
          </cell>
        </row>
        <row r="208">
          <cell r="B208" t="str">
            <v>29101</v>
          </cell>
          <cell r="C208" t="str">
            <v>Sedro Woolley</v>
          </cell>
          <cell r="D208">
            <v>325</v>
          </cell>
          <cell r="E208">
            <v>39541</v>
          </cell>
          <cell r="F208">
            <v>0</v>
          </cell>
          <cell r="G208">
            <v>0</v>
          </cell>
          <cell r="H208">
            <v>39541</v>
          </cell>
          <cell r="I208">
            <v>0</v>
          </cell>
          <cell r="J208">
            <v>39541</v>
          </cell>
          <cell r="K208" t="str">
            <v>Y</v>
          </cell>
          <cell r="L208">
            <v>0</v>
          </cell>
          <cell r="M208">
            <v>325</v>
          </cell>
          <cell r="N208">
            <v>619</v>
          </cell>
          <cell r="O208">
            <v>40160</v>
          </cell>
          <cell r="Q208">
            <v>0</v>
          </cell>
          <cell r="R208">
            <v>0</v>
          </cell>
          <cell r="S208" t="str">
            <v>Y</v>
          </cell>
          <cell r="T208">
            <v>132.75</v>
          </cell>
          <cell r="U208">
            <v>40160</v>
          </cell>
          <cell r="V208">
            <v>123.56923076923077</v>
          </cell>
          <cell r="W208">
            <v>40160</v>
          </cell>
        </row>
        <row r="209">
          <cell r="B209" t="str">
            <v>29103</v>
          </cell>
          <cell r="C209" t="str">
            <v>Anacortes</v>
          </cell>
          <cell r="D209">
            <v>68.38</v>
          </cell>
          <cell r="E209">
            <v>8319</v>
          </cell>
          <cell r="F209">
            <v>0</v>
          </cell>
          <cell r="G209">
            <v>0</v>
          </cell>
          <cell r="H209">
            <v>8319</v>
          </cell>
          <cell r="I209">
            <v>0</v>
          </cell>
          <cell r="J209">
            <v>8319</v>
          </cell>
          <cell r="K209" t="str">
            <v>N</v>
          </cell>
          <cell r="L209">
            <v>8319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 t="str">
            <v>NA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B210" t="str">
            <v>29311</v>
          </cell>
          <cell r="C210" t="str">
            <v>La Conner</v>
          </cell>
          <cell r="D210">
            <v>81.63</v>
          </cell>
          <cell r="E210">
            <v>9932</v>
          </cell>
          <cell r="F210">
            <v>0</v>
          </cell>
          <cell r="G210">
            <v>0</v>
          </cell>
          <cell r="H210">
            <v>9932</v>
          </cell>
          <cell r="I210">
            <v>0</v>
          </cell>
          <cell r="J210">
            <v>9932</v>
          </cell>
          <cell r="K210" t="str">
            <v>C</v>
          </cell>
          <cell r="L210">
            <v>0</v>
          </cell>
          <cell r="M210">
            <v>81.63</v>
          </cell>
          <cell r="N210">
            <v>155</v>
          </cell>
          <cell r="O210">
            <v>10087</v>
          </cell>
          <cell r="Q210">
            <v>0</v>
          </cell>
          <cell r="R210">
            <v>0</v>
          </cell>
          <cell r="S210" t="str">
            <v>NA</v>
          </cell>
          <cell r="T210">
            <v>19</v>
          </cell>
          <cell r="U210">
            <v>10087</v>
          </cell>
          <cell r="V210">
            <v>123.56976601739557</v>
          </cell>
          <cell r="W210">
            <v>10087</v>
          </cell>
        </row>
        <row r="211">
          <cell r="B211" t="str">
            <v>29317</v>
          </cell>
          <cell r="C211" t="str">
            <v>Conway</v>
          </cell>
          <cell r="D211">
            <v>14.88</v>
          </cell>
          <cell r="E211">
            <v>1810</v>
          </cell>
          <cell r="F211">
            <v>0</v>
          </cell>
          <cell r="G211">
            <v>0</v>
          </cell>
          <cell r="H211">
            <v>1810</v>
          </cell>
          <cell r="I211">
            <v>0</v>
          </cell>
          <cell r="J211">
            <v>1810</v>
          </cell>
          <cell r="K211" t="str">
            <v>N</v>
          </cell>
          <cell r="L211">
            <v>1810</v>
          </cell>
          <cell r="M211">
            <v>0</v>
          </cell>
          <cell r="N211">
            <v>0</v>
          </cell>
          <cell r="O211">
            <v>0</v>
          </cell>
          <cell r="Q211">
            <v>0</v>
          </cell>
          <cell r="R211">
            <v>0</v>
          </cell>
          <cell r="S211" t="str">
            <v>NA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B212" t="str">
            <v>29320</v>
          </cell>
          <cell r="C212" t="str">
            <v>Mt Vernon</v>
          </cell>
          <cell r="D212">
            <v>1655.75</v>
          </cell>
          <cell r="E212">
            <v>201447</v>
          </cell>
          <cell r="F212">
            <v>0</v>
          </cell>
          <cell r="G212">
            <v>0</v>
          </cell>
          <cell r="H212">
            <v>201447</v>
          </cell>
          <cell r="I212">
            <v>0</v>
          </cell>
          <cell r="J212">
            <v>201447</v>
          </cell>
          <cell r="K212" t="str">
            <v>Y</v>
          </cell>
          <cell r="L212">
            <v>0</v>
          </cell>
          <cell r="M212">
            <v>1655.75</v>
          </cell>
          <cell r="N212">
            <v>3151</v>
          </cell>
          <cell r="O212">
            <v>204598</v>
          </cell>
          <cell r="Q212">
            <v>0</v>
          </cell>
          <cell r="R212">
            <v>0</v>
          </cell>
          <cell r="S212" t="str">
            <v>N</v>
          </cell>
          <cell r="T212">
            <v>0</v>
          </cell>
          <cell r="U212">
            <v>204598</v>
          </cell>
          <cell r="V212">
            <v>123.56817152347878</v>
          </cell>
          <cell r="W212">
            <v>204598</v>
          </cell>
        </row>
        <row r="213">
          <cell r="B213" t="str">
            <v>30002</v>
          </cell>
          <cell r="C213" t="str">
            <v>Skamania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NR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Q213">
            <v>0</v>
          </cell>
          <cell r="R213">
            <v>0</v>
          </cell>
          <cell r="S213" t="str">
            <v>NA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B214" t="str">
            <v>30029</v>
          </cell>
          <cell r="C214" t="str">
            <v>Mount Pleasant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NR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Q214">
            <v>0</v>
          </cell>
          <cell r="R214">
            <v>0</v>
          </cell>
          <cell r="S214" t="str">
            <v>NA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B215" t="str">
            <v>30031</v>
          </cell>
          <cell r="C215" t="str">
            <v>Mill 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NR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Q215">
            <v>0</v>
          </cell>
          <cell r="R215">
            <v>0</v>
          </cell>
          <cell r="S215" t="str">
            <v>NA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B216" t="str">
            <v>30303</v>
          </cell>
          <cell r="C216" t="str">
            <v>Stevenson-Carson</v>
          </cell>
          <cell r="D216">
            <v>19.63</v>
          </cell>
          <cell r="E216">
            <v>2388</v>
          </cell>
          <cell r="F216">
            <v>0</v>
          </cell>
          <cell r="G216">
            <v>0</v>
          </cell>
          <cell r="H216">
            <v>2388</v>
          </cell>
          <cell r="I216">
            <v>0</v>
          </cell>
          <cell r="J216">
            <v>2388</v>
          </cell>
          <cell r="K216" t="str">
            <v>NR</v>
          </cell>
          <cell r="L216">
            <v>2388</v>
          </cell>
          <cell r="M216">
            <v>0</v>
          </cell>
          <cell r="N216">
            <v>0</v>
          </cell>
          <cell r="O216">
            <v>0</v>
          </cell>
          <cell r="Q216">
            <v>0</v>
          </cell>
          <cell r="R216">
            <v>0</v>
          </cell>
          <cell r="S216" t="str">
            <v>NA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B217" t="str">
            <v>31002</v>
          </cell>
          <cell r="C217" t="str">
            <v>Everett</v>
          </cell>
          <cell r="D217">
            <v>2771.75</v>
          </cell>
          <cell r="E217">
            <v>337225</v>
          </cell>
          <cell r="F217">
            <v>0</v>
          </cell>
          <cell r="G217">
            <v>0</v>
          </cell>
          <cell r="H217">
            <v>337225</v>
          </cell>
          <cell r="I217">
            <v>0</v>
          </cell>
          <cell r="J217">
            <v>337225</v>
          </cell>
          <cell r="K217" t="str">
            <v>Y</v>
          </cell>
          <cell r="L217">
            <v>0</v>
          </cell>
          <cell r="M217">
            <v>2771.75</v>
          </cell>
          <cell r="N217">
            <v>5276</v>
          </cell>
          <cell r="O217">
            <v>342501</v>
          </cell>
          <cell r="Q217">
            <v>0</v>
          </cell>
          <cell r="R217">
            <v>0</v>
          </cell>
          <cell r="S217" t="str">
            <v>Y</v>
          </cell>
          <cell r="T217">
            <v>779.375</v>
          </cell>
          <cell r="U217">
            <v>342501</v>
          </cell>
          <cell r="V217">
            <v>123.56850365292685</v>
          </cell>
          <cell r="W217">
            <v>342501</v>
          </cell>
        </row>
        <row r="218">
          <cell r="B218" t="str">
            <v>31004</v>
          </cell>
          <cell r="C218" t="str">
            <v>Lake Stevens</v>
          </cell>
          <cell r="D218">
            <v>344.005</v>
          </cell>
          <cell r="E218">
            <v>41853</v>
          </cell>
          <cell r="F218">
            <v>0</v>
          </cell>
          <cell r="G218">
            <v>0</v>
          </cell>
          <cell r="H218">
            <v>41853</v>
          </cell>
          <cell r="I218">
            <v>0</v>
          </cell>
          <cell r="J218">
            <v>41853</v>
          </cell>
          <cell r="K218" t="str">
            <v>Y</v>
          </cell>
          <cell r="L218">
            <v>0</v>
          </cell>
          <cell r="M218">
            <v>344.005</v>
          </cell>
          <cell r="N218">
            <v>655</v>
          </cell>
          <cell r="O218">
            <v>42508</v>
          </cell>
          <cell r="Q218">
            <v>0</v>
          </cell>
          <cell r="R218">
            <v>0</v>
          </cell>
          <cell r="S218" t="str">
            <v>N</v>
          </cell>
          <cell r="T218">
            <v>0</v>
          </cell>
          <cell r="U218">
            <v>42508</v>
          </cell>
          <cell r="V218">
            <v>123.5679713957646</v>
          </cell>
          <cell r="W218">
            <v>42508</v>
          </cell>
        </row>
        <row r="219">
          <cell r="B219" t="str">
            <v>31006</v>
          </cell>
          <cell r="C219" t="str">
            <v>Mukilteo</v>
          </cell>
          <cell r="D219">
            <v>3096.25</v>
          </cell>
          <cell r="E219">
            <v>376706</v>
          </cell>
          <cell r="F219">
            <v>0</v>
          </cell>
          <cell r="G219">
            <v>0</v>
          </cell>
          <cell r="H219">
            <v>376706</v>
          </cell>
          <cell r="I219">
            <v>0</v>
          </cell>
          <cell r="J219">
            <v>376706</v>
          </cell>
          <cell r="K219" t="str">
            <v>Y</v>
          </cell>
          <cell r="L219">
            <v>0</v>
          </cell>
          <cell r="M219">
            <v>3096.25</v>
          </cell>
          <cell r="N219">
            <v>5893</v>
          </cell>
          <cell r="O219">
            <v>382599</v>
          </cell>
          <cell r="Q219">
            <v>0</v>
          </cell>
          <cell r="R219">
            <v>0</v>
          </cell>
          <cell r="S219" t="str">
            <v>Y</v>
          </cell>
          <cell r="T219">
            <v>905.125</v>
          </cell>
          <cell r="U219">
            <v>382599</v>
          </cell>
          <cell r="V219">
            <v>123.56851029471134</v>
          </cell>
          <cell r="W219">
            <v>382599</v>
          </cell>
        </row>
        <row r="220">
          <cell r="B220" t="str">
            <v>31015</v>
          </cell>
          <cell r="C220" t="str">
            <v>Edmonds</v>
          </cell>
          <cell r="D220">
            <v>2811.0050000000001</v>
          </cell>
          <cell r="E220">
            <v>342001</v>
          </cell>
          <cell r="F220">
            <v>0</v>
          </cell>
          <cell r="G220">
            <v>0</v>
          </cell>
          <cell r="H220">
            <v>342001</v>
          </cell>
          <cell r="I220">
            <v>0</v>
          </cell>
          <cell r="J220">
            <v>342001</v>
          </cell>
          <cell r="K220" t="str">
            <v>Y</v>
          </cell>
          <cell r="L220">
            <v>0</v>
          </cell>
          <cell r="M220">
            <v>2811.0050000000001</v>
          </cell>
          <cell r="N220">
            <v>5350</v>
          </cell>
          <cell r="O220">
            <v>347351</v>
          </cell>
          <cell r="Q220">
            <v>0</v>
          </cell>
          <cell r="R220">
            <v>0</v>
          </cell>
          <cell r="S220" t="str">
            <v>Y</v>
          </cell>
          <cell r="T220">
            <v>908.25</v>
          </cell>
          <cell r="U220">
            <v>347351</v>
          </cell>
          <cell r="V220">
            <v>123.56826117349489</v>
          </cell>
          <cell r="W220">
            <v>347351</v>
          </cell>
        </row>
        <row r="221">
          <cell r="B221" t="str">
            <v>31016</v>
          </cell>
          <cell r="C221" t="str">
            <v>Arlington</v>
          </cell>
          <cell r="D221">
            <v>257</v>
          </cell>
          <cell r="E221">
            <v>31268</v>
          </cell>
          <cell r="F221">
            <v>0</v>
          </cell>
          <cell r="G221">
            <v>0</v>
          </cell>
          <cell r="H221">
            <v>31268</v>
          </cell>
          <cell r="I221">
            <v>0</v>
          </cell>
          <cell r="J221">
            <v>31268</v>
          </cell>
          <cell r="K221" t="str">
            <v>Y</v>
          </cell>
          <cell r="L221">
            <v>0</v>
          </cell>
          <cell r="M221">
            <v>257</v>
          </cell>
          <cell r="N221">
            <v>489</v>
          </cell>
          <cell r="O221">
            <v>31757</v>
          </cell>
          <cell r="Q221">
            <v>0</v>
          </cell>
          <cell r="R221">
            <v>0</v>
          </cell>
          <cell r="S221" t="str">
            <v>Y</v>
          </cell>
          <cell r="T221">
            <v>84.375</v>
          </cell>
          <cell r="U221">
            <v>31757</v>
          </cell>
          <cell r="V221">
            <v>123.56809338521401</v>
          </cell>
          <cell r="W221">
            <v>31757</v>
          </cell>
        </row>
        <row r="222">
          <cell r="B222" t="str">
            <v>31025</v>
          </cell>
          <cell r="C222" t="str">
            <v>Marysville</v>
          </cell>
          <cell r="D222">
            <v>1306</v>
          </cell>
          <cell r="E222">
            <v>158895</v>
          </cell>
          <cell r="F222">
            <v>0</v>
          </cell>
          <cell r="G222">
            <v>0</v>
          </cell>
          <cell r="H222">
            <v>158895</v>
          </cell>
          <cell r="I222">
            <v>0</v>
          </cell>
          <cell r="J222">
            <v>158895</v>
          </cell>
          <cell r="K222" t="str">
            <v>Y</v>
          </cell>
          <cell r="L222">
            <v>0</v>
          </cell>
          <cell r="M222">
            <v>1306</v>
          </cell>
          <cell r="N222">
            <v>2486</v>
          </cell>
          <cell r="O222">
            <v>161381</v>
          </cell>
          <cell r="Q222">
            <v>0</v>
          </cell>
          <cell r="R222">
            <v>0</v>
          </cell>
          <cell r="S222" t="str">
            <v>N</v>
          </cell>
          <cell r="T222">
            <v>0</v>
          </cell>
          <cell r="U222">
            <v>161381</v>
          </cell>
          <cell r="V222">
            <v>123.56891271056662</v>
          </cell>
          <cell r="W222">
            <v>161381</v>
          </cell>
        </row>
        <row r="223">
          <cell r="B223" t="str">
            <v>31063</v>
          </cell>
          <cell r="C223" t="str">
            <v>Index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NR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Q223">
            <v>0</v>
          </cell>
          <cell r="R223">
            <v>0</v>
          </cell>
          <cell r="S223" t="str">
            <v>NA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B224" t="str">
            <v>31103</v>
          </cell>
          <cell r="C224" t="str">
            <v>Monroe</v>
          </cell>
          <cell r="D224">
            <v>575.88</v>
          </cell>
          <cell r="E224">
            <v>70065</v>
          </cell>
          <cell r="F224">
            <v>0</v>
          </cell>
          <cell r="G224">
            <v>0</v>
          </cell>
          <cell r="H224">
            <v>70065</v>
          </cell>
          <cell r="I224">
            <v>0</v>
          </cell>
          <cell r="J224">
            <v>70065</v>
          </cell>
          <cell r="K224" t="str">
            <v>Y</v>
          </cell>
          <cell r="L224">
            <v>0</v>
          </cell>
          <cell r="M224">
            <v>575.88</v>
          </cell>
          <cell r="N224">
            <v>1096</v>
          </cell>
          <cell r="O224">
            <v>71161</v>
          </cell>
          <cell r="Q224">
            <v>0</v>
          </cell>
          <cell r="R224">
            <v>0</v>
          </cell>
          <cell r="S224" t="str">
            <v>N</v>
          </cell>
          <cell r="T224">
            <v>0</v>
          </cell>
          <cell r="U224">
            <v>71161</v>
          </cell>
          <cell r="V224">
            <v>123.56914634993402</v>
          </cell>
          <cell r="W224">
            <v>71161</v>
          </cell>
        </row>
        <row r="225">
          <cell r="B225" t="str">
            <v>31201</v>
          </cell>
          <cell r="C225" t="str">
            <v>Snohomish</v>
          </cell>
          <cell r="D225">
            <v>364.88</v>
          </cell>
          <cell r="E225">
            <v>44393</v>
          </cell>
          <cell r="F225">
            <v>0</v>
          </cell>
          <cell r="G225">
            <v>0</v>
          </cell>
          <cell r="H225">
            <v>44393</v>
          </cell>
          <cell r="I225">
            <v>0</v>
          </cell>
          <cell r="J225">
            <v>44393</v>
          </cell>
          <cell r="K225" t="str">
            <v>Y</v>
          </cell>
          <cell r="L225">
            <v>0</v>
          </cell>
          <cell r="M225">
            <v>364.88</v>
          </cell>
          <cell r="N225">
            <v>694</v>
          </cell>
          <cell r="O225">
            <v>45087</v>
          </cell>
          <cell r="Q225">
            <v>0</v>
          </cell>
          <cell r="R225">
            <v>0</v>
          </cell>
          <cell r="S225" t="str">
            <v>Y</v>
          </cell>
          <cell r="T225">
            <v>99.625</v>
          </cell>
          <cell r="U225">
            <v>45087</v>
          </cell>
          <cell r="V225">
            <v>123.56665204998905</v>
          </cell>
          <cell r="W225">
            <v>45087</v>
          </cell>
        </row>
        <row r="226">
          <cell r="B226" t="str">
            <v>31306</v>
          </cell>
          <cell r="C226" t="str">
            <v>Lakewood</v>
          </cell>
          <cell r="D226">
            <v>136.13</v>
          </cell>
          <cell r="E226">
            <v>16562</v>
          </cell>
          <cell r="F226">
            <v>0</v>
          </cell>
          <cell r="G226">
            <v>0</v>
          </cell>
          <cell r="H226">
            <v>16562</v>
          </cell>
          <cell r="I226">
            <v>0</v>
          </cell>
          <cell r="J226">
            <v>16562</v>
          </cell>
          <cell r="K226" t="str">
            <v>Y</v>
          </cell>
          <cell r="L226">
            <v>0</v>
          </cell>
          <cell r="M226">
            <v>136.13</v>
          </cell>
          <cell r="N226">
            <v>259</v>
          </cell>
          <cell r="O226">
            <v>16821</v>
          </cell>
          <cell r="Q226">
            <v>0</v>
          </cell>
          <cell r="R226">
            <v>0</v>
          </cell>
          <cell r="S226" t="str">
            <v>N</v>
          </cell>
          <cell r="T226">
            <v>0</v>
          </cell>
          <cell r="U226">
            <v>16821</v>
          </cell>
          <cell r="V226">
            <v>123.56570924851246</v>
          </cell>
          <cell r="W226">
            <v>16821</v>
          </cell>
        </row>
        <row r="227">
          <cell r="B227" t="str">
            <v>31311</v>
          </cell>
          <cell r="C227" t="str">
            <v>Sultan</v>
          </cell>
          <cell r="D227">
            <v>163.75</v>
          </cell>
          <cell r="E227">
            <v>19923</v>
          </cell>
          <cell r="F227">
            <v>0</v>
          </cell>
          <cell r="G227">
            <v>0</v>
          </cell>
          <cell r="H227">
            <v>19923</v>
          </cell>
          <cell r="I227">
            <v>0</v>
          </cell>
          <cell r="J227">
            <v>19923</v>
          </cell>
          <cell r="K227" t="str">
            <v>Y</v>
          </cell>
          <cell r="L227">
            <v>0</v>
          </cell>
          <cell r="M227">
            <v>163.75</v>
          </cell>
          <cell r="N227">
            <v>312</v>
          </cell>
          <cell r="O227">
            <v>20235</v>
          </cell>
          <cell r="Q227">
            <v>0</v>
          </cell>
          <cell r="R227">
            <v>0</v>
          </cell>
          <cell r="S227" t="str">
            <v>N</v>
          </cell>
          <cell r="T227">
            <v>0</v>
          </cell>
          <cell r="U227">
            <v>20235</v>
          </cell>
          <cell r="V227">
            <v>123.57251908396947</v>
          </cell>
          <cell r="W227">
            <v>20235</v>
          </cell>
        </row>
        <row r="228">
          <cell r="B228" t="str">
            <v>31330</v>
          </cell>
          <cell r="C228" t="str">
            <v>Darrington</v>
          </cell>
          <cell r="D228">
            <v>3.75</v>
          </cell>
          <cell r="E228">
            <v>456</v>
          </cell>
          <cell r="F228">
            <v>0</v>
          </cell>
          <cell r="G228">
            <v>0</v>
          </cell>
          <cell r="H228">
            <v>456</v>
          </cell>
          <cell r="I228">
            <v>0</v>
          </cell>
          <cell r="J228">
            <v>456</v>
          </cell>
          <cell r="K228" t="str">
            <v>N</v>
          </cell>
          <cell r="L228">
            <v>456</v>
          </cell>
          <cell r="M228">
            <v>0</v>
          </cell>
          <cell r="N228">
            <v>0</v>
          </cell>
          <cell r="O228">
            <v>0</v>
          </cell>
          <cell r="Q228">
            <v>0</v>
          </cell>
          <cell r="R228">
            <v>0</v>
          </cell>
          <cell r="S228" t="str">
            <v>NA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B229" t="str">
            <v>31332</v>
          </cell>
          <cell r="C229" t="str">
            <v>Granite Falls</v>
          </cell>
          <cell r="D229">
            <v>57.25</v>
          </cell>
          <cell r="E229">
            <v>6965</v>
          </cell>
          <cell r="F229">
            <v>0</v>
          </cell>
          <cell r="G229">
            <v>0</v>
          </cell>
          <cell r="H229">
            <v>6965</v>
          </cell>
          <cell r="I229">
            <v>0</v>
          </cell>
          <cell r="J229">
            <v>6965</v>
          </cell>
          <cell r="K229" t="str">
            <v>N</v>
          </cell>
          <cell r="L229">
            <v>6965</v>
          </cell>
          <cell r="M229">
            <v>0</v>
          </cell>
          <cell r="N229">
            <v>0</v>
          </cell>
          <cell r="O229">
            <v>0</v>
          </cell>
          <cell r="Q229">
            <v>0</v>
          </cell>
          <cell r="R229">
            <v>0</v>
          </cell>
          <cell r="S229" t="str">
            <v>NA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B230" t="str">
            <v>31401</v>
          </cell>
          <cell r="C230" t="str">
            <v>Stanwood</v>
          </cell>
          <cell r="D230">
            <v>121.5</v>
          </cell>
          <cell r="E230">
            <v>14782</v>
          </cell>
          <cell r="F230">
            <v>0</v>
          </cell>
          <cell r="G230">
            <v>0</v>
          </cell>
          <cell r="H230">
            <v>14782</v>
          </cell>
          <cell r="I230">
            <v>0</v>
          </cell>
          <cell r="J230">
            <v>14782</v>
          </cell>
          <cell r="K230" t="str">
            <v>Y</v>
          </cell>
          <cell r="L230">
            <v>0</v>
          </cell>
          <cell r="M230">
            <v>121.5</v>
          </cell>
          <cell r="N230">
            <v>231</v>
          </cell>
          <cell r="O230">
            <v>15013</v>
          </cell>
          <cell r="P230"/>
          <cell r="Q230">
            <v>0</v>
          </cell>
          <cell r="R230">
            <v>0</v>
          </cell>
          <cell r="S230" t="str">
            <v>Y</v>
          </cell>
          <cell r="T230">
            <v>36.375</v>
          </cell>
          <cell r="U230">
            <v>15013</v>
          </cell>
          <cell r="V230">
            <v>123.56378600823045</v>
          </cell>
          <cell r="W230">
            <v>15013</v>
          </cell>
        </row>
        <row r="231">
          <cell r="B231" t="str">
            <v>32081</v>
          </cell>
          <cell r="C231" t="str">
            <v>Spokane</v>
          </cell>
          <cell r="D231">
            <v>1874.38</v>
          </cell>
          <cell r="E231">
            <v>228047</v>
          </cell>
          <cell r="F231">
            <v>0</v>
          </cell>
          <cell r="G231">
            <v>0</v>
          </cell>
          <cell r="H231">
            <v>228047</v>
          </cell>
          <cell r="I231">
            <v>0</v>
          </cell>
          <cell r="J231">
            <v>228047</v>
          </cell>
          <cell r="K231" t="str">
            <v>Y</v>
          </cell>
          <cell r="L231">
            <v>0</v>
          </cell>
          <cell r="M231">
            <v>1874.38</v>
          </cell>
          <cell r="N231">
            <v>3568</v>
          </cell>
          <cell r="O231">
            <v>231615</v>
          </cell>
          <cell r="Q231">
            <v>0</v>
          </cell>
          <cell r="R231">
            <v>0</v>
          </cell>
          <cell r="S231" t="str">
            <v>N</v>
          </cell>
          <cell r="T231">
            <v>0</v>
          </cell>
          <cell r="U231">
            <v>231615</v>
          </cell>
          <cell r="V231">
            <v>123.56886010307407</v>
          </cell>
          <cell r="W231">
            <v>231615</v>
          </cell>
        </row>
        <row r="232">
          <cell r="B232" t="str">
            <v>32123</v>
          </cell>
          <cell r="C232" t="str">
            <v>Orchard Prairie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NR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Q232">
            <v>0</v>
          </cell>
          <cell r="R232">
            <v>0</v>
          </cell>
          <cell r="S232" t="str">
            <v>NA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B233" t="str">
            <v>32312</v>
          </cell>
          <cell r="C233" t="str">
            <v>Great Northern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NR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Q233">
            <v>0</v>
          </cell>
          <cell r="R233">
            <v>0</v>
          </cell>
          <cell r="S233" t="str">
            <v>NA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B234" t="str">
            <v>32325</v>
          </cell>
          <cell r="C234" t="str">
            <v>Nine Mile Falls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NR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Q234">
            <v>0</v>
          </cell>
          <cell r="R234">
            <v>0</v>
          </cell>
          <cell r="S234" t="str">
            <v>NA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B235" t="str">
            <v>32326</v>
          </cell>
          <cell r="C235" t="str">
            <v>Medical Lake</v>
          </cell>
          <cell r="D235">
            <v>16.5</v>
          </cell>
          <cell r="E235">
            <v>2007</v>
          </cell>
          <cell r="F235">
            <v>0</v>
          </cell>
          <cell r="G235">
            <v>0</v>
          </cell>
          <cell r="H235">
            <v>2007</v>
          </cell>
          <cell r="I235">
            <v>0</v>
          </cell>
          <cell r="J235">
            <v>2007</v>
          </cell>
          <cell r="K235" t="str">
            <v>N</v>
          </cell>
          <cell r="L235">
            <v>2007</v>
          </cell>
          <cell r="M235">
            <v>0</v>
          </cell>
          <cell r="N235">
            <v>0</v>
          </cell>
          <cell r="O235">
            <v>0</v>
          </cell>
          <cell r="Q235">
            <v>0</v>
          </cell>
          <cell r="R235">
            <v>0</v>
          </cell>
          <cell r="S235" t="str">
            <v>NA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B236" t="str">
            <v>32354</v>
          </cell>
          <cell r="C236" t="str">
            <v>Mead</v>
          </cell>
          <cell r="D236">
            <v>312</v>
          </cell>
          <cell r="E236">
            <v>37960</v>
          </cell>
          <cell r="F236">
            <v>0</v>
          </cell>
          <cell r="G236">
            <v>0</v>
          </cell>
          <cell r="H236">
            <v>37960</v>
          </cell>
          <cell r="I236">
            <v>0</v>
          </cell>
          <cell r="J236">
            <v>37960</v>
          </cell>
          <cell r="K236" t="str">
            <v>Y</v>
          </cell>
          <cell r="L236">
            <v>0</v>
          </cell>
          <cell r="M236">
            <v>312</v>
          </cell>
          <cell r="N236">
            <v>594</v>
          </cell>
          <cell r="O236">
            <v>38554</v>
          </cell>
          <cell r="Q236">
            <v>0</v>
          </cell>
          <cell r="R236">
            <v>0</v>
          </cell>
          <cell r="S236" t="str">
            <v>N</v>
          </cell>
          <cell r="T236">
            <v>0</v>
          </cell>
          <cell r="U236">
            <v>38554</v>
          </cell>
          <cell r="V236">
            <v>123.57051282051282</v>
          </cell>
          <cell r="W236">
            <v>38554</v>
          </cell>
        </row>
        <row r="237">
          <cell r="B237" t="str">
            <v>32356</v>
          </cell>
          <cell r="C237" t="str">
            <v>Central Valley</v>
          </cell>
          <cell r="D237">
            <v>480.38</v>
          </cell>
          <cell r="E237">
            <v>58446</v>
          </cell>
          <cell r="F237">
            <v>0</v>
          </cell>
          <cell r="G237">
            <v>0</v>
          </cell>
          <cell r="H237">
            <v>58446</v>
          </cell>
          <cell r="I237">
            <v>0</v>
          </cell>
          <cell r="J237">
            <v>58446</v>
          </cell>
          <cell r="K237" t="str">
            <v>Y</v>
          </cell>
          <cell r="L237">
            <v>0</v>
          </cell>
          <cell r="M237">
            <v>480.38</v>
          </cell>
          <cell r="N237">
            <v>914</v>
          </cell>
          <cell r="O237">
            <v>59360</v>
          </cell>
          <cell r="Q237">
            <v>0</v>
          </cell>
          <cell r="R237">
            <v>0</v>
          </cell>
          <cell r="S237" t="str">
            <v>N</v>
          </cell>
          <cell r="T237">
            <v>0</v>
          </cell>
          <cell r="U237">
            <v>59360</v>
          </cell>
          <cell r="V237">
            <v>123.56884133394396</v>
          </cell>
          <cell r="W237">
            <v>59360</v>
          </cell>
        </row>
        <row r="238">
          <cell r="B238" t="str">
            <v>32358</v>
          </cell>
          <cell r="C238" t="str">
            <v>Freeman</v>
          </cell>
          <cell r="D238">
            <v>0.63</v>
          </cell>
          <cell r="E238">
            <v>77</v>
          </cell>
          <cell r="F238">
            <v>0</v>
          </cell>
          <cell r="G238">
            <v>0</v>
          </cell>
          <cell r="H238">
            <v>77</v>
          </cell>
          <cell r="I238">
            <v>0</v>
          </cell>
          <cell r="J238">
            <v>77</v>
          </cell>
          <cell r="K238" t="str">
            <v>NR</v>
          </cell>
          <cell r="L238">
            <v>77</v>
          </cell>
          <cell r="M238">
            <v>0</v>
          </cell>
          <cell r="N238">
            <v>0</v>
          </cell>
          <cell r="O238">
            <v>0</v>
          </cell>
          <cell r="Q238">
            <v>0</v>
          </cell>
          <cell r="R238">
            <v>0</v>
          </cell>
          <cell r="S238" t="str">
            <v>NA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B239" t="str">
            <v>32360</v>
          </cell>
          <cell r="C239" t="str">
            <v>Cheney</v>
          </cell>
          <cell r="D239">
            <v>132.75</v>
          </cell>
          <cell r="E239">
            <v>16151</v>
          </cell>
          <cell r="F239">
            <v>0</v>
          </cell>
          <cell r="G239">
            <v>0</v>
          </cell>
          <cell r="H239">
            <v>16151</v>
          </cell>
          <cell r="I239">
            <v>0</v>
          </cell>
          <cell r="J239">
            <v>16151</v>
          </cell>
          <cell r="K239" t="str">
            <v>Y</v>
          </cell>
          <cell r="L239">
            <v>0</v>
          </cell>
          <cell r="M239">
            <v>132.75</v>
          </cell>
          <cell r="N239">
            <v>253</v>
          </cell>
          <cell r="O239">
            <v>16404</v>
          </cell>
          <cell r="Q239">
            <v>0</v>
          </cell>
          <cell r="R239">
            <v>0</v>
          </cell>
          <cell r="S239" t="str">
            <v>Y</v>
          </cell>
          <cell r="T239">
            <v>35.125</v>
          </cell>
          <cell r="U239">
            <v>16404</v>
          </cell>
          <cell r="V239">
            <v>123.57062146892656</v>
          </cell>
          <cell r="W239">
            <v>16404</v>
          </cell>
        </row>
        <row r="240">
          <cell r="B240" t="str">
            <v>32361</v>
          </cell>
          <cell r="C240" t="str">
            <v>East Valley (Spok</v>
          </cell>
          <cell r="D240">
            <v>120.13</v>
          </cell>
          <cell r="E240">
            <v>14616</v>
          </cell>
          <cell r="F240">
            <v>0</v>
          </cell>
          <cell r="G240">
            <v>0</v>
          </cell>
          <cell r="H240">
            <v>14616</v>
          </cell>
          <cell r="I240">
            <v>0</v>
          </cell>
          <cell r="J240">
            <v>14616</v>
          </cell>
          <cell r="K240" t="str">
            <v>Y</v>
          </cell>
          <cell r="L240">
            <v>0</v>
          </cell>
          <cell r="M240">
            <v>120.13</v>
          </cell>
          <cell r="N240">
            <v>229</v>
          </cell>
          <cell r="O240">
            <v>14845</v>
          </cell>
          <cell r="Q240">
            <v>0</v>
          </cell>
          <cell r="R240">
            <v>0</v>
          </cell>
          <cell r="S240" t="str">
            <v>N</v>
          </cell>
          <cell r="T240">
            <v>0</v>
          </cell>
          <cell r="U240">
            <v>14845</v>
          </cell>
          <cell r="V240">
            <v>123.5744610005827</v>
          </cell>
          <cell r="W240">
            <v>14845</v>
          </cell>
        </row>
        <row r="241">
          <cell r="B241" t="str">
            <v>32362</v>
          </cell>
          <cell r="C241" t="str">
            <v>Liberty</v>
          </cell>
          <cell r="D241">
            <v>3.38</v>
          </cell>
          <cell r="E241">
            <v>411</v>
          </cell>
          <cell r="F241">
            <v>0</v>
          </cell>
          <cell r="G241">
            <v>0</v>
          </cell>
          <cell r="H241">
            <v>411</v>
          </cell>
          <cell r="I241">
            <v>0</v>
          </cell>
          <cell r="J241">
            <v>411</v>
          </cell>
          <cell r="K241" t="str">
            <v>NR</v>
          </cell>
          <cell r="L241">
            <v>411</v>
          </cell>
          <cell r="M241">
            <v>0</v>
          </cell>
          <cell r="N241">
            <v>0</v>
          </cell>
          <cell r="O241">
            <v>0</v>
          </cell>
          <cell r="Q241">
            <v>0</v>
          </cell>
          <cell r="R241">
            <v>0</v>
          </cell>
          <cell r="S241" t="str">
            <v>NA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B242" t="str">
            <v>32363</v>
          </cell>
          <cell r="C242" t="str">
            <v>West Valley (Spok</v>
          </cell>
          <cell r="D242">
            <v>88.004999999999995</v>
          </cell>
          <cell r="E242">
            <v>10707</v>
          </cell>
          <cell r="F242">
            <v>0</v>
          </cell>
          <cell r="G242">
            <v>0</v>
          </cell>
          <cell r="H242">
            <v>10707</v>
          </cell>
          <cell r="I242">
            <v>0</v>
          </cell>
          <cell r="J242">
            <v>10707</v>
          </cell>
          <cell r="K242" t="str">
            <v>Y</v>
          </cell>
          <cell r="L242">
            <v>0</v>
          </cell>
          <cell r="M242">
            <v>88.004999999999995</v>
          </cell>
          <cell r="N242">
            <v>168</v>
          </cell>
          <cell r="O242">
            <v>10875</v>
          </cell>
          <cell r="Q242">
            <v>0</v>
          </cell>
          <cell r="R242">
            <v>0</v>
          </cell>
          <cell r="S242" t="str">
            <v>N</v>
          </cell>
          <cell r="T242">
            <v>0</v>
          </cell>
          <cell r="U242">
            <v>10875</v>
          </cell>
          <cell r="V242">
            <v>123.57252428839271</v>
          </cell>
          <cell r="W242">
            <v>10875</v>
          </cell>
        </row>
        <row r="243">
          <cell r="B243" t="str">
            <v>32414</v>
          </cell>
          <cell r="C243" t="str">
            <v>Deer Park</v>
          </cell>
          <cell r="D243">
            <v>11.63</v>
          </cell>
          <cell r="E243">
            <v>1415</v>
          </cell>
          <cell r="F243">
            <v>0</v>
          </cell>
          <cell r="G243">
            <v>0</v>
          </cell>
          <cell r="H243">
            <v>1415</v>
          </cell>
          <cell r="I243">
            <v>0</v>
          </cell>
          <cell r="J243">
            <v>1415</v>
          </cell>
          <cell r="K243" t="str">
            <v>N</v>
          </cell>
          <cell r="L243">
            <v>1415</v>
          </cell>
          <cell r="M243">
            <v>0</v>
          </cell>
          <cell r="N243">
            <v>0</v>
          </cell>
          <cell r="O243">
            <v>0</v>
          </cell>
          <cell r="Q243">
            <v>0</v>
          </cell>
          <cell r="R243">
            <v>0</v>
          </cell>
          <cell r="S243" t="str">
            <v>NA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B244" t="str">
            <v>32416</v>
          </cell>
          <cell r="C244" t="str">
            <v>Riverside</v>
          </cell>
          <cell r="D244">
            <v>9.75</v>
          </cell>
          <cell r="E244">
            <v>1186</v>
          </cell>
          <cell r="F244">
            <v>0</v>
          </cell>
          <cell r="G244">
            <v>0</v>
          </cell>
          <cell r="H244">
            <v>1186</v>
          </cell>
          <cell r="I244">
            <v>0</v>
          </cell>
          <cell r="J244">
            <v>1186</v>
          </cell>
          <cell r="K244" t="str">
            <v>N</v>
          </cell>
          <cell r="L244">
            <v>1186</v>
          </cell>
          <cell r="M244">
            <v>0</v>
          </cell>
          <cell r="N244">
            <v>0</v>
          </cell>
          <cell r="O244">
            <v>0</v>
          </cell>
          <cell r="Q244">
            <v>0</v>
          </cell>
          <cell r="R244">
            <v>0</v>
          </cell>
          <cell r="S244" t="str">
            <v>NA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B245" t="str">
            <v>33030</v>
          </cell>
          <cell r="C245" t="str">
            <v>Onion Creek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NR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Q245">
            <v>0</v>
          </cell>
          <cell r="R245">
            <v>0</v>
          </cell>
          <cell r="S245" t="str">
            <v>NA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B246" t="str">
            <v>33036</v>
          </cell>
          <cell r="C246" t="str">
            <v>Chewelah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NR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Q246">
            <v>0</v>
          </cell>
          <cell r="R246">
            <v>0</v>
          </cell>
          <cell r="S246" t="str">
            <v>NA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B247" t="str">
            <v>33049</v>
          </cell>
          <cell r="C247" t="str">
            <v>Wellpinit</v>
          </cell>
          <cell r="D247">
            <v>110.25</v>
          </cell>
          <cell r="E247">
            <v>13414</v>
          </cell>
          <cell r="F247">
            <v>0</v>
          </cell>
          <cell r="G247">
            <v>0</v>
          </cell>
          <cell r="H247">
            <v>13414</v>
          </cell>
          <cell r="I247">
            <v>0</v>
          </cell>
          <cell r="J247">
            <v>13414</v>
          </cell>
          <cell r="K247" t="str">
            <v>C</v>
          </cell>
          <cell r="L247">
            <v>0</v>
          </cell>
          <cell r="M247">
            <v>110.25</v>
          </cell>
          <cell r="N247">
            <v>210</v>
          </cell>
          <cell r="O247">
            <v>13624</v>
          </cell>
          <cell r="Q247">
            <v>0</v>
          </cell>
          <cell r="R247">
            <v>0</v>
          </cell>
          <cell r="S247" t="str">
            <v>N</v>
          </cell>
          <cell r="T247">
            <v>0</v>
          </cell>
          <cell r="U247">
            <v>13624</v>
          </cell>
          <cell r="V247">
            <v>123.57369614512471</v>
          </cell>
          <cell r="W247">
            <v>13624</v>
          </cell>
        </row>
        <row r="248">
          <cell r="B248" t="str">
            <v>33070</v>
          </cell>
          <cell r="C248" t="str">
            <v>Valley</v>
          </cell>
          <cell r="D248">
            <v>2.88</v>
          </cell>
          <cell r="E248">
            <v>350</v>
          </cell>
          <cell r="F248">
            <v>0</v>
          </cell>
          <cell r="G248">
            <v>0</v>
          </cell>
          <cell r="H248">
            <v>350</v>
          </cell>
          <cell r="I248">
            <v>0</v>
          </cell>
          <cell r="J248">
            <v>350</v>
          </cell>
          <cell r="K248" t="str">
            <v>NR</v>
          </cell>
          <cell r="L248">
            <v>350</v>
          </cell>
          <cell r="M248">
            <v>0</v>
          </cell>
          <cell r="N248">
            <v>0</v>
          </cell>
          <cell r="O248">
            <v>0</v>
          </cell>
          <cell r="Q248">
            <v>0</v>
          </cell>
          <cell r="R248">
            <v>0</v>
          </cell>
          <cell r="S248" t="str">
            <v>NA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B249" t="str">
            <v>33115</v>
          </cell>
          <cell r="C249" t="str">
            <v>Colville</v>
          </cell>
          <cell r="D249">
            <v>25.13</v>
          </cell>
          <cell r="E249">
            <v>3057</v>
          </cell>
          <cell r="F249">
            <v>0</v>
          </cell>
          <cell r="G249">
            <v>0</v>
          </cell>
          <cell r="H249">
            <v>3057</v>
          </cell>
          <cell r="I249">
            <v>0</v>
          </cell>
          <cell r="J249">
            <v>3057</v>
          </cell>
          <cell r="K249" t="str">
            <v>NR</v>
          </cell>
          <cell r="L249">
            <v>3057</v>
          </cell>
          <cell r="M249">
            <v>0</v>
          </cell>
          <cell r="N249">
            <v>0</v>
          </cell>
          <cell r="O249">
            <v>0</v>
          </cell>
          <cell r="Q249">
            <v>0</v>
          </cell>
          <cell r="R249">
            <v>0</v>
          </cell>
          <cell r="S249" t="str">
            <v>NA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B250" t="str">
            <v>33183</v>
          </cell>
          <cell r="C250" t="str">
            <v>Loon Lake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NR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Q250">
            <v>0</v>
          </cell>
          <cell r="R250">
            <v>0</v>
          </cell>
          <cell r="S250" t="str">
            <v>NA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B251" t="str">
            <v>33202</v>
          </cell>
          <cell r="C251" t="str">
            <v>Summit Valley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NR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Q251">
            <v>0</v>
          </cell>
          <cell r="R251">
            <v>0</v>
          </cell>
          <cell r="S251" t="str">
            <v>NA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B252" t="str">
            <v>33205</v>
          </cell>
          <cell r="C252" t="str">
            <v>Evergreen (Stev)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NR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Q252">
            <v>0</v>
          </cell>
          <cell r="R252">
            <v>0</v>
          </cell>
          <cell r="S252" t="str">
            <v>NA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B253" t="str">
            <v>33206</v>
          </cell>
          <cell r="C253" t="str">
            <v>Columbia (Stev)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NR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Q253">
            <v>0</v>
          </cell>
          <cell r="R253">
            <v>0</v>
          </cell>
          <cell r="S253" t="str">
            <v>NA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B254" t="str">
            <v>33207</v>
          </cell>
          <cell r="C254" t="str">
            <v>Mary Walker</v>
          </cell>
          <cell r="D254">
            <v>11.375</v>
          </cell>
          <cell r="E254">
            <v>1384</v>
          </cell>
          <cell r="F254">
            <v>0</v>
          </cell>
          <cell r="G254">
            <v>0</v>
          </cell>
          <cell r="H254">
            <v>1384</v>
          </cell>
          <cell r="I254">
            <v>0</v>
          </cell>
          <cell r="J254">
            <v>1384</v>
          </cell>
          <cell r="K254" t="str">
            <v>NR</v>
          </cell>
          <cell r="L254">
            <v>1384</v>
          </cell>
          <cell r="M254">
            <v>0</v>
          </cell>
          <cell r="N254">
            <v>0</v>
          </cell>
          <cell r="O254">
            <v>0</v>
          </cell>
          <cell r="Q254">
            <v>0</v>
          </cell>
          <cell r="R254">
            <v>0</v>
          </cell>
          <cell r="S254" t="str">
            <v>NA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B255" t="str">
            <v>33211</v>
          </cell>
          <cell r="C255" t="str">
            <v>Northport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NR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Q255">
            <v>0</v>
          </cell>
          <cell r="R255">
            <v>0</v>
          </cell>
          <cell r="S255" t="str">
            <v>NA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B256" t="str">
            <v>33212</v>
          </cell>
          <cell r="C256" t="str">
            <v>Kettle Falls</v>
          </cell>
          <cell r="D256">
            <v>0.88</v>
          </cell>
          <cell r="E256">
            <v>107</v>
          </cell>
          <cell r="F256">
            <v>0</v>
          </cell>
          <cell r="G256">
            <v>0</v>
          </cell>
          <cell r="H256">
            <v>107</v>
          </cell>
          <cell r="I256">
            <v>0</v>
          </cell>
          <cell r="J256">
            <v>107</v>
          </cell>
          <cell r="K256" t="str">
            <v>NR</v>
          </cell>
          <cell r="L256">
            <v>107</v>
          </cell>
          <cell r="M256">
            <v>0</v>
          </cell>
          <cell r="N256">
            <v>0</v>
          </cell>
          <cell r="O256">
            <v>0</v>
          </cell>
          <cell r="Q256">
            <v>0</v>
          </cell>
          <cell r="R256">
            <v>0</v>
          </cell>
          <cell r="S256" t="str">
            <v>NA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B257" t="str">
            <v>34002</v>
          </cell>
          <cell r="C257" t="str">
            <v>Yelm</v>
          </cell>
          <cell r="D257">
            <v>136.63</v>
          </cell>
          <cell r="E257">
            <v>16623</v>
          </cell>
          <cell r="F257">
            <v>0</v>
          </cell>
          <cell r="G257">
            <v>0</v>
          </cell>
          <cell r="H257">
            <v>16623</v>
          </cell>
          <cell r="I257">
            <v>0</v>
          </cell>
          <cell r="J257">
            <v>16623</v>
          </cell>
          <cell r="K257" t="str">
            <v>N</v>
          </cell>
          <cell r="L257">
            <v>16623</v>
          </cell>
          <cell r="M257">
            <v>0</v>
          </cell>
          <cell r="N257">
            <v>0</v>
          </cell>
          <cell r="O257">
            <v>0</v>
          </cell>
          <cell r="Q257">
            <v>0</v>
          </cell>
          <cell r="R257">
            <v>0</v>
          </cell>
          <cell r="S257" t="str">
            <v>NA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B258" t="str">
            <v>34003</v>
          </cell>
          <cell r="C258" t="str">
            <v>North Thurston</v>
          </cell>
          <cell r="D258">
            <v>773</v>
          </cell>
          <cell r="E258">
            <v>94047</v>
          </cell>
          <cell r="F258">
            <v>0</v>
          </cell>
          <cell r="G258">
            <v>0</v>
          </cell>
          <cell r="H258">
            <v>94047</v>
          </cell>
          <cell r="I258">
            <v>0</v>
          </cell>
          <cell r="J258">
            <v>94047</v>
          </cell>
          <cell r="K258" t="str">
            <v>Y</v>
          </cell>
          <cell r="L258">
            <v>0</v>
          </cell>
          <cell r="M258">
            <v>773</v>
          </cell>
          <cell r="N258">
            <v>1471</v>
          </cell>
          <cell r="O258">
            <v>95518</v>
          </cell>
          <cell r="Q258">
            <v>0</v>
          </cell>
          <cell r="R258">
            <v>0</v>
          </cell>
          <cell r="S258" t="str">
            <v>Y</v>
          </cell>
          <cell r="T258">
            <v>269.125</v>
          </cell>
          <cell r="U258">
            <v>95518</v>
          </cell>
          <cell r="V258">
            <v>123.56791720569211</v>
          </cell>
          <cell r="W258">
            <v>95518</v>
          </cell>
        </row>
        <row r="259">
          <cell r="B259" t="str">
            <v>34033</v>
          </cell>
          <cell r="C259" t="str">
            <v>Tumwater</v>
          </cell>
          <cell r="D259">
            <v>138.63</v>
          </cell>
          <cell r="E259">
            <v>16866</v>
          </cell>
          <cell r="F259">
            <v>0</v>
          </cell>
          <cell r="G259">
            <v>0</v>
          </cell>
          <cell r="H259">
            <v>16866</v>
          </cell>
          <cell r="I259">
            <v>0</v>
          </cell>
          <cell r="J259">
            <v>16866</v>
          </cell>
          <cell r="K259" t="str">
            <v>Y</v>
          </cell>
          <cell r="L259">
            <v>0</v>
          </cell>
          <cell r="M259">
            <v>138.63</v>
          </cell>
          <cell r="N259">
            <v>264</v>
          </cell>
          <cell r="O259">
            <v>17130</v>
          </cell>
          <cell r="Q259">
            <v>0</v>
          </cell>
          <cell r="R259">
            <v>0</v>
          </cell>
          <cell r="S259" t="str">
            <v>N</v>
          </cell>
          <cell r="T259">
            <v>0</v>
          </cell>
          <cell r="U259">
            <v>17130</v>
          </cell>
          <cell r="V259">
            <v>123.5663276347111</v>
          </cell>
          <cell r="W259">
            <v>17130</v>
          </cell>
        </row>
        <row r="260">
          <cell r="B260" t="str">
            <v>34111</v>
          </cell>
          <cell r="C260" t="str">
            <v>Olympia</v>
          </cell>
          <cell r="D260">
            <v>241.75</v>
          </cell>
          <cell r="E260">
            <v>29413</v>
          </cell>
          <cell r="F260">
            <v>0</v>
          </cell>
          <cell r="G260">
            <v>0</v>
          </cell>
          <cell r="H260">
            <v>29413</v>
          </cell>
          <cell r="I260">
            <v>0</v>
          </cell>
          <cell r="J260">
            <v>29413</v>
          </cell>
          <cell r="K260" t="str">
            <v>Y</v>
          </cell>
          <cell r="L260">
            <v>0</v>
          </cell>
          <cell r="M260">
            <v>241.75</v>
          </cell>
          <cell r="N260">
            <v>460</v>
          </cell>
          <cell r="O260">
            <v>29873</v>
          </cell>
          <cell r="Q260">
            <v>0</v>
          </cell>
          <cell r="R260">
            <v>0</v>
          </cell>
          <cell r="S260" t="str">
            <v>Y</v>
          </cell>
          <cell r="T260">
            <v>75.125</v>
          </cell>
          <cell r="U260">
            <v>29873</v>
          </cell>
          <cell r="V260">
            <v>123.56980351602895</v>
          </cell>
          <cell r="W260">
            <v>29873</v>
          </cell>
        </row>
        <row r="261">
          <cell r="B261" t="str">
            <v>34307</v>
          </cell>
          <cell r="C261" t="str">
            <v>Rainier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NR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Q261">
            <v>0</v>
          </cell>
          <cell r="R261">
            <v>0</v>
          </cell>
          <cell r="S261" t="str">
            <v>NA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B262" t="str">
            <v>34324</v>
          </cell>
          <cell r="C262" t="str">
            <v>Griffin</v>
          </cell>
          <cell r="D262">
            <v>5</v>
          </cell>
          <cell r="E262">
            <v>608</v>
          </cell>
          <cell r="F262">
            <v>0</v>
          </cell>
          <cell r="G262">
            <v>0</v>
          </cell>
          <cell r="H262">
            <v>608</v>
          </cell>
          <cell r="I262">
            <v>0</v>
          </cell>
          <cell r="J262">
            <v>608</v>
          </cell>
          <cell r="K262" t="str">
            <v>N</v>
          </cell>
          <cell r="L262">
            <v>608</v>
          </cell>
          <cell r="M262">
            <v>0</v>
          </cell>
          <cell r="N262">
            <v>0</v>
          </cell>
          <cell r="O262">
            <v>0</v>
          </cell>
          <cell r="Q262">
            <v>0</v>
          </cell>
          <cell r="R262">
            <v>0</v>
          </cell>
          <cell r="S262" t="str">
            <v>NA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B263" t="str">
            <v>34401</v>
          </cell>
          <cell r="C263" t="str">
            <v>Rochester</v>
          </cell>
          <cell r="D263">
            <v>163.755</v>
          </cell>
          <cell r="E263">
            <v>19923</v>
          </cell>
          <cell r="F263">
            <v>0</v>
          </cell>
          <cell r="G263">
            <v>0</v>
          </cell>
          <cell r="H263">
            <v>19923</v>
          </cell>
          <cell r="I263">
            <v>0</v>
          </cell>
          <cell r="J263">
            <v>19923</v>
          </cell>
          <cell r="K263" t="str">
            <v>Y</v>
          </cell>
          <cell r="L263">
            <v>0</v>
          </cell>
          <cell r="M263">
            <v>163.755</v>
          </cell>
          <cell r="N263">
            <v>312</v>
          </cell>
          <cell r="O263">
            <v>20235</v>
          </cell>
          <cell r="Q263">
            <v>0</v>
          </cell>
          <cell r="R263">
            <v>0</v>
          </cell>
          <cell r="S263" t="str">
            <v>Y</v>
          </cell>
          <cell r="T263">
            <v>36.875</v>
          </cell>
          <cell r="U263">
            <v>20235</v>
          </cell>
          <cell r="V263">
            <v>123.56874599248879</v>
          </cell>
          <cell r="W263">
            <v>20235</v>
          </cell>
        </row>
        <row r="264">
          <cell r="B264" t="str">
            <v>34402</v>
          </cell>
          <cell r="C264" t="str">
            <v>Tenino</v>
          </cell>
          <cell r="D264">
            <v>8.3800000000000008</v>
          </cell>
          <cell r="E264">
            <v>1020</v>
          </cell>
          <cell r="F264">
            <v>0</v>
          </cell>
          <cell r="G264">
            <v>0</v>
          </cell>
          <cell r="H264">
            <v>1020</v>
          </cell>
          <cell r="I264">
            <v>0</v>
          </cell>
          <cell r="J264">
            <v>1020</v>
          </cell>
          <cell r="K264" t="str">
            <v>C</v>
          </cell>
          <cell r="L264">
            <v>0</v>
          </cell>
          <cell r="M264">
            <v>8.3800000000000008</v>
          </cell>
          <cell r="N264">
            <v>16</v>
          </cell>
          <cell r="O264">
            <v>1036</v>
          </cell>
          <cell r="Q264">
            <v>0</v>
          </cell>
          <cell r="R264">
            <v>0</v>
          </cell>
          <cell r="S264" t="str">
            <v>NA</v>
          </cell>
          <cell r="T264">
            <v>4.875</v>
          </cell>
          <cell r="U264">
            <v>1036</v>
          </cell>
          <cell r="V264">
            <v>123.62768496420047</v>
          </cell>
          <cell r="W264">
            <v>1036</v>
          </cell>
        </row>
        <row r="265">
          <cell r="B265" t="str">
            <v>34801</v>
          </cell>
          <cell r="C265" t="str">
            <v>ESD 113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NR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Q265">
            <v>0</v>
          </cell>
          <cell r="R265">
            <v>0</v>
          </cell>
          <cell r="S265" t="str">
            <v>NA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B266" t="str">
            <v>35200</v>
          </cell>
          <cell r="C266" t="str">
            <v>Wahkiakum</v>
          </cell>
          <cell r="D266">
            <v>16.63</v>
          </cell>
          <cell r="E266">
            <v>2023</v>
          </cell>
          <cell r="F266">
            <v>0</v>
          </cell>
          <cell r="G266">
            <v>0</v>
          </cell>
          <cell r="H266">
            <v>2023</v>
          </cell>
          <cell r="I266">
            <v>0</v>
          </cell>
          <cell r="J266">
            <v>2023</v>
          </cell>
          <cell r="K266" t="str">
            <v>NR</v>
          </cell>
          <cell r="L266">
            <v>2023</v>
          </cell>
          <cell r="M266">
            <v>0</v>
          </cell>
          <cell r="N266">
            <v>0</v>
          </cell>
          <cell r="O266">
            <v>0</v>
          </cell>
          <cell r="Q266">
            <v>0</v>
          </cell>
          <cell r="R266">
            <v>0</v>
          </cell>
          <cell r="S266" t="str">
            <v>NA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B267" t="str">
            <v>36101</v>
          </cell>
          <cell r="C267" t="str">
            <v>Dixie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NR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Q267">
            <v>0</v>
          </cell>
          <cell r="R267">
            <v>0</v>
          </cell>
          <cell r="S267" t="str">
            <v>NA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B268" t="str">
            <v>36140</v>
          </cell>
          <cell r="C268" t="str">
            <v>Walla Walla</v>
          </cell>
          <cell r="D268">
            <v>729.25</v>
          </cell>
          <cell r="E268">
            <v>88724</v>
          </cell>
          <cell r="F268">
            <v>0</v>
          </cell>
          <cell r="G268">
            <v>0</v>
          </cell>
          <cell r="H268">
            <v>88724</v>
          </cell>
          <cell r="I268">
            <v>0</v>
          </cell>
          <cell r="J268">
            <v>88724</v>
          </cell>
          <cell r="K268" t="str">
            <v>Y</v>
          </cell>
          <cell r="L268">
            <v>0</v>
          </cell>
          <cell r="M268">
            <v>729.25</v>
          </cell>
          <cell r="N268">
            <v>1388</v>
          </cell>
          <cell r="O268">
            <v>90112</v>
          </cell>
          <cell r="Q268">
            <v>0</v>
          </cell>
          <cell r="R268">
            <v>0</v>
          </cell>
          <cell r="S268" t="str">
            <v>N</v>
          </cell>
          <cell r="T268">
            <v>0</v>
          </cell>
          <cell r="U268">
            <v>90112</v>
          </cell>
          <cell r="V268">
            <v>123.56804936578676</v>
          </cell>
          <cell r="W268">
            <v>90112</v>
          </cell>
        </row>
        <row r="269">
          <cell r="B269" t="str">
            <v>36250</v>
          </cell>
          <cell r="C269" t="str">
            <v>College Place</v>
          </cell>
          <cell r="D269">
            <v>280.75</v>
          </cell>
          <cell r="E269">
            <v>34157</v>
          </cell>
          <cell r="F269">
            <v>0</v>
          </cell>
          <cell r="G269">
            <v>0</v>
          </cell>
          <cell r="H269">
            <v>34157</v>
          </cell>
          <cell r="I269">
            <v>0</v>
          </cell>
          <cell r="J269">
            <v>34157</v>
          </cell>
          <cell r="K269" t="str">
            <v>Y</v>
          </cell>
          <cell r="L269">
            <v>0</v>
          </cell>
          <cell r="M269">
            <v>280.75</v>
          </cell>
          <cell r="N269">
            <v>534</v>
          </cell>
          <cell r="O269">
            <v>34691</v>
          </cell>
          <cell r="Q269">
            <v>0</v>
          </cell>
          <cell r="R269">
            <v>0</v>
          </cell>
          <cell r="S269" t="str">
            <v>N</v>
          </cell>
          <cell r="T269">
            <v>0</v>
          </cell>
          <cell r="U269">
            <v>34691</v>
          </cell>
          <cell r="V269">
            <v>123.56544968833482</v>
          </cell>
          <cell r="W269">
            <v>34691</v>
          </cell>
        </row>
        <row r="270">
          <cell r="B270" t="str">
            <v>36300</v>
          </cell>
          <cell r="C270" t="str">
            <v>Touchet</v>
          </cell>
          <cell r="D270">
            <v>35.75</v>
          </cell>
          <cell r="E270">
            <v>4350</v>
          </cell>
          <cell r="F270">
            <v>0</v>
          </cell>
          <cell r="G270">
            <v>0</v>
          </cell>
          <cell r="H270">
            <v>4350</v>
          </cell>
          <cell r="I270">
            <v>0</v>
          </cell>
          <cell r="J270">
            <v>4350</v>
          </cell>
          <cell r="K270" t="str">
            <v>NR</v>
          </cell>
          <cell r="L270">
            <v>4350</v>
          </cell>
          <cell r="M270">
            <v>0</v>
          </cell>
          <cell r="N270">
            <v>0</v>
          </cell>
          <cell r="O270">
            <v>0</v>
          </cell>
          <cell r="Q270">
            <v>0</v>
          </cell>
          <cell r="R270">
            <v>0</v>
          </cell>
          <cell r="S270" t="str">
            <v>NA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B271" t="str">
            <v>36400</v>
          </cell>
          <cell r="C271" t="str">
            <v>Columbia (Walla)</v>
          </cell>
          <cell r="D271">
            <v>120.13</v>
          </cell>
          <cell r="E271">
            <v>14616</v>
          </cell>
          <cell r="F271">
            <v>0</v>
          </cell>
          <cell r="G271">
            <v>0</v>
          </cell>
          <cell r="H271">
            <v>14616</v>
          </cell>
          <cell r="I271">
            <v>0</v>
          </cell>
          <cell r="J271">
            <v>14616</v>
          </cell>
          <cell r="K271" t="str">
            <v>Y</v>
          </cell>
          <cell r="L271">
            <v>0</v>
          </cell>
          <cell r="M271">
            <v>120.13</v>
          </cell>
          <cell r="N271">
            <v>229</v>
          </cell>
          <cell r="O271">
            <v>14845</v>
          </cell>
          <cell r="Q271">
            <v>0</v>
          </cell>
          <cell r="R271">
            <v>0</v>
          </cell>
          <cell r="S271" t="str">
            <v>Y</v>
          </cell>
          <cell r="T271">
            <v>45.625</v>
          </cell>
          <cell r="U271">
            <v>14845</v>
          </cell>
          <cell r="V271">
            <v>123.5744610005827</v>
          </cell>
          <cell r="W271">
            <v>14845</v>
          </cell>
        </row>
        <row r="272">
          <cell r="B272" t="str">
            <v>36401</v>
          </cell>
          <cell r="C272" t="str">
            <v>Waitsburg</v>
          </cell>
          <cell r="D272">
            <v>4.25</v>
          </cell>
          <cell r="E272">
            <v>517</v>
          </cell>
          <cell r="F272">
            <v>0</v>
          </cell>
          <cell r="G272">
            <v>0</v>
          </cell>
          <cell r="H272">
            <v>517</v>
          </cell>
          <cell r="I272">
            <v>0</v>
          </cell>
          <cell r="J272">
            <v>517</v>
          </cell>
          <cell r="K272" t="str">
            <v>NR</v>
          </cell>
          <cell r="L272">
            <v>517</v>
          </cell>
          <cell r="M272">
            <v>0</v>
          </cell>
          <cell r="N272">
            <v>0</v>
          </cell>
          <cell r="O272">
            <v>0</v>
          </cell>
          <cell r="Q272">
            <v>0</v>
          </cell>
          <cell r="R272">
            <v>0</v>
          </cell>
          <cell r="S272" t="str">
            <v>NA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B273" t="str">
            <v>36402</v>
          </cell>
          <cell r="C273" t="str">
            <v>Prescott</v>
          </cell>
          <cell r="D273">
            <v>103.5</v>
          </cell>
          <cell r="E273">
            <v>12592</v>
          </cell>
          <cell r="F273">
            <v>0</v>
          </cell>
          <cell r="G273">
            <v>0</v>
          </cell>
          <cell r="H273">
            <v>12592</v>
          </cell>
          <cell r="I273">
            <v>0</v>
          </cell>
          <cell r="J273">
            <v>12592</v>
          </cell>
          <cell r="K273" t="str">
            <v>Y</v>
          </cell>
          <cell r="L273">
            <v>0</v>
          </cell>
          <cell r="M273">
            <v>103.5</v>
          </cell>
          <cell r="N273">
            <v>197</v>
          </cell>
          <cell r="O273">
            <v>12789</v>
          </cell>
          <cell r="Q273">
            <v>0</v>
          </cell>
          <cell r="R273">
            <v>0</v>
          </cell>
          <cell r="S273" t="str">
            <v>N</v>
          </cell>
          <cell r="T273">
            <v>0</v>
          </cell>
          <cell r="U273">
            <v>12789</v>
          </cell>
          <cell r="V273">
            <v>123.56521739130434</v>
          </cell>
          <cell r="W273">
            <v>12789</v>
          </cell>
        </row>
        <row r="274">
          <cell r="B274" t="str">
            <v>37501</v>
          </cell>
          <cell r="C274" t="str">
            <v>Bellingham</v>
          </cell>
          <cell r="D274">
            <v>747.88</v>
          </cell>
          <cell r="E274">
            <v>90991</v>
          </cell>
          <cell r="F274">
            <v>0</v>
          </cell>
          <cell r="G274">
            <v>0</v>
          </cell>
          <cell r="H274">
            <v>90991</v>
          </cell>
          <cell r="I274">
            <v>0</v>
          </cell>
          <cell r="J274">
            <v>90991</v>
          </cell>
          <cell r="K274" t="str">
            <v>Y</v>
          </cell>
          <cell r="L274">
            <v>0</v>
          </cell>
          <cell r="M274">
            <v>747.88</v>
          </cell>
          <cell r="N274">
            <v>1423</v>
          </cell>
          <cell r="O274">
            <v>92414</v>
          </cell>
          <cell r="P274"/>
          <cell r="Q274">
            <v>0</v>
          </cell>
          <cell r="R274">
            <v>0</v>
          </cell>
          <cell r="S274" t="str">
            <v>Y</v>
          </cell>
          <cell r="T274">
            <v>262.375</v>
          </cell>
          <cell r="U274">
            <v>92414</v>
          </cell>
          <cell r="V274">
            <v>123.56795207787346</v>
          </cell>
          <cell r="W274">
            <v>92414</v>
          </cell>
        </row>
        <row r="275">
          <cell r="B275" t="str">
            <v>37502</v>
          </cell>
          <cell r="C275" t="str">
            <v>Ferndale</v>
          </cell>
          <cell r="D275">
            <v>297.75</v>
          </cell>
          <cell r="E275">
            <v>36226</v>
          </cell>
          <cell r="F275">
            <v>0</v>
          </cell>
          <cell r="G275">
            <v>0</v>
          </cell>
          <cell r="H275">
            <v>36226</v>
          </cell>
          <cell r="I275">
            <v>0</v>
          </cell>
          <cell r="J275">
            <v>36226</v>
          </cell>
          <cell r="K275" t="str">
            <v>N</v>
          </cell>
          <cell r="L275">
            <v>36226</v>
          </cell>
          <cell r="M275">
            <v>0</v>
          </cell>
          <cell r="N275">
            <v>0</v>
          </cell>
          <cell r="O275">
            <v>0</v>
          </cell>
          <cell r="Q275">
            <v>0</v>
          </cell>
          <cell r="R275">
            <v>0</v>
          </cell>
          <cell r="S275" t="str">
            <v>NA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B276" t="str">
            <v>37503</v>
          </cell>
          <cell r="C276" t="str">
            <v>Blaine</v>
          </cell>
          <cell r="D276">
            <v>82.75</v>
          </cell>
          <cell r="E276">
            <v>10068</v>
          </cell>
          <cell r="F276">
            <v>0</v>
          </cell>
          <cell r="G276">
            <v>0</v>
          </cell>
          <cell r="H276">
            <v>10068</v>
          </cell>
          <cell r="I276">
            <v>0</v>
          </cell>
          <cell r="J276">
            <v>10068</v>
          </cell>
          <cell r="K276" t="str">
            <v>Y</v>
          </cell>
          <cell r="L276">
            <v>0</v>
          </cell>
          <cell r="M276">
            <v>82.75</v>
          </cell>
          <cell r="N276">
            <v>158</v>
          </cell>
          <cell r="O276">
            <v>10226</v>
          </cell>
          <cell r="Q276">
            <v>0</v>
          </cell>
          <cell r="R276">
            <v>0</v>
          </cell>
          <cell r="S276" t="str">
            <v>N</v>
          </cell>
          <cell r="T276">
            <v>0</v>
          </cell>
          <cell r="U276">
            <v>10226</v>
          </cell>
          <cell r="V276">
            <v>123.57703927492447</v>
          </cell>
          <cell r="W276">
            <v>10226</v>
          </cell>
        </row>
        <row r="277">
          <cell r="B277" t="str">
            <v>37504</v>
          </cell>
          <cell r="C277" t="str">
            <v>Lynden</v>
          </cell>
          <cell r="D277">
            <v>325.5</v>
          </cell>
          <cell r="E277">
            <v>39602</v>
          </cell>
          <cell r="F277">
            <v>0</v>
          </cell>
          <cell r="G277">
            <v>0</v>
          </cell>
          <cell r="H277">
            <v>39602</v>
          </cell>
          <cell r="I277">
            <v>0</v>
          </cell>
          <cell r="J277">
            <v>39602</v>
          </cell>
          <cell r="K277" t="str">
            <v>Y</v>
          </cell>
          <cell r="L277">
            <v>0</v>
          </cell>
          <cell r="M277">
            <v>325.5</v>
          </cell>
          <cell r="N277">
            <v>620</v>
          </cell>
          <cell r="O277">
            <v>40222</v>
          </cell>
          <cell r="P277"/>
          <cell r="Q277">
            <v>0</v>
          </cell>
          <cell r="R277">
            <v>0</v>
          </cell>
          <cell r="S277" t="str">
            <v>Y</v>
          </cell>
          <cell r="T277">
            <v>95.875</v>
          </cell>
          <cell r="U277">
            <v>40222</v>
          </cell>
          <cell r="V277">
            <v>123.56989247311827</v>
          </cell>
          <cell r="W277">
            <v>40222</v>
          </cell>
        </row>
        <row r="278">
          <cell r="B278" t="str">
            <v>37505</v>
          </cell>
          <cell r="C278" t="str">
            <v>Meridian</v>
          </cell>
          <cell r="D278">
            <v>156.63</v>
          </cell>
          <cell r="E278">
            <v>19056</v>
          </cell>
          <cell r="F278">
            <v>0</v>
          </cell>
          <cell r="G278">
            <v>0</v>
          </cell>
          <cell r="H278">
            <v>19056</v>
          </cell>
          <cell r="I278">
            <v>0</v>
          </cell>
          <cell r="J278">
            <v>19056</v>
          </cell>
          <cell r="K278" t="str">
            <v>Y</v>
          </cell>
          <cell r="L278">
            <v>0</v>
          </cell>
          <cell r="M278">
            <v>156.63</v>
          </cell>
          <cell r="N278">
            <v>298</v>
          </cell>
          <cell r="O278">
            <v>19354</v>
          </cell>
          <cell r="Q278">
            <v>0</v>
          </cell>
          <cell r="R278">
            <v>0</v>
          </cell>
          <cell r="S278" t="str">
            <v>Y</v>
          </cell>
          <cell r="T278">
            <v>57.375</v>
          </cell>
          <cell r="U278">
            <v>19354</v>
          </cell>
          <cell r="V278">
            <v>123.56508970184511</v>
          </cell>
          <cell r="W278">
            <v>19354</v>
          </cell>
        </row>
        <row r="279">
          <cell r="B279" t="str">
            <v>37506</v>
          </cell>
          <cell r="C279" t="str">
            <v>Nooksack Valley</v>
          </cell>
          <cell r="D279">
            <v>254.5</v>
          </cell>
          <cell r="E279">
            <v>30964</v>
          </cell>
          <cell r="F279">
            <v>0</v>
          </cell>
          <cell r="G279">
            <v>0</v>
          </cell>
          <cell r="H279">
            <v>30964</v>
          </cell>
          <cell r="I279">
            <v>0</v>
          </cell>
          <cell r="J279">
            <v>30964</v>
          </cell>
          <cell r="K279" t="str">
            <v>Y</v>
          </cell>
          <cell r="L279">
            <v>0</v>
          </cell>
          <cell r="M279">
            <v>254.5</v>
          </cell>
          <cell r="N279">
            <v>484</v>
          </cell>
          <cell r="O279">
            <v>31448</v>
          </cell>
          <cell r="Q279">
            <v>0</v>
          </cell>
          <cell r="R279">
            <v>0</v>
          </cell>
          <cell r="S279" t="str">
            <v>Y</v>
          </cell>
          <cell r="T279">
            <v>68.625</v>
          </cell>
          <cell r="U279">
            <v>31448</v>
          </cell>
          <cell r="V279">
            <v>123.56777996070727</v>
          </cell>
          <cell r="W279">
            <v>31448</v>
          </cell>
        </row>
        <row r="280">
          <cell r="B280" t="str">
            <v>37507</v>
          </cell>
          <cell r="C280" t="str">
            <v>Mount Baker</v>
          </cell>
          <cell r="D280">
            <v>111.88</v>
          </cell>
          <cell r="E280">
            <v>13612</v>
          </cell>
          <cell r="F280">
            <v>0</v>
          </cell>
          <cell r="G280">
            <v>0</v>
          </cell>
          <cell r="H280">
            <v>13612</v>
          </cell>
          <cell r="I280">
            <v>0</v>
          </cell>
          <cell r="J280">
            <v>13612</v>
          </cell>
          <cell r="K280" t="str">
            <v>Y</v>
          </cell>
          <cell r="L280">
            <v>0</v>
          </cell>
          <cell r="M280">
            <v>111.88</v>
          </cell>
          <cell r="N280">
            <v>213</v>
          </cell>
          <cell r="O280">
            <v>13825</v>
          </cell>
          <cell r="Q280">
            <v>0</v>
          </cell>
          <cell r="R280">
            <v>0</v>
          </cell>
          <cell r="S280" t="str">
            <v>N</v>
          </cell>
          <cell r="T280">
            <v>0</v>
          </cell>
          <cell r="U280">
            <v>13825</v>
          </cell>
          <cell r="V280">
            <v>123.56989631748303</v>
          </cell>
          <cell r="W280">
            <v>13825</v>
          </cell>
        </row>
        <row r="281">
          <cell r="B281" t="str">
            <v>38126</v>
          </cell>
          <cell r="C281" t="str">
            <v>Lacrosse Joint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NR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Q281">
            <v>0</v>
          </cell>
          <cell r="R281">
            <v>0</v>
          </cell>
          <cell r="S281" t="str">
            <v>NA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B282" t="str">
            <v>38264</v>
          </cell>
          <cell r="C282" t="str">
            <v>Lamont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NR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Q282">
            <v>0</v>
          </cell>
          <cell r="R282">
            <v>0</v>
          </cell>
          <cell r="S282" t="str">
            <v>NA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B283" t="str">
            <v>38265</v>
          </cell>
          <cell r="C283" t="str">
            <v>Tekoa</v>
          </cell>
          <cell r="D283">
            <v>2</v>
          </cell>
          <cell r="E283">
            <v>243</v>
          </cell>
          <cell r="F283">
            <v>0</v>
          </cell>
          <cell r="G283">
            <v>0</v>
          </cell>
          <cell r="H283">
            <v>243</v>
          </cell>
          <cell r="I283">
            <v>0</v>
          </cell>
          <cell r="J283">
            <v>243</v>
          </cell>
          <cell r="K283" t="str">
            <v>NR</v>
          </cell>
          <cell r="L283">
            <v>243</v>
          </cell>
          <cell r="M283">
            <v>0</v>
          </cell>
          <cell r="N283">
            <v>0</v>
          </cell>
          <cell r="O283">
            <v>0</v>
          </cell>
          <cell r="Q283">
            <v>0</v>
          </cell>
          <cell r="R283">
            <v>0</v>
          </cell>
          <cell r="S283" t="str">
            <v>NA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B284" t="str">
            <v>38267</v>
          </cell>
          <cell r="C284" t="str">
            <v>Pullman</v>
          </cell>
          <cell r="D284">
            <v>178.005</v>
          </cell>
          <cell r="E284">
            <v>21657</v>
          </cell>
          <cell r="F284">
            <v>0</v>
          </cell>
          <cell r="G284">
            <v>0</v>
          </cell>
          <cell r="H284">
            <v>21657</v>
          </cell>
          <cell r="I284">
            <v>0</v>
          </cell>
          <cell r="J284">
            <v>21657</v>
          </cell>
          <cell r="K284" t="str">
            <v>Y</v>
          </cell>
          <cell r="L284">
            <v>0</v>
          </cell>
          <cell r="M284">
            <v>178.005</v>
          </cell>
          <cell r="N284">
            <v>339</v>
          </cell>
          <cell r="O284">
            <v>21996</v>
          </cell>
          <cell r="Q284">
            <v>0</v>
          </cell>
          <cell r="R284">
            <v>0</v>
          </cell>
          <cell r="S284" t="str">
            <v>N</v>
          </cell>
          <cell r="T284">
            <v>0</v>
          </cell>
          <cell r="U284">
            <v>21996</v>
          </cell>
          <cell r="V284">
            <v>123.56956265273448</v>
          </cell>
          <cell r="W284">
            <v>21996</v>
          </cell>
        </row>
        <row r="285">
          <cell r="B285" t="str">
            <v>38300</v>
          </cell>
          <cell r="C285" t="str">
            <v>Colfax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NR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Q285">
            <v>0</v>
          </cell>
          <cell r="R285">
            <v>0</v>
          </cell>
          <cell r="S285" t="str">
            <v>NA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B286" t="str">
            <v>38301</v>
          </cell>
          <cell r="C286" t="str">
            <v>Palouse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NR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Q286">
            <v>0</v>
          </cell>
          <cell r="R286">
            <v>0</v>
          </cell>
          <cell r="S286" t="str">
            <v>NA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B287" t="str">
            <v>38302</v>
          </cell>
          <cell r="C287" t="str">
            <v>Garfield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NR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Q287">
            <v>0</v>
          </cell>
          <cell r="R287">
            <v>0</v>
          </cell>
          <cell r="S287" t="str">
            <v>NA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B288" t="str">
            <v>38304</v>
          </cell>
          <cell r="C288" t="str">
            <v>Steptoe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NR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Q288">
            <v>0</v>
          </cell>
          <cell r="R288">
            <v>0</v>
          </cell>
          <cell r="S288" t="str">
            <v>NA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B289" t="str">
            <v>38306</v>
          </cell>
          <cell r="C289" t="str">
            <v>Colton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NR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Q289">
            <v>0</v>
          </cell>
          <cell r="R289">
            <v>0</v>
          </cell>
          <cell r="S289" t="str">
            <v>NA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B290" t="str">
            <v>38308</v>
          </cell>
          <cell r="C290" t="str">
            <v>Endicott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NR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Q290">
            <v>0</v>
          </cell>
          <cell r="R290">
            <v>0</v>
          </cell>
          <cell r="S290" t="str">
            <v>NA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B291" t="str">
            <v>38320</v>
          </cell>
          <cell r="C291" t="str">
            <v>Rosalia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NR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Q291">
            <v>0</v>
          </cell>
          <cell r="R291">
            <v>0</v>
          </cell>
          <cell r="S291" t="str">
            <v>NA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B292" t="str">
            <v>38322</v>
          </cell>
          <cell r="C292" t="str">
            <v>St John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NR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Q292">
            <v>0</v>
          </cell>
          <cell r="R292">
            <v>0</v>
          </cell>
          <cell r="S292" t="str">
            <v>NA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B293" t="str">
            <v>38324</v>
          </cell>
          <cell r="C293" t="str">
            <v>Oakesdale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NR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Q293">
            <v>0</v>
          </cell>
          <cell r="R293">
            <v>0</v>
          </cell>
          <cell r="S293" t="str">
            <v>NA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B294" t="str">
            <v>39002</v>
          </cell>
          <cell r="C294" t="str">
            <v>Union Gap</v>
          </cell>
          <cell r="D294">
            <v>195.75</v>
          </cell>
          <cell r="E294">
            <v>23816</v>
          </cell>
          <cell r="F294">
            <v>0</v>
          </cell>
          <cell r="G294">
            <v>0</v>
          </cell>
          <cell r="H294">
            <v>23816</v>
          </cell>
          <cell r="I294">
            <v>0</v>
          </cell>
          <cell r="J294">
            <v>23816</v>
          </cell>
          <cell r="K294" t="str">
            <v>Y</v>
          </cell>
          <cell r="L294">
            <v>0</v>
          </cell>
          <cell r="M294">
            <v>195.75</v>
          </cell>
          <cell r="N294">
            <v>373</v>
          </cell>
          <cell r="O294">
            <v>24189</v>
          </cell>
          <cell r="Q294">
            <v>0</v>
          </cell>
          <cell r="R294">
            <v>0</v>
          </cell>
          <cell r="S294" t="str">
            <v>N</v>
          </cell>
          <cell r="T294">
            <v>0</v>
          </cell>
          <cell r="U294">
            <v>24189</v>
          </cell>
          <cell r="V294">
            <v>123.57088122605364</v>
          </cell>
          <cell r="W294">
            <v>24189</v>
          </cell>
        </row>
        <row r="295">
          <cell r="B295" t="str">
            <v>39003</v>
          </cell>
          <cell r="C295" t="str">
            <v>Naches Valley</v>
          </cell>
          <cell r="D295">
            <v>84.5</v>
          </cell>
          <cell r="E295">
            <v>10281</v>
          </cell>
          <cell r="F295">
            <v>0</v>
          </cell>
          <cell r="G295">
            <v>0</v>
          </cell>
          <cell r="H295">
            <v>10281</v>
          </cell>
          <cell r="I295">
            <v>0</v>
          </cell>
          <cell r="J295">
            <v>10281</v>
          </cell>
          <cell r="K295" t="str">
            <v>C</v>
          </cell>
          <cell r="L295">
            <v>0</v>
          </cell>
          <cell r="M295">
            <v>84.5</v>
          </cell>
          <cell r="N295">
            <v>161</v>
          </cell>
          <cell r="O295">
            <v>10442</v>
          </cell>
          <cell r="Q295">
            <v>0</v>
          </cell>
          <cell r="R295">
            <v>0</v>
          </cell>
          <cell r="S295" t="str">
            <v>NA</v>
          </cell>
          <cell r="T295">
            <v>35.375</v>
          </cell>
          <cell r="U295">
            <v>10442</v>
          </cell>
          <cell r="V295">
            <v>123.57396449704142</v>
          </cell>
          <cell r="W295">
            <v>10442</v>
          </cell>
        </row>
        <row r="296">
          <cell r="B296" t="str">
            <v>39007</v>
          </cell>
          <cell r="C296" t="str">
            <v>Yakima</v>
          </cell>
          <cell r="D296">
            <v>5452.125</v>
          </cell>
          <cell r="E296">
            <v>663334</v>
          </cell>
          <cell r="F296">
            <v>0</v>
          </cell>
          <cell r="G296">
            <v>0</v>
          </cell>
          <cell r="H296">
            <v>663334</v>
          </cell>
          <cell r="I296">
            <v>0</v>
          </cell>
          <cell r="J296">
            <v>663334</v>
          </cell>
          <cell r="K296" t="str">
            <v>Y</v>
          </cell>
          <cell r="L296">
            <v>0</v>
          </cell>
          <cell r="M296">
            <v>5452.125</v>
          </cell>
          <cell r="N296">
            <v>10377</v>
          </cell>
          <cell r="O296">
            <v>673711</v>
          </cell>
          <cell r="Q296">
            <v>0</v>
          </cell>
          <cell r="R296">
            <v>0</v>
          </cell>
          <cell r="S296" t="str">
            <v>N</v>
          </cell>
          <cell r="T296">
            <v>0</v>
          </cell>
          <cell r="U296">
            <v>673711</v>
          </cell>
          <cell r="V296">
            <v>123.56851686269115</v>
          </cell>
          <cell r="W296">
            <v>673711</v>
          </cell>
        </row>
        <row r="297">
          <cell r="B297" t="str">
            <v>39090</v>
          </cell>
          <cell r="C297" t="str">
            <v>East Valley (Yak)</v>
          </cell>
          <cell r="D297">
            <v>378.5</v>
          </cell>
          <cell r="E297">
            <v>46050</v>
          </cell>
          <cell r="F297">
            <v>0</v>
          </cell>
          <cell r="G297">
            <v>0</v>
          </cell>
          <cell r="H297">
            <v>46050</v>
          </cell>
          <cell r="I297">
            <v>0</v>
          </cell>
          <cell r="J297">
            <v>46050</v>
          </cell>
          <cell r="K297" t="str">
            <v>Y</v>
          </cell>
          <cell r="L297">
            <v>0</v>
          </cell>
          <cell r="M297">
            <v>378.5</v>
          </cell>
          <cell r="N297">
            <v>720</v>
          </cell>
          <cell r="O297">
            <v>46770</v>
          </cell>
          <cell r="Q297">
            <v>0</v>
          </cell>
          <cell r="R297">
            <v>0</v>
          </cell>
          <cell r="S297" t="str">
            <v>N</v>
          </cell>
          <cell r="T297">
            <v>0</v>
          </cell>
          <cell r="U297">
            <v>46770</v>
          </cell>
          <cell r="V297">
            <v>123.56671070013211</v>
          </cell>
          <cell r="W297">
            <v>46770</v>
          </cell>
        </row>
        <row r="298">
          <cell r="B298" t="str">
            <v>39119</v>
          </cell>
          <cell r="C298" t="str">
            <v>Selah</v>
          </cell>
          <cell r="D298">
            <v>318.005</v>
          </cell>
          <cell r="E298">
            <v>38690</v>
          </cell>
          <cell r="F298">
            <v>0</v>
          </cell>
          <cell r="G298">
            <v>0</v>
          </cell>
          <cell r="H298">
            <v>38690</v>
          </cell>
          <cell r="I298">
            <v>0</v>
          </cell>
          <cell r="J298">
            <v>38690</v>
          </cell>
          <cell r="K298" t="str">
            <v>Y</v>
          </cell>
          <cell r="L298">
            <v>0</v>
          </cell>
          <cell r="M298">
            <v>318.005</v>
          </cell>
          <cell r="N298">
            <v>605</v>
          </cell>
          <cell r="O298">
            <v>39295</v>
          </cell>
          <cell r="Q298">
            <v>0</v>
          </cell>
          <cell r="R298">
            <v>0</v>
          </cell>
          <cell r="S298" t="str">
            <v>Y</v>
          </cell>
          <cell r="T298">
            <v>119.25</v>
          </cell>
          <cell r="U298">
            <v>39295</v>
          </cell>
          <cell r="V298">
            <v>123.56723950881276</v>
          </cell>
          <cell r="W298">
            <v>39295</v>
          </cell>
        </row>
        <row r="299">
          <cell r="B299" t="str">
            <v>39120</v>
          </cell>
          <cell r="C299" t="str">
            <v>Mabton</v>
          </cell>
          <cell r="D299">
            <v>403.63</v>
          </cell>
          <cell r="E299">
            <v>49108</v>
          </cell>
          <cell r="F299">
            <v>0</v>
          </cell>
          <cell r="G299">
            <v>0</v>
          </cell>
          <cell r="H299">
            <v>49108</v>
          </cell>
          <cell r="I299">
            <v>0</v>
          </cell>
          <cell r="J299">
            <v>49108</v>
          </cell>
          <cell r="K299" t="str">
            <v>Y</v>
          </cell>
          <cell r="L299">
            <v>0</v>
          </cell>
          <cell r="M299">
            <v>403.63</v>
          </cell>
          <cell r="N299">
            <v>768</v>
          </cell>
          <cell r="O299">
            <v>49876</v>
          </cell>
          <cell r="Q299">
            <v>0</v>
          </cell>
          <cell r="R299">
            <v>0</v>
          </cell>
          <cell r="S299" t="str">
            <v>Y</v>
          </cell>
          <cell r="T299">
            <v>142.375</v>
          </cell>
          <cell r="U299">
            <v>49876</v>
          </cell>
          <cell r="V299">
            <v>123.56861482050392</v>
          </cell>
          <cell r="W299">
            <v>49876</v>
          </cell>
        </row>
        <row r="300">
          <cell r="B300" t="str">
            <v>39200</v>
          </cell>
          <cell r="C300" t="str">
            <v>Grandview</v>
          </cell>
          <cell r="D300">
            <v>1325.75</v>
          </cell>
          <cell r="E300">
            <v>161298</v>
          </cell>
          <cell r="F300">
            <v>0</v>
          </cell>
          <cell r="G300">
            <v>0</v>
          </cell>
          <cell r="H300">
            <v>161298</v>
          </cell>
          <cell r="I300">
            <v>0</v>
          </cell>
          <cell r="J300">
            <v>161298</v>
          </cell>
          <cell r="K300" t="str">
            <v>Y</v>
          </cell>
          <cell r="L300">
            <v>0</v>
          </cell>
          <cell r="M300">
            <v>1325.75</v>
          </cell>
          <cell r="N300">
            <v>2523</v>
          </cell>
          <cell r="O300">
            <v>163821</v>
          </cell>
          <cell r="Q300">
            <v>0</v>
          </cell>
          <cell r="R300">
            <v>0</v>
          </cell>
          <cell r="S300" t="str">
            <v>Y</v>
          </cell>
          <cell r="T300">
            <v>474.125</v>
          </cell>
          <cell r="U300">
            <v>163821</v>
          </cell>
          <cell r="V300">
            <v>123.56854610597775</v>
          </cell>
          <cell r="W300">
            <v>163821</v>
          </cell>
        </row>
        <row r="301">
          <cell r="B301" t="str">
            <v>39201</v>
          </cell>
          <cell r="C301" t="str">
            <v>Sunnyside</v>
          </cell>
          <cell r="D301">
            <v>2245</v>
          </cell>
          <cell r="E301">
            <v>273138</v>
          </cell>
          <cell r="F301">
            <v>0</v>
          </cell>
          <cell r="G301">
            <v>0</v>
          </cell>
          <cell r="H301">
            <v>273138</v>
          </cell>
          <cell r="I301">
            <v>0</v>
          </cell>
          <cell r="J301">
            <v>273138</v>
          </cell>
          <cell r="K301" t="str">
            <v>Y</v>
          </cell>
          <cell r="L301">
            <v>0</v>
          </cell>
          <cell r="M301">
            <v>2245</v>
          </cell>
          <cell r="N301">
            <v>4273</v>
          </cell>
          <cell r="O301">
            <v>277411</v>
          </cell>
          <cell r="Q301">
            <v>0</v>
          </cell>
          <cell r="R301">
            <v>0</v>
          </cell>
          <cell r="S301" t="str">
            <v>N</v>
          </cell>
          <cell r="T301">
            <v>0</v>
          </cell>
          <cell r="U301">
            <v>277411</v>
          </cell>
          <cell r="V301">
            <v>123.56837416481069</v>
          </cell>
          <cell r="W301">
            <v>277411</v>
          </cell>
        </row>
        <row r="302">
          <cell r="B302" t="str">
            <v>39202</v>
          </cell>
          <cell r="C302" t="str">
            <v>Toppenish</v>
          </cell>
          <cell r="D302">
            <v>1688.625</v>
          </cell>
          <cell r="E302">
            <v>205447</v>
          </cell>
          <cell r="F302">
            <v>0</v>
          </cell>
          <cell r="G302">
            <v>0</v>
          </cell>
          <cell r="H302">
            <v>205447</v>
          </cell>
          <cell r="I302">
            <v>0</v>
          </cell>
          <cell r="J302">
            <v>205447</v>
          </cell>
          <cell r="K302" t="str">
            <v>Y</v>
          </cell>
          <cell r="L302">
            <v>0</v>
          </cell>
          <cell r="M302">
            <v>1688.625</v>
          </cell>
          <cell r="N302">
            <v>3214</v>
          </cell>
          <cell r="O302">
            <v>208661</v>
          </cell>
          <cell r="Q302">
            <v>0</v>
          </cell>
          <cell r="R302">
            <v>0</v>
          </cell>
          <cell r="S302" t="str">
            <v>N</v>
          </cell>
          <cell r="T302">
            <v>0</v>
          </cell>
          <cell r="U302">
            <v>208661</v>
          </cell>
          <cell r="V302">
            <v>123.56858390702494</v>
          </cell>
          <cell r="W302">
            <v>208661</v>
          </cell>
        </row>
        <row r="303">
          <cell r="B303" t="str">
            <v>39203</v>
          </cell>
          <cell r="C303" t="str">
            <v>Highland</v>
          </cell>
          <cell r="D303">
            <v>347.88</v>
          </cell>
          <cell r="E303">
            <v>42325</v>
          </cell>
          <cell r="F303">
            <v>0</v>
          </cell>
          <cell r="G303">
            <v>0</v>
          </cell>
          <cell r="H303">
            <v>42325</v>
          </cell>
          <cell r="I303">
            <v>0</v>
          </cell>
          <cell r="J303">
            <v>42325</v>
          </cell>
          <cell r="K303" t="str">
            <v>Y</v>
          </cell>
          <cell r="L303">
            <v>0</v>
          </cell>
          <cell r="M303">
            <v>347.88</v>
          </cell>
          <cell r="N303">
            <v>662</v>
          </cell>
          <cell r="O303">
            <v>42987</v>
          </cell>
          <cell r="Q303">
            <v>0</v>
          </cell>
          <cell r="R303">
            <v>0</v>
          </cell>
          <cell r="S303" t="str">
            <v>Y</v>
          </cell>
          <cell r="T303">
            <v>111.75</v>
          </cell>
          <cell r="U303">
            <v>42987</v>
          </cell>
          <cell r="V303">
            <v>123.56847188685754</v>
          </cell>
          <cell r="W303">
            <v>42987</v>
          </cell>
        </row>
        <row r="304">
          <cell r="B304" t="str">
            <v>39204</v>
          </cell>
          <cell r="C304" t="str">
            <v>Granger</v>
          </cell>
          <cell r="D304">
            <v>582.38</v>
          </cell>
          <cell r="E304">
            <v>70855</v>
          </cell>
          <cell r="F304">
            <v>0</v>
          </cell>
          <cell r="G304">
            <v>0</v>
          </cell>
          <cell r="H304">
            <v>70855</v>
          </cell>
          <cell r="I304">
            <v>0</v>
          </cell>
          <cell r="J304">
            <v>70855</v>
          </cell>
          <cell r="K304" t="str">
            <v>Y</v>
          </cell>
          <cell r="L304">
            <v>0</v>
          </cell>
          <cell r="M304">
            <v>582.38</v>
          </cell>
          <cell r="N304">
            <v>1108</v>
          </cell>
          <cell r="O304">
            <v>71963</v>
          </cell>
          <cell r="Q304">
            <v>0</v>
          </cell>
          <cell r="R304">
            <v>0</v>
          </cell>
          <cell r="S304" t="str">
            <v>N</v>
          </cell>
          <cell r="T304">
            <v>0</v>
          </cell>
          <cell r="U304">
            <v>71963</v>
          </cell>
          <cell r="V304">
            <v>123.5670867818263</v>
          </cell>
          <cell r="W304">
            <v>71963</v>
          </cell>
        </row>
        <row r="305">
          <cell r="B305" t="str">
            <v>39205</v>
          </cell>
          <cell r="C305" t="str">
            <v>Zillah</v>
          </cell>
          <cell r="D305">
            <v>167.38</v>
          </cell>
          <cell r="E305">
            <v>20364</v>
          </cell>
          <cell r="F305">
            <v>0</v>
          </cell>
          <cell r="G305">
            <v>0</v>
          </cell>
          <cell r="H305">
            <v>20364</v>
          </cell>
          <cell r="I305">
            <v>0</v>
          </cell>
          <cell r="J305">
            <v>20364</v>
          </cell>
          <cell r="K305" t="str">
            <v>Y</v>
          </cell>
          <cell r="L305">
            <v>0</v>
          </cell>
          <cell r="M305">
            <v>167.38</v>
          </cell>
          <cell r="N305">
            <v>319</v>
          </cell>
          <cell r="O305">
            <v>20683</v>
          </cell>
          <cell r="Q305">
            <v>0</v>
          </cell>
          <cell r="R305">
            <v>0</v>
          </cell>
          <cell r="S305" t="str">
            <v>N</v>
          </cell>
          <cell r="T305">
            <v>0</v>
          </cell>
          <cell r="U305">
            <v>20683</v>
          </cell>
          <cell r="V305">
            <v>123.56912414864381</v>
          </cell>
          <cell r="W305">
            <v>20683</v>
          </cell>
        </row>
        <row r="306">
          <cell r="B306" t="str">
            <v>39207</v>
          </cell>
          <cell r="C306" t="str">
            <v>Wapato</v>
          </cell>
          <cell r="D306">
            <v>1658.75</v>
          </cell>
          <cell r="E306">
            <v>201812</v>
          </cell>
          <cell r="F306">
            <v>0</v>
          </cell>
          <cell r="G306">
            <v>0</v>
          </cell>
          <cell r="H306">
            <v>201812</v>
          </cell>
          <cell r="I306">
            <v>0</v>
          </cell>
          <cell r="J306">
            <v>201812</v>
          </cell>
          <cell r="K306" t="str">
            <v>Y</v>
          </cell>
          <cell r="L306">
            <v>0</v>
          </cell>
          <cell r="M306">
            <v>1658.75</v>
          </cell>
          <cell r="N306">
            <v>3157</v>
          </cell>
          <cell r="O306">
            <v>204969</v>
          </cell>
          <cell r="Q306">
            <v>0</v>
          </cell>
          <cell r="R306">
            <v>0</v>
          </cell>
          <cell r="S306" t="str">
            <v>N</v>
          </cell>
          <cell r="T306">
            <v>0</v>
          </cell>
          <cell r="U306">
            <v>204969</v>
          </cell>
          <cell r="V306">
            <v>123.56834966088923</v>
          </cell>
          <cell r="W306">
            <v>204969</v>
          </cell>
        </row>
        <row r="307">
          <cell r="B307" t="str">
            <v>39208</v>
          </cell>
          <cell r="C307" t="str">
            <v>West Valley (Yak)</v>
          </cell>
          <cell r="D307">
            <v>398.625</v>
          </cell>
          <cell r="E307">
            <v>48499</v>
          </cell>
          <cell r="F307">
            <v>0</v>
          </cell>
          <cell r="G307">
            <v>0</v>
          </cell>
          <cell r="H307">
            <v>48499</v>
          </cell>
          <cell r="I307">
            <v>0</v>
          </cell>
          <cell r="J307">
            <v>48499</v>
          </cell>
          <cell r="K307" t="str">
            <v>Y</v>
          </cell>
          <cell r="L307">
            <v>0</v>
          </cell>
          <cell r="M307">
            <v>398.625</v>
          </cell>
          <cell r="N307">
            <v>759</v>
          </cell>
          <cell r="O307">
            <v>49258</v>
          </cell>
          <cell r="Q307">
            <v>0</v>
          </cell>
          <cell r="R307">
            <v>0</v>
          </cell>
          <cell r="S307" t="str">
            <v>Y</v>
          </cell>
          <cell r="T307">
            <v>148</v>
          </cell>
          <cell r="U307">
            <v>49258</v>
          </cell>
          <cell r="V307">
            <v>123.5697710881154</v>
          </cell>
          <cell r="W307">
            <v>49258</v>
          </cell>
        </row>
        <row r="308">
          <cell r="B308" t="str">
            <v>39209</v>
          </cell>
          <cell r="C308" t="str">
            <v>Mount Adams</v>
          </cell>
          <cell r="D308">
            <v>465</v>
          </cell>
          <cell r="E308">
            <v>56574</v>
          </cell>
          <cell r="F308">
            <v>0</v>
          </cell>
          <cell r="G308">
            <v>0</v>
          </cell>
          <cell r="H308">
            <v>56574</v>
          </cell>
          <cell r="I308">
            <v>0</v>
          </cell>
          <cell r="J308">
            <v>56574</v>
          </cell>
          <cell r="K308" t="str">
            <v>Y</v>
          </cell>
          <cell r="L308">
            <v>0</v>
          </cell>
          <cell r="M308">
            <v>465</v>
          </cell>
          <cell r="N308">
            <v>885</v>
          </cell>
          <cell r="O308">
            <v>57459</v>
          </cell>
          <cell r="Q308">
            <v>0</v>
          </cell>
          <cell r="R308">
            <v>0</v>
          </cell>
          <cell r="S308" t="str">
            <v>Y</v>
          </cell>
          <cell r="T308">
            <v>178.5</v>
          </cell>
          <cell r="U308">
            <v>57459</v>
          </cell>
          <cell r="V308">
            <v>123.56774193548387</v>
          </cell>
          <cell r="W308">
            <v>57459</v>
          </cell>
        </row>
        <row r="309">
          <cell r="B309" t="str">
            <v>17901</v>
          </cell>
          <cell r="C309" t="str">
            <v>First Place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NR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Q309">
            <v>0</v>
          </cell>
          <cell r="R309">
            <v>0</v>
          </cell>
          <cell r="S309" t="str">
            <v>NA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B310" t="str">
            <v>18902</v>
          </cell>
          <cell r="C310" t="str">
            <v>Suquamish Tribal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NR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/>
          <cell r="Q310">
            <v>0</v>
          </cell>
          <cell r="R310">
            <v>0</v>
          </cell>
          <cell r="S310" t="str">
            <v>NA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B311" t="str">
            <v>34974</v>
          </cell>
          <cell r="C311" t="str">
            <v>School of the Blind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NR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/>
          <cell r="Q311">
            <v>0</v>
          </cell>
          <cell r="R311">
            <v>0</v>
          </cell>
          <cell r="S311" t="str">
            <v>NA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B312" t="str">
            <v>34975</v>
          </cell>
          <cell r="C312" t="str">
            <v>School of the Deaf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NR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/>
          <cell r="Q312">
            <v>0</v>
          </cell>
          <cell r="R312">
            <v>0</v>
          </cell>
          <cell r="S312" t="str">
            <v>NA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B313" t="str">
            <v>17908</v>
          </cell>
          <cell r="C313" t="str">
            <v>Rainier Prep</v>
          </cell>
          <cell r="D313">
            <v>53.75</v>
          </cell>
          <cell r="E313">
            <v>6540</v>
          </cell>
          <cell r="F313">
            <v>0</v>
          </cell>
          <cell r="G313">
            <v>0</v>
          </cell>
          <cell r="H313">
            <v>6540</v>
          </cell>
          <cell r="I313">
            <v>0</v>
          </cell>
          <cell r="J313">
            <v>6540</v>
          </cell>
          <cell r="K313" t="str">
            <v>NR</v>
          </cell>
          <cell r="L313">
            <v>6540</v>
          </cell>
          <cell r="M313">
            <v>0</v>
          </cell>
          <cell r="N313">
            <v>0</v>
          </cell>
          <cell r="O313">
            <v>0</v>
          </cell>
          <cell r="P313"/>
          <cell r="Q313">
            <v>0</v>
          </cell>
          <cell r="R313">
            <v>0</v>
          </cell>
          <cell r="S313" t="str">
            <v>NA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B314" t="str">
            <v>17906</v>
          </cell>
          <cell r="C314" t="str">
            <v>Excel</v>
          </cell>
          <cell r="D314">
            <v>17.88</v>
          </cell>
          <cell r="E314">
            <v>2175</v>
          </cell>
          <cell r="F314">
            <v>0</v>
          </cell>
          <cell r="G314">
            <v>0</v>
          </cell>
          <cell r="H314">
            <v>2175</v>
          </cell>
          <cell r="I314">
            <v>0</v>
          </cell>
          <cell r="J314">
            <v>2175</v>
          </cell>
          <cell r="K314" t="str">
            <v>NR</v>
          </cell>
          <cell r="L314">
            <v>2175</v>
          </cell>
          <cell r="M314">
            <v>0</v>
          </cell>
          <cell r="N314">
            <v>0</v>
          </cell>
          <cell r="O314">
            <v>0</v>
          </cell>
          <cell r="P314"/>
          <cell r="Q314">
            <v>0</v>
          </cell>
          <cell r="R314">
            <v>0</v>
          </cell>
          <cell r="S314" t="str">
            <v>NA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B315" t="str">
            <v>32907</v>
          </cell>
          <cell r="C315" t="str">
            <v>Pride Prep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NR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/>
          <cell r="Q315">
            <v>0</v>
          </cell>
          <cell r="R315">
            <v>0</v>
          </cell>
          <cell r="S315" t="str">
            <v>NA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B316" t="str">
            <v>32901</v>
          </cell>
          <cell r="C316" t="str">
            <v>Spokane International Academy</v>
          </cell>
          <cell r="D316">
            <v>4</v>
          </cell>
          <cell r="E316">
            <v>487</v>
          </cell>
          <cell r="F316">
            <v>0</v>
          </cell>
          <cell r="G316">
            <v>0</v>
          </cell>
          <cell r="H316">
            <v>487</v>
          </cell>
          <cell r="I316">
            <v>0</v>
          </cell>
          <cell r="J316">
            <v>487</v>
          </cell>
          <cell r="K316" t="str">
            <v>NR</v>
          </cell>
          <cell r="L316">
            <v>487</v>
          </cell>
          <cell r="M316">
            <v>0</v>
          </cell>
          <cell r="N316">
            <v>0</v>
          </cell>
          <cell r="O316">
            <v>0</v>
          </cell>
          <cell r="P316"/>
          <cell r="Q316">
            <v>0</v>
          </cell>
          <cell r="R316">
            <v>0</v>
          </cell>
          <cell r="S316" t="str">
            <v>NA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B317" t="str">
            <v>27904</v>
          </cell>
          <cell r="C317" t="str">
            <v>Green Dot Tacoma</v>
          </cell>
          <cell r="D317">
            <v>9.8800000000000008</v>
          </cell>
          <cell r="E317">
            <v>1202</v>
          </cell>
          <cell r="F317">
            <v>0</v>
          </cell>
          <cell r="G317">
            <v>0</v>
          </cell>
          <cell r="H317">
            <v>1202</v>
          </cell>
          <cell r="I317">
            <v>0</v>
          </cell>
          <cell r="J317">
            <v>1202</v>
          </cell>
          <cell r="K317" t="str">
            <v>N</v>
          </cell>
          <cell r="L317">
            <v>1202</v>
          </cell>
          <cell r="M317">
            <v>0</v>
          </cell>
          <cell r="N317">
            <v>0</v>
          </cell>
          <cell r="O317">
            <v>0</v>
          </cell>
          <cell r="P317"/>
          <cell r="Q317">
            <v>0</v>
          </cell>
          <cell r="R317">
            <v>0</v>
          </cell>
          <cell r="S317" t="str">
            <v>NA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B318" t="str">
            <v>27909</v>
          </cell>
          <cell r="C318" t="str">
            <v>SOAR</v>
          </cell>
          <cell r="D318">
            <v>3</v>
          </cell>
          <cell r="E318">
            <v>365</v>
          </cell>
          <cell r="F318">
            <v>0</v>
          </cell>
          <cell r="G318">
            <v>0</v>
          </cell>
          <cell r="H318">
            <v>365</v>
          </cell>
          <cell r="I318">
            <v>0</v>
          </cell>
          <cell r="J318">
            <v>365</v>
          </cell>
          <cell r="K318" t="str">
            <v>NR</v>
          </cell>
          <cell r="L318">
            <v>365</v>
          </cell>
          <cell r="M318">
            <v>0</v>
          </cell>
          <cell r="N318">
            <v>0</v>
          </cell>
          <cell r="O318">
            <v>0</v>
          </cell>
          <cell r="P318"/>
          <cell r="Q318">
            <v>0</v>
          </cell>
          <cell r="R318">
            <v>0</v>
          </cell>
          <cell r="S318" t="str">
            <v>NA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B319" t="str">
            <v>17902</v>
          </cell>
          <cell r="C319" t="str">
            <v>Summit Sierra</v>
          </cell>
          <cell r="D319">
            <v>8.6300000000000008</v>
          </cell>
          <cell r="E319">
            <v>1050</v>
          </cell>
          <cell r="F319">
            <v>0</v>
          </cell>
          <cell r="G319">
            <v>0</v>
          </cell>
          <cell r="H319">
            <v>1050</v>
          </cell>
          <cell r="I319">
            <v>0</v>
          </cell>
          <cell r="J319">
            <v>1050</v>
          </cell>
          <cell r="K319" t="str">
            <v>NR</v>
          </cell>
          <cell r="L319">
            <v>1050</v>
          </cell>
          <cell r="M319">
            <v>0</v>
          </cell>
          <cell r="N319">
            <v>0</v>
          </cell>
          <cell r="O319">
            <v>0</v>
          </cell>
          <cell r="P319"/>
          <cell r="Q319">
            <v>0</v>
          </cell>
          <cell r="R319">
            <v>0</v>
          </cell>
          <cell r="S319" t="str">
            <v>NA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B320" t="str">
            <v>27905</v>
          </cell>
          <cell r="C320" t="str">
            <v>Summit Olympus</v>
          </cell>
          <cell r="D320">
            <v>10.5</v>
          </cell>
          <cell r="E320">
            <v>1277</v>
          </cell>
          <cell r="F320">
            <v>0</v>
          </cell>
          <cell r="G320">
            <v>0</v>
          </cell>
          <cell r="H320">
            <v>1277</v>
          </cell>
          <cell r="I320">
            <v>0</v>
          </cell>
          <cell r="J320">
            <v>1277</v>
          </cell>
          <cell r="K320" t="str">
            <v>NR</v>
          </cell>
          <cell r="L320">
            <v>1277</v>
          </cell>
          <cell r="M320">
            <v>0</v>
          </cell>
          <cell r="N320">
            <v>0</v>
          </cell>
          <cell r="O320">
            <v>0</v>
          </cell>
          <cell r="P320"/>
          <cell r="Q320">
            <v>0</v>
          </cell>
          <cell r="R320">
            <v>0</v>
          </cell>
          <cell r="S320" t="str">
            <v>NA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B321" t="str">
            <v>17903</v>
          </cell>
          <cell r="C321" t="str">
            <v>Muckleshoot Tribal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str">
            <v>NR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/>
          <cell r="Q321">
            <v>0</v>
          </cell>
          <cell r="R321">
            <v>0</v>
          </cell>
          <cell r="S321" t="str">
            <v>NA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</sheetData>
      <sheetData sheetId="11">
        <row r="8">
          <cell r="O8">
            <v>16071477</v>
          </cell>
        </row>
      </sheetData>
      <sheetData sheetId="12">
        <row r="8">
          <cell r="O8">
            <v>15678834</v>
          </cell>
        </row>
      </sheetData>
      <sheetData sheetId="13">
        <row r="8">
          <cell r="O8">
            <v>15732463</v>
          </cell>
        </row>
      </sheetData>
      <sheetData sheetId="14">
        <row r="8">
          <cell r="O8">
            <v>16266974</v>
          </cell>
        </row>
      </sheetData>
      <sheetData sheetId="15">
        <row r="7">
          <cell r="O7">
            <v>16415142</v>
          </cell>
        </row>
        <row r="9">
          <cell r="B9" t="str">
            <v>14005</v>
          </cell>
          <cell r="C9" t="str">
            <v>ABERDEEN</v>
          </cell>
          <cell r="D9">
            <v>343.89</v>
          </cell>
          <cell r="E9">
            <v>57956</v>
          </cell>
          <cell r="F9">
            <v>0</v>
          </cell>
          <cell r="G9">
            <v>0</v>
          </cell>
          <cell r="H9">
            <v>57956</v>
          </cell>
          <cell r="I9">
            <v>0</v>
          </cell>
          <cell r="J9">
            <v>57956</v>
          </cell>
          <cell r="K9" t="str">
            <v>Y</v>
          </cell>
          <cell r="L9">
            <v>0</v>
          </cell>
          <cell r="M9">
            <v>343.89</v>
          </cell>
          <cell r="N9">
            <v>786</v>
          </cell>
          <cell r="O9">
            <v>58742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NA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NA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52.11</v>
          </cell>
          <cell r="E12">
            <v>8782</v>
          </cell>
          <cell r="F12">
            <v>0</v>
          </cell>
          <cell r="G12">
            <v>0</v>
          </cell>
          <cell r="H12">
            <v>8782</v>
          </cell>
          <cell r="I12">
            <v>0</v>
          </cell>
          <cell r="J12">
            <v>8782</v>
          </cell>
          <cell r="K12" t="str">
            <v>N</v>
          </cell>
          <cell r="L12">
            <v>8782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31016</v>
          </cell>
          <cell r="C13" t="str">
            <v>ARLINGTON</v>
          </cell>
          <cell r="D13">
            <v>185.22</v>
          </cell>
          <cell r="E13">
            <v>31215</v>
          </cell>
          <cell r="F13">
            <v>0</v>
          </cell>
          <cell r="G13">
            <v>0</v>
          </cell>
          <cell r="H13">
            <v>31215</v>
          </cell>
          <cell r="I13">
            <v>0</v>
          </cell>
          <cell r="J13">
            <v>31215</v>
          </cell>
          <cell r="K13" t="str">
            <v>Y</v>
          </cell>
          <cell r="L13">
            <v>0</v>
          </cell>
          <cell r="M13">
            <v>185.22</v>
          </cell>
          <cell r="N13">
            <v>423</v>
          </cell>
          <cell r="O13">
            <v>31638</v>
          </cell>
        </row>
        <row r="14">
          <cell r="B14" t="str">
            <v>02420</v>
          </cell>
          <cell r="C14" t="str">
            <v>ASOTIN-ANATONE</v>
          </cell>
          <cell r="D14">
            <v>1</v>
          </cell>
          <cell r="E14">
            <v>169</v>
          </cell>
          <cell r="F14">
            <v>0</v>
          </cell>
          <cell r="G14">
            <v>0</v>
          </cell>
          <cell r="H14">
            <v>169</v>
          </cell>
          <cell r="I14">
            <v>0</v>
          </cell>
          <cell r="J14">
            <v>169</v>
          </cell>
          <cell r="K14" t="str">
            <v>N</v>
          </cell>
          <cell r="L14">
            <v>169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1979</v>
          </cell>
          <cell r="E15">
            <v>333520</v>
          </cell>
          <cell r="F15">
            <v>0</v>
          </cell>
          <cell r="G15">
            <v>0</v>
          </cell>
          <cell r="H15">
            <v>333520</v>
          </cell>
          <cell r="I15">
            <v>0</v>
          </cell>
          <cell r="J15">
            <v>333520</v>
          </cell>
          <cell r="K15" t="str">
            <v>Y</v>
          </cell>
          <cell r="L15">
            <v>0</v>
          </cell>
          <cell r="M15">
            <v>1979</v>
          </cell>
          <cell r="N15">
            <v>4524</v>
          </cell>
          <cell r="O15">
            <v>338044</v>
          </cell>
        </row>
        <row r="16">
          <cell r="B16" t="str">
            <v>18303</v>
          </cell>
          <cell r="C16" t="str">
            <v>BAINBRIDGE</v>
          </cell>
          <cell r="D16">
            <v>20.89</v>
          </cell>
          <cell r="E16">
            <v>3521</v>
          </cell>
          <cell r="F16">
            <v>0</v>
          </cell>
          <cell r="G16">
            <v>0</v>
          </cell>
          <cell r="H16">
            <v>3521</v>
          </cell>
          <cell r="I16">
            <v>0</v>
          </cell>
          <cell r="J16">
            <v>3521</v>
          </cell>
          <cell r="K16" t="str">
            <v>N</v>
          </cell>
          <cell r="L16">
            <v>3521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06119</v>
          </cell>
          <cell r="C17" t="str">
            <v>BATTLE GROUND</v>
          </cell>
          <cell r="D17">
            <v>689.67</v>
          </cell>
          <cell r="E17">
            <v>116230</v>
          </cell>
          <cell r="F17">
            <v>0</v>
          </cell>
          <cell r="G17">
            <v>0</v>
          </cell>
          <cell r="H17">
            <v>116230</v>
          </cell>
          <cell r="I17">
            <v>0</v>
          </cell>
          <cell r="J17">
            <v>116230</v>
          </cell>
          <cell r="K17" t="str">
            <v>Y</v>
          </cell>
          <cell r="L17">
            <v>0</v>
          </cell>
          <cell r="M17">
            <v>689.67</v>
          </cell>
          <cell r="N17">
            <v>1577</v>
          </cell>
          <cell r="O17">
            <v>117807</v>
          </cell>
        </row>
        <row r="18">
          <cell r="B18" t="str">
            <v>17405</v>
          </cell>
          <cell r="C18" t="str">
            <v>BELLEVUE</v>
          </cell>
          <cell r="D18">
            <v>1917.22</v>
          </cell>
          <cell r="E18">
            <v>323108</v>
          </cell>
          <cell r="F18">
            <v>0</v>
          </cell>
          <cell r="G18">
            <v>0</v>
          </cell>
          <cell r="H18">
            <v>323108</v>
          </cell>
          <cell r="I18">
            <v>0</v>
          </cell>
          <cell r="J18">
            <v>323108</v>
          </cell>
          <cell r="K18" t="str">
            <v>Y</v>
          </cell>
          <cell r="L18">
            <v>0</v>
          </cell>
          <cell r="M18">
            <v>1917.22</v>
          </cell>
          <cell r="N18">
            <v>4383</v>
          </cell>
          <cell r="O18">
            <v>327491</v>
          </cell>
        </row>
        <row r="19">
          <cell r="B19" t="str">
            <v>37501</v>
          </cell>
          <cell r="C19" t="str">
            <v>BELLINGHAM</v>
          </cell>
          <cell r="D19">
            <v>631.22</v>
          </cell>
          <cell r="E19">
            <v>106379</v>
          </cell>
          <cell r="F19">
            <v>0</v>
          </cell>
          <cell r="G19">
            <v>0</v>
          </cell>
          <cell r="H19">
            <v>106379</v>
          </cell>
          <cell r="I19">
            <v>0</v>
          </cell>
          <cell r="J19">
            <v>106379</v>
          </cell>
          <cell r="K19" t="str">
            <v>Y</v>
          </cell>
          <cell r="L19">
            <v>0</v>
          </cell>
          <cell r="M19">
            <v>631.22</v>
          </cell>
          <cell r="N19">
            <v>1443</v>
          </cell>
          <cell r="O19">
            <v>107822</v>
          </cell>
        </row>
        <row r="20">
          <cell r="B20" t="str">
            <v>01122</v>
          </cell>
          <cell r="C20" t="str">
            <v>BENGE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NA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27403</v>
          </cell>
          <cell r="C21" t="str">
            <v>BETHEL</v>
          </cell>
          <cell r="D21">
            <v>280.11</v>
          </cell>
          <cell r="E21">
            <v>47207</v>
          </cell>
          <cell r="F21">
            <v>0</v>
          </cell>
          <cell r="G21">
            <v>0</v>
          </cell>
          <cell r="H21">
            <v>47207</v>
          </cell>
          <cell r="I21">
            <v>0</v>
          </cell>
          <cell r="J21">
            <v>47207</v>
          </cell>
          <cell r="K21" t="str">
            <v>Y</v>
          </cell>
          <cell r="L21">
            <v>0</v>
          </cell>
          <cell r="M21">
            <v>280.11</v>
          </cell>
          <cell r="N21">
            <v>640</v>
          </cell>
          <cell r="O21">
            <v>47847</v>
          </cell>
        </row>
        <row r="22">
          <cell r="B22" t="str">
            <v>20203</v>
          </cell>
          <cell r="C22" t="str">
            <v>BICKLETON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NA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37503</v>
          </cell>
          <cell r="C23" t="str">
            <v>BLAINE</v>
          </cell>
          <cell r="D23">
            <v>82.89</v>
          </cell>
          <cell r="E23">
            <v>13969</v>
          </cell>
          <cell r="F23">
            <v>0</v>
          </cell>
          <cell r="G23">
            <v>0</v>
          </cell>
          <cell r="H23">
            <v>13969</v>
          </cell>
          <cell r="I23">
            <v>0</v>
          </cell>
          <cell r="J23">
            <v>13969</v>
          </cell>
          <cell r="K23" t="str">
            <v>Y</v>
          </cell>
          <cell r="L23">
            <v>0</v>
          </cell>
          <cell r="M23">
            <v>82.89</v>
          </cell>
          <cell r="N23">
            <v>190</v>
          </cell>
          <cell r="O23">
            <v>14159</v>
          </cell>
        </row>
        <row r="24">
          <cell r="B24" t="str">
            <v>21234</v>
          </cell>
          <cell r="C24" t="str">
            <v>BOISTFORT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NA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18100</v>
          </cell>
          <cell r="C25" t="str">
            <v>BREMERTON</v>
          </cell>
          <cell r="D25">
            <v>149.78</v>
          </cell>
          <cell r="E25">
            <v>25242</v>
          </cell>
          <cell r="F25">
            <v>0</v>
          </cell>
          <cell r="G25">
            <v>0</v>
          </cell>
          <cell r="H25">
            <v>25242</v>
          </cell>
          <cell r="I25">
            <v>0</v>
          </cell>
          <cell r="J25">
            <v>25242</v>
          </cell>
          <cell r="K25" t="str">
            <v>Y</v>
          </cell>
          <cell r="L25">
            <v>0</v>
          </cell>
          <cell r="M25">
            <v>149.78</v>
          </cell>
          <cell r="N25">
            <v>342</v>
          </cell>
          <cell r="O25">
            <v>25584</v>
          </cell>
        </row>
        <row r="26">
          <cell r="B26" t="str">
            <v>24111</v>
          </cell>
          <cell r="C26" t="str">
            <v>BREWSTER</v>
          </cell>
          <cell r="D26">
            <v>396.89</v>
          </cell>
          <cell r="E26">
            <v>66888</v>
          </cell>
          <cell r="F26">
            <v>0</v>
          </cell>
          <cell r="G26">
            <v>0</v>
          </cell>
          <cell r="H26">
            <v>66888</v>
          </cell>
          <cell r="I26">
            <v>0</v>
          </cell>
          <cell r="J26">
            <v>66888</v>
          </cell>
          <cell r="K26" t="str">
            <v>Y</v>
          </cell>
          <cell r="L26">
            <v>0</v>
          </cell>
          <cell r="M26">
            <v>396.89</v>
          </cell>
          <cell r="N26">
            <v>907</v>
          </cell>
          <cell r="O26">
            <v>67795</v>
          </cell>
        </row>
        <row r="27">
          <cell r="B27" t="str">
            <v>09075</v>
          </cell>
          <cell r="C27" t="str">
            <v>BRIDGEPORT</v>
          </cell>
          <cell r="D27">
            <v>315.77999999999997</v>
          </cell>
          <cell r="E27">
            <v>53218</v>
          </cell>
          <cell r="F27">
            <v>0</v>
          </cell>
          <cell r="G27">
            <v>0</v>
          </cell>
          <cell r="H27">
            <v>53218</v>
          </cell>
          <cell r="I27">
            <v>0</v>
          </cell>
          <cell r="J27">
            <v>53218</v>
          </cell>
          <cell r="K27" t="str">
            <v>Y</v>
          </cell>
          <cell r="L27">
            <v>0</v>
          </cell>
          <cell r="M27">
            <v>315.77999999999997</v>
          </cell>
          <cell r="N27">
            <v>722</v>
          </cell>
          <cell r="O27">
            <v>53940</v>
          </cell>
        </row>
        <row r="28">
          <cell r="B28" t="str">
            <v>16046</v>
          </cell>
          <cell r="C28" t="str">
            <v>BRINNON</v>
          </cell>
          <cell r="D28">
            <v>2</v>
          </cell>
          <cell r="E28">
            <v>337</v>
          </cell>
          <cell r="F28">
            <v>0</v>
          </cell>
          <cell r="G28">
            <v>0</v>
          </cell>
          <cell r="H28">
            <v>337</v>
          </cell>
          <cell r="I28">
            <v>0</v>
          </cell>
          <cell r="J28">
            <v>337</v>
          </cell>
          <cell r="K28" t="str">
            <v>NA</v>
          </cell>
          <cell r="L28">
            <v>337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29100</v>
          </cell>
          <cell r="C29" t="str">
            <v>BURLINGTON EDISON</v>
          </cell>
          <cell r="D29">
            <v>659.22</v>
          </cell>
          <cell r="E29">
            <v>111098</v>
          </cell>
          <cell r="F29">
            <v>0</v>
          </cell>
          <cell r="G29">
            <v>0</v>
          </cell>
          <cell r="H29">
            <v>111098</v>
          </cell>
          <cell r="I29">
            <v>0</v>
          </cell>
          <cell r="J29">
            <v>111098</v>
          </cell>
          <cell r="K29" t="str">
            <v>Y</v>
          </cell>
          <cell r="L29">
            <v>0</v>
          </cell>
          <cell r="M29">
            <v>659.22</v>
          </cell>
          <cell r="N29">
            <v>1507</v>
          </cell>
          <cell r="O29">
            <v>112605</v>
          </cell>
        </row>
        <row r="30">
          <cell r="B30" t="str">
            <v>06117</v>
          </cell>
          <cell r="C30" t="str">
            <v>CAMAS</v>
          </cell>
          <cell r="D30">
            <v>108.11</v>
          </cell>
          <cell r="E30">
            <v>18220</v>
          </cell>
          <cell r="F30">
            <v>0</v>
          </cell>
          <cell r="G30">
            <v>0</v>
          </cell>
          <cell r="H30">
            <v>18220</v>
          </cell>
          <cell r="I30">
            <v>0</v>
          </cell>
          <cell r="J30">
            <v>18220</v>
          </cell>
          <cell r="K30" t="str">
            <v>Y</v>
          </cell>
          <cell r="L30">
            <v>0</v>
          </cell>
          <cell r="M30">
            <v>108.11</v>
          </cell>
          <cell r="N30">
            <v>247</v>
          </cell>
          <cell r="O30">
            <v>18467</v>
          </cell>
        </row>
        <row r="31">
          <cell r="B31" t="str">
            <v>05401</v>
          </cell>
          <cell r="C31" t="str">
            <v>CAPE FLATTERY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NA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27019</v>
          </cell>
          <cell r="C32" t="str">
            <v>CARBONADO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NA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04228</v>
          </cell>
          <cell r="C33" t="str">
            <v>CASCADE</v>
          </cell>
          <cell r="D33">
            <v>173.56</v>
          </cell>
          <cell r="E33">
            <v>29250</v>
          </cell>
          <cell r="F33">
            <v>0</v>
          </cell>
          <cell r="G33">
            <v>0</v>
          </cell>
          <cell r="H33">
            <v>29250</v>
          </cell>
          <cell r="I33">
            <v>0</v>
          </cell>
          <cell r="J33">
            <v>29250</v>
          </cell>
          <cell r="K33" t="str">
            <v>Y</v>
          </cell>
          <cell r="L33">
            <v>0</v>
          </cell>
          <cell r="M33">
            <v>173.56</v>
          </cell>
          <cell r="N33">
            <v>397</v>
          </cell>
          <cell r="O33">
            <v>29647</v>
          </cell>
        </row>
        <row r="34">
          <cell r="B34" t="str">
            <v>04222</v>
          </cell>
          <cell r="C34" t="str">
            <v>CASHMERE</v>
          </cell>
          <cell r="D34">
            <v>220.67</v>
          </cell>
          <cell r="E34">
            <v>37189</v>
          </cell>
          <cell r="F34">
            <v>0</v>
          </cell>
          <cell r="G34">
            <v>0</v>
          </cell>
          <cell r="H34">
            <v>37189</v>
          </cell>
          <cell r="I34">
            <v>0</v>
          </cell>
          <cell r="J34">
            <v>37189</v>
          </cell>
          <cell r="K34" t="str">
            <v>Y</v>
          </cell>
          <cell r="L34">
            <v>0</v>
          </cell>
          <cell r="M34">
            <v>220.67</v>
          </cell>
          <cell r="N34">
            <v>505</v>
          </cell>
          <cell r="O34">
            <v>37694</v>
          </cell>
        </row>
        <row r="35">
          <cell r="B35" t="str">
            <v>08401</v>
          </cell>
          <cell r="C35" t="str">
            <v>CASTLE ROCK</v>
          </cell>
          <cell r="D35">
            <v>28.78</v>
          </cell>
          <cell r="E35">
            <v>4850</v>
          </cell>
          <cell r="F35">
            <v>0</v>
          </cell>
          <cell r="G35">
            <v>0</v>
          </cell>
          <cell r="H35">
            <v>4850</v>
          </cell>
          <cell r="I35">
            <v>0</v>
          </cell>
          <cell r="J35">
            <v>4850</v>
          </cell>
          <cell r="K35" t="str">
            <v>N</v>
          </cell>
          <cell r="L35">
            <v>4850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20215</v>
          </cell>
          <cell r="C36" t="str">
            <v>CENTERVILLE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NA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18401</v>
          </cell>
          <cell r="C37" t="str">
            <v>CENTRAL KITSAP</v>
          </cell>
          <cell r="D37">
            <v>228.11</v>
          </cell>
          <cell r="E37">
            <v>38443</v>
          </cell>
          <cell r="F37">
            <v>0</v>
          </cell>
          <cell r="G37">
            <v>0</v>
          </cell>
          <cell r="H37">
            <v>38443</v>
          </cell>
          <cell r="I37">
            <v>0</v>
          </cell>
          <cell r="J37">
            <v>38443</v>
          </cell>
          <cell r="K37" t="str">
            <v>Y</v>
          </cell>
          <cell r="L37">
            <v>0</v>
          </cell>
          <cell r="M37">
            <v>228.11</v>
          </cell>
          <cell r="N37">
            <v>522</v>
          </cell>
          <cell r="O37">
            <v>38965</v>
          </cell>
        </row>
        <row r="38">
          <cell r="B38" t="str">
            <v>32356</v>
          </cell>
          <cell r="C38" t="str">
            <v>CENTRAL VALLEY</v>
          </cell>
          <cell r="D38">
            <v>304.56</v>
          </cell>
          <cell r="E38">
            <v>51327</v>
          </cell>
          <cell r="F38">
            <v>0</v>
          </cell>
          <cell r="G38">
            <v>0</v>
          </cell>
          <cell r="H38">
            <v>51327</v>
          </cell>
          <cell r="I38">
            <v>0</v>
          </cell>
          <cell r="J38">
            <v>51327</v>
          </cell>
          <cell r="K38" t="str">
            <v>Y</v>
          </cell>
          <cell r="L38">
            <v>0</v>
          </cell>
          <cell r="M38">
            <v>304.56</v>
          </cell>
          <cell r="N38">
            <v>696</v>
          </cell>
          <cell r="O38">
            <v>52023</v>
          </cell>
        </row>
        <row r="39">
          <cell r="B39" t="str">
            <v>21401</v>
          </cell>
          <cell r="C39" t="str">
            <v>CENTRALIA</v>
          </cell>
          <cell r="D39">
            <v>301.22000000000003</v>
          </cell>
          <cell r="E39">
            <v>50764</v>
          </cell>
          <cell r="F39">
            <v>0</v>
          </cell>
          <cell r="G39">
            <v>0</v>
          </cell>
          <cell r="H39">
            <v>50764</v>
          </cell>
          <cell r="I39">
            <v>0</v>
          </cell>
          <cell r="J39">
            <v>50764</v>
          </cell>
          <cell r="K39" t="str">
            <v>Y</v>
          </cell>
          <cell r="L39">
            <v>0</v>
          </cell>
          <cell r="M39">
            <v>301.22000000000003</v>
          </cell>
          <cell r="N39">
            <v>689</v>
          </cell>
          <cell r="O39">
            <v>51453</v>
          </cell>
        </row>
        <row r="40">
          <cell r="B40" t="str">
            <v>21302</v>
          </cell>
          <cell r="C40" t="str">
            <v>CHEHALIS</v>
          </cell>
          <cell r="D40">
            <v>87.11</v>
          </cell>
          <cell r="E40">
            <v>14681</v>
          </cell>
          <cell r="F40">
            <v>0</v>
          </cell>
          <cell r="G40">
            <v>0</v>
          </cell>
          <cell r="H40">
            <v>14681</v>
          </cell>
          <cell r="I40">
            <v>0</v>
          </cell>
          <cell r="J40">
            <v>14681</v>
          </cell>
          <cell r="K40" t="str">
            <v>Y</v>
          </cell>
          <cell r="L40">
            <v>0</v>
          </cell>
          <cell r="M40">
            <v>87.11</v>
          </cell>
          <cell r="N40">
            <v>199</v>
          </cell>
          <cell r="O40">
            <v>14880</v>
          </cell>
        </row>
        <row r="41">
          <cell r="B41" t="str">
            <v>32360</v>
          </cell>
          <cell r="C41" t="str">
            <v>CHENEY</v>
          </cell>
          <cell r="D41">
            <v>95.33</v>
          </cell>
          <cell r="E41">
            <v>16066</v>
          </cell>
          <cell r="F41">
            <v>0</v>
          </cell>
          <cell r="G41">
            <v>0</v>
          </cell>
          <cell r="H41">
            <v>16066</v>
          </cell>
          <cell r="I41">
            <v>0</v>
          </cell>
          <cell r="J41">
            <v>16066</v>
          </cell>
          <cell r="K41" t="str">
            <v>Y</v>
          </cell>
          <cell r="L41">
            <v>0</v>
          </cell>
          <cell r="M41">
            <v>95.33</v>
          </cell>
          <cell r="N41">
            <v>218</v>
          </cell>
          <cell r="O41">
            <v>16284</v>
          </cell>
        </row>
        <row r="42">
          <cell r="B42" t="str">
            <v>33036</v>
          </cell>
          <cell r="C42" t="str">
            <v>CHEWELAH</v>
          </cell>
          <cell r="D42">
            <v>5</v>
          </cell>
          <cell r="E42">
            <v>843</v>
          </cell>
          <cell r="F42">
            <v>0</v>
          </cell>
          <cell r="G42">
            <v>0</v>
          </cell>
          <cell r="H42">
            <v>843</v>
          </cell>
          <cell r="I42">
            <v>0</v>
          </cell>
          <cell r="J42">
            <v>843</v>
          </cell>
          <cell r="K42" t="str">
            <v>N</v>
          </cell>
          <cell r="L42">
            <v>843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16049</v>
          </cell>
          <cell r="C43" t="str">
            <v>CHIMACUM</v>
          </cell>
          <cell r="D43">
            <v>9.7799999999999994</v>
          </cell>
          <cell r="E43">
            <v>1648</v>
          </cell>
          <cell r="F43">
            <v>0</v>
          </cell>
          <cell r="G43">
            <v>0</v>
          </cell>
          <cell r="H43">
            <v>1648</v>
          </cell>
          <cell r="I43">
            <v>0</v>
          </cell>
          <cell r="J43">
            <v>1648</v>
          </cell>
          <cell r="K43" t="str">
            <v>N</v>
          </cell>
          <cell r="L43">
            <v>1648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02250</v>
          </cell>
          <cell r="C44" t="str">
            <v>CLARKSTON</v>
          </cell>
          <cell r="D44">
            <v>26</v>
          </cell>
          <cell r="E44">
            <v>4382</v>
          </cell>
          <cell r="F44">
            <v>0</v>
          </cell>
          <cell r="G44">
            <v>0</v>
          </cell>
          <cell r="H44">
            <v>4382</v>
          </cell>
          <cell r="I44">
            <v>0</v>
          </cell>
          <cell r="J44">
            <v>4382</v>
          </cell>
          <cell r="K44" t="str">
            <v>N</v>
          </cell>
          <cell r="L44">
            <v>4382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19404</v>
          </cell>
          <cell r="C45" t="str">
            <v>CLE ELUM-ROSLYN</v>
          </cell>
          <cell r="D45">
            <v>14.67</v>
          </cell>
          <cell r="E45">
            <v>2472</v>
          </cell>
          <cell r="F45">
            <v>0</v>
          </cell>
          <cell r="G45">
            <v>0</v>
          </cell>
          <cell r="H45">
            <v>2472</v>
          </cell>
          <cell r="I45">
            <v>0</v>
          </cell>
          <cell r="J45">
            <v>2472</v>
          </cell>
          <cell r="K45" t="str">
            <v>C</v>
          </cell>
          <cell r="L45">
            <v>0</v>
          </cell>
          <cell r="M45">
            <v>14.67</v>
          </cell>
          <cell r="N45">
            <v>34</v>
          </cell>
          <cell r="O45">
            <v>2506</v>
          </cell>
        </row>
        <row r="46">
          <cell r="B46" t="str">
            <v>27400</v>
          </cell>
          <cell r="C46" t="str">
            <v>CLOVER PARK</v>
          </cell>
          <cell r="D46">
            <v>1303.8900000000001</v>
          </cell>
          <cell r="E46">
            <v>219744</v>
          </cell>
          <cell r="F46">
            <v>0</v>
          </cell>
          <cell r="G46">
            <v>0</v>
          </cell>
          <cell r="H46">
            <v>219744</v>
          </cell>
          <cell r="I46">
            <v>0</v>
          </cell>
          <cell r="J46">
            <v>219744</v>
          </cell>
          <cell r="K46" t="str">
            <v>Y</v>
          </cell>
          <cell r="L46">
            <v>0</v>
          </cell>
          <cell r="M46">
            <v>1303.8900000000001</v>
          </cell>
          <cell r="N46">
            <v>2981</v>
          </cell>
          <cell r="O46">
            <v>222725</v>
          </cell>
        </row>
        <row r="47">
          <cell r="B47" t="str">
            <v>38300</v>
          </cell>
          <cell r="C47" t="str">
            <v>COLFAX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NA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36250</v>
          </cell>
          <cell r="C48" t="str">
            <v>COLLEGE PLACE</v>
          </cell>
          <cell r="D48">
            <v>185.56</v>
          </cell>
          <cell r="E48">
            <v>31272</v>
          </cell>
          <cell r="F48">
            <v>0</v>
          </cell>
          <cell r="G48">
            <v>0</v>
          </cell>
          <cell r="H48">
            <v>31272</v>
          </cell>
          <cell r="I48">
            <v>0</v>
          </cell>
          <cell r="J48">
            <v>31272</v>
          </cell>
          <cell r="K48" t="str">
            <v>Y</v>
          </cell>
          <cell r="L48">
            <v>0</v>
          </cell>
          <cell r="M48">
            <v>185.56</v>
          </cell>
          <cell r="N48">
            <v>424</v>
          </cell>
          <cell r="O48">
            <v>31696</v>
          </cell>
        </row>
        <row r="49">
          <cell r="B49" t="str">
            <v>38306</v>
          </cell>
          <cell r="C49" t="str">
            <v>COLTON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NA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33206</v>
          </cell>
          <cell r="C50" t="str">
            <v>COLUMBIA (STEV)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NA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36400</v>
          </cell>
          <cell r="C51" t="str">
            <v>COLUMBIA (WALLA)</v>
          </cell>
          <cell r="D51">
            <v>116.56</v>
          </cell>
          <cell r="E51">
            <v>19644</v>
          </cell>
          <cell r="F51">
            <v>0</v>
          </cell>
          <cell r="G51">
            <v>0</v>
          </cell>
          <cell r="H51">
            <v>19644</v>
          </cell>
          <cell r="I51">
            <v>0</v>
          </cell>
          <cell r="J51">
            <v>19644</v>
          </cell>
          <cell r="K51" t="str">
            <v>Y</v>
          </cell>
          <cell r="L51">
            <v>0</v>
          </cell>
          <cell r="M51">
            <v>116.56</v>
          </cell>
          <cell r="N51">
            <v>266</v>
          </cell>
          <cell r="O51">
            <v>19910</v>
          </cell>
        </row>
        <row r="52">
          <cell r="B52" t="str">
            <v>33115</v>
          </cell>
          <cell r="C52" t="str">
            <v>COLVILLE</v>
          </cell>
          <cell r="D52">
            <v>43.44</v>
          </cell>
          <cell r="E52">
            <v>7321</v>
          </cell>
          <cell r="F52">
            <v>0</v>
          </cell>
          <cell r="G52">
            <v>0</v>
          </cell>
          <cell r="H52">
            <v>7321</v>
          </cell>
          <cell r="I52">
            <v>0</v>
          </cell>
          <cell r="J52">
            <v>7321</v>
          </cell>
          <cell r="K52" t="str">
            <v>Y</v>
          </cell>
          <cell r="L52">
            <v>7321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29011</v>
          </cell>
          <cell r="C53" t="str">
            <v>CONCRETE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NA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29317</v>
          </cell>
          <cell r="C54" t="str">
            <v>CONWAY</v>
          </cell>
          <cell r="D54">
            <v>28.67</v>
          </cell>
          <cell r="E54">
            <v>4832</v>
          </cell>
          <cell r="F54">
            <v>0</v>
          </cell>
          <cell r="G54">
            <v>0</v>
          </cell>
          <cell r="H54">
            <v>4832</v>
          </cell>
          <cell r="I54">
            <v>0</v>
          </cell>
          <cell r="J54">
            <v>4832</v>
          </cell>
          <cell r="K54" t="str">
            <v>N</v>
          </cell>
          <cell r="L54">
            <v>4832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14099</v>
          </cell>
          <cell r="C55" t="str">
            <v>COSMOPOLIS</v>
          </cell>
          <cell r="D55">
            <v>2.56</v>
          </cell>
          <cell r="E55">
            <v>431</v>
          </cell>
          <cell r="F55">
            <v>0</v>
          </cell>
          <cell r="G55">
            <v>0</v>
          </cell>
          <cell r="H55">
            <v>431</v>
          </cell>
          <cell r="I55">
            <v>0</v>
          </cell>
          <cell r="J55">
            <v>431</v>
          </cell>
          <cell r="K55" t="str">
            <v>N</v>
          </cell>
          <cell r="L55">
            <v>431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13151</v>
          </cell>
          <cell r="C56" t="str">
            <v>COULEE/HARTLINE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NA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15204</v>
          </cell>
          <cell r="C57" t="str">
            <v>COUPEVILLE</v>
          </cell>
          <cell r="D57">
            <v>22.67</v>
          </cell>
          <cell r="E57">
            <v>3821</v>
          </cell>
          <cell r="F57">
            <v>0</v>
          </cell>
          <cell r="G57">
            <v>0</v>
          </cell>
          <cell r="H57">
            <v>3821</v>
          </cell>
          <cell r="I57">
            <v>0</v>
          </cell>
          <cell r="J57">
            <v>3821</v>
          </cell>
          <cell r="K57" t="str">
            <v>N</v>
          </cell>
          <cell r="L57">
            <v>3821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05313</v>
          </cell>
          <cell r="C58" t="str">
            <v>CRESCENT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NA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22073</v>
          </cell>
          <cell r="C59" t="str">
            <v>CRESTON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NA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10050</v>
          </cell>
          <cell r="C60" t="str">
            <v>CURLEW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NA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26059</v>
          </cell>
          <cell r="C61" t="str">
            <v>CUSICK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NA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19007</v>
          </cell>
          <cell r="C62" t="str">
            <v>DAMMAN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NA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31330</v>
          </cell>
          <cell r="C63" t="str">
            <v>DARRINGTON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NA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22207</v>
          </cell>
          <cell r="C64" t="str">
            <v>DAVENPORT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NA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07002</v>
          </cell>
          <cell r="C65" t="str">
            <v>DAYTON</v>
          </cell>
          <cell r="D65">
            <v>0.78</v>
          </cell>
          <cell r="E65">
            <v>131</v>
          </cell>
          <cell r="F65">
            <v>0</v>
          </cell>
          <cell r="G65">
            <v>0</v>
          </cell>
          <cell r="H65">
            <v>131</v>
          </cell>
          <cell r="I65">
            <v>0</v>
          </cell>
          <cell r="J65">
            <v>131</v>
          </cell>
          <cell r="K65" t="str">
            <v>NA</v>
          </cell>
          <cell r="L65">
            <v>131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32414</v>
          </cell>
          <cell r="C66" t="str">
            <v>DEER PARK</v>
          </cell>
          <cell r="D66">
            <v>4.4400000000000004</v>
          </cell>
          <cell r="E66">
            <v>748</v>
          </cell>
          <cell r="F66">
            <v>0</v>
          </cell>
          <cell r="G66">
            <v>0</v>
          </cell>
          <cell r="H66">
            <v>748</v>
          </cell>
          <cell r="I66">
            <v>0</v>
          </cell>
          <cell r="J66">
            <v>748</v>
          </cell>
          <cell r="K66" t="str">
            <v>N</v>
          </cell>
          <cell r="L66">
            <v>748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27343</v>
          </cell>
          <cell r="C67" t="str">
            <v>DIERINGER</v>
          </cell>
          <cell r="D67">
            <v>21.67</v>
          </cell>
          <cell r="E67">
            <v>3652</v>
          </cell>
          <cell r="F67">
            <v>0</v>
          </cell>
          <cell r="G67">
            <v>0</v>
          </cell>
          <cell r="H67">
            <v>3652</v>
          </cell>
          <cell r="I67">
            <v>0</v>
          </cell>
          <cell r="J67">
            <v>3652</v>
          </cell>
          <cell r="K67" t="str">
            <v>C</v>
          </cell>
          <cell r="L67">
            <v>0</v>
          </cell>
          <cell r="M67">
            <v>21.67</v>
          </cell>
          <cell r="N67">
            <v>50</v>
          </cell>
          <cell r="O67">
            <v>3702</v>
          </cell>
        </row>
        <row r="68">
          <cell r="B68" t="str">
            <v>36101</v>
          </cell>
          <cell r="C68" t="str">
            <v>DIXIE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NA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32361</v>
          </cell>
          <cell r="C69" t="str">
            <v>EAST VALLEY (SPOK</v>
          </cell>
          <cell r="D69">
            <v>102</v>
          </cell>
          <cell r="E69">
            <v>17190</v>
          </cell>
          <cell r="F69">
            <v>0</v>
          </cell>
          <cell r="G69">
            <v>0</v>
          </cell>
          <cell r="H69">
            <v>17190</v>
          </cell>
          <cell r="I69">
            <v>0</v>
          </cell>
          <cell r="J69">
            <v>17190</v>
          </cell>
          <cell r="K69" t="str">
            <v>Y</v>
          </cell>
          <cell r="L69">
            <v>0</v>
          </cell>
          <cell r="M69">
            <v>102</v>
          </cell>
          <cell r="N69">
            <v>233</v>
          </cell>
          <cell r="O69">
            <v>17423</v>
          </cell>
        </row>
        <row r="70">
          <cell r="B70" t="str">
            <v>39090</v>
          </cell>
          <cell r="C70" t="str">
            <v>EAST VALLEY (YAK)</v>
          </cell>
          <cell r="D70">
            <v>319.11</v>
          </cell>
          <cell r="E70">
            <v>53779</v>
          </cell>
          <cell r="F70">
            <v>0</v>
          </cell>
          <cell r="G70">
            <v>0</v>
          </cell>
          <cell r="H70">
            <v>53779</v>
          </cell>
          <cell r="I70">
            <v>0</v>
          </cell>
          <cell r="J70">
            <v>53779</v>
          </cell>
          <cell r="K70" t="str">
            <v>Y</v>
          </cell>
          <cell r="L70">
            <v>0</v>
          </cell>
          <cell r="M70">
            <v>319.11</v>
          </cell>
          <cell r="N70">
            <v>730</v>
          </cell>
          <cell r="O70">
            <v>54509</v>
          </cell>
        </row>
        <row r="71">
          <cell r="B71" t="str">
            <v>09206</v>
          </cell>
          <cell r="C71" t="str">
            <v>EASTMONT</v>
          </cell>
          <cell r="D71">
            <v>944.33</v>
          </cell>
          <cell r="E71">
            <v>159148</v>
          </cell>
          <cell r="F71">
            <v>0</v>
          </cell>
          <cell r="G71">
            <v>0</v>
          </cell>
          <cell r="H71">
            <v>159148</v>
          </cell>
          <cell r="I71">
            <v>0</v>
          </cell>
          <cell r="J71">
            <v>159148</v>
          </cell>
          <cell r="K71" t="str">
            <v>Y</v>
          </cell>
          <cell r="L71">
            <v>0</v>
          </cell>
          <cell r="M71">
            <v>944.33</v>
          </cell>
          <cell r="N71">
            <v>2159</v>
          </cell>
          <cell r="O71">
            <v>161307</v>
          </cell>
        </row>
        <row r="72">
          <cell r="B72" t="str">
            <v>19028</v>
          </cell>
          <cell r="C72" t="str">
            <v>EASTON</v>
          </cell>
          <cell r="D72">
            <v>10.89</v>
          </cell>
          <cell r="E72">
            <v>1835</v>
          </cell>
          <cell r="F72">
            <v>0</v>
          </cell>
          <cell r="G72">
            <v>0</v>
          </cell>
          <cell r="H72">
            <v>1835</v>
          </cell>
          <cell r="I72">
            <v>0</v>
          </cell>
          <cell r="J72">
            <v>1835</v>
          </cell>
          <cell r="K72" t="str">
            <v>N</v>
          </cell>
          <cell r="L72">
            <v>1835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>27404</v>
          </cell>
          <cell r="C73" t="str">
            <v>EATONVILLE</v>
          </cell>
          <cell r="D73">
            <v>13.44</v>
          </cell>
          <cell r="E73">
            <v>2265</v>
          </cell>
          <cell r="F73">
            <v>0</v>
          </cell>
          <cell r="G73">
            <v>0</v>
          </cell>
          <cell r="H73">
            <v>2265</v>
          </cell>
          <cell r="I73">
            <v>0</v>
          </cell>
          <cell r="J73">
            <v>2265</v>
          </cell>
          <cell r="K73" t="str">
            <v>N</v>
          </cell>
          <cell r="L73">
            <v>2265</v>
          </cell>
          <cell r="M73">
            <v>0</v>
          </cell>
          <cell r="N73">
            <v>0</v>
          </cell>
          <cell r="O73">
            <v>0</v>
          </cell>
        </row>
        <row r="74">
          <cell r="B74" t="str">
            <v>31015</v>
          </cell>
          <cell r="C74" t="str">
            <v>EDMONDS</v>
          </cell>
          <cell r="D74">
            <v>2045</v>
          </cell>
          <cell r="E74">
            <v>344643</v>
          </cell>
          <cell r="F74">
            <v>0</v>
          </cell>
          <cell r="G74">
            <v>0</v>
          </cell>
          <cell r="H74">
            <v>344643</v>
          </cell>
          <cell r="I74">
            <v>0</v>
          </cell>
          <cell r="J74">
            <v>344643</v>
          </cell>
          <cell r="K74" t="str">
            <v>Y</v>
          </cell>
          <cell r="L74">
            <v>0</v>
          </cell>
          <cell r="M74">
            <v>2045</v>
          </cell>
          <cell r="N74">
            <v>4675</v>
          </cell>
          <cell r="O74">
            <v>349318</v>
          </cell>
        </row>
        <row r="75">
          <cell r="B75" t="str">
            <v>19401</v>
          </cell>
          <cell r="C75" t="str">
            <v>ELLENSBURG</v>
          </cell>
          <cell r="D75">
            <v>205.22</v>
          </cell>
          <cell r="E75">
            <v>34586</v>
          </cell>
          <cell r="F75">
            <v>0</v>
          </cell>
          <cell r="G75">
            <v>0</v>
          </cell>
          <cell r="H75">
            <v>34586</v>
          </cell>
          <cell r="I75">
            <v>0</v>
          </cell>
          <cell r="J75">
            <v>34586</v>
          </cell>
          <cell r="K75" t="str">
            <v>Y</v>
          </cell>
          <cell r="L75">
            <v>0</v>
          </cell>
          <cell r="M75">
            <v>205.22</v>
          </cell>
          <cell r="N75">
            <v>469</v>
          </cell>
          <cell r="O75">
            <v>35055</v>
          </cell>
        </row>
        <row r="76">
          <cell r="B76" t="str">
            <v>14068</v>
          </cell>
          <cell r="C76" t="str">
            <v>ELMA</v>
          </cell>
          <cell r="D76">
            <v>100.78</v>
          </cell>
          <cell r="E76">
            <v>16984</v>
          </cell>
          <cell r="F76">
            <v>0</v>
          </cell>
          <cell r="G76">
            <v>0</v>
          </cell>
          <cell r="H76">
            <v>16984</v>
          </cell>
          <cell r="I76">
            <v>0</v>
          </cell>
          <cell r="J76">
            <v>16984</v>
          </cell>
          <cell r="K76" t="str">
            <v>N</v>
          </cell>
          <cell r="L76">
            <v>16984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38308</v>
          </cell>
          <cell r="C77" t="str">
            <v>ENDICOTT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NA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B78" t="str">
            <v>04127</v>
          </cell>
          <cell r="C78" t="str">
            <v>ENTIAT</v>
          </cell>
          <cell r="D78">
            <v>45.56</v>
          </cell>
          <cell r="E78">
            <v>7678</v>
          </cell>
          <cell r="F78">
            <v>0</v>
          </cell>
          <cell r="G78">
            <v>0</v>
          </cell>
          <cell r="H78">
            <v>7678</v>
          </cell>
          <cell r="I78">
            <v>0</v>
          </cell>
          <cell r="J78">
            <v>7678</v>
          </cell>
          <cell r="K78" t="str">
            <v>C</v>
          </cell>
          <cell r="L78">
            <v>0</v>
          </cell>
          <cell r="M78">
            <v>45.56</v>
          </cell>
          <cell r="N78">
            <v>104</v>
          </cell>
          <cell r="O78">
            <v>7782</v>
          </cell>
        </row>
        <row r="79">
          <cell r="B79" t="str">
            <v>17216</v>
          </cell>
          <cell r="C79" t="str">
            <v>ENUMCLAW</v>
          </cell>
          <cell r="D79">
            <v>186.56</v>
          </cell>
          <cell r="E79">
            <v>31441</v>
          </cell>
          <cell r="F79">
            <v>0</v>
          </cell>
          <cell r="G79">
            <v>0</v>
          </cell>
          <cell r="H79">
            <v>31441</v>
          </cell>
          <cell r="I79">
            <v>0</v>
          </cell>
          <cell r="J79">
            <v>31441</v>
          </cell>
          <cell r="K79" t="str">
            <v>Y</v>
          </cell>
          <cell r="L79">
            <v>0</v>
          </cell>
          <cell r="M79">
            <v>186.56</v>
          </cell>
          <cell r="N79">
            <v>427</v>
          </cell>
          <cell r="O79">
            <v>31868</v>
          </cell>
        </row>
        <row r="80">
          <cell r="B80" t="str">
            <v>13165</v>
          </cell>
          <cell r="C80" t="str">
            <v>EPHRATA</v>
          </cell>
          <cell r="D80">
            <v>209.56</v>
          </cell>
          <cell r="E80">
            <v>35317</v>
          </cell>
          <cell r="F80">
            <v>0</v>
          </cell>
          <cell r="G80">
            <v>0</v>
          </cell>
          <cell r="H80">
            <v>35317</v>
          </cell>
          <cell r="I80">
            <v>0</v>
          </cell>
          <cell r="J80">
            <v>35317</v>
          </cell>
          <cell r="K80" t="str">
            <v>Y</v>
          </cell>
          <cell r="L80">
            <v>0</v>
          </cell>
          <cell r="M80">
            <v>209.56</v>
          </cell>
          <cell r="N80">
            <v>479</v>
          </cell>
          <cell r="O80">
            <v>35796</v>
          </cell>
        </row>
        <row r="81">
          <cell r="B81" t="str">
            <v>21036</v>
          </cell>
          <cell r="C81" t="str">
            <v>EVALINE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NA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31002</v>
          </cell>
          <cell r="C82" t="str">
            <v>EVERETT</v>
          </cell>
          <cell r="D82">
            <v>1976.11</v>
          </cell>
          <cell r="E82">
            <v>333033</v>
          </cell>
          <cell r="F82">
            <v>0</v>
          </cell>
          <cell r="G82">
            <v>0</v>
          </cell>
          <cell r="H82">
            <v>333033</v>
          </cell>
          <cell r="I82">
            <v>0</v>
          </cell>
          <cell r="J82">
            <v>333033</v>
          </cell>
          <cell r="K82" t="str">
            <v>Y</v>
          </cell>
          <cell r="L82">
            <v>0</v>
          </cell>
          <cell r="M82">
            <v>1976.11</v>
          </cell>
          <cell r="N82">
            <v>4518</v>
          </cell>
          <cell r="O82">
            <v>337551</v>
          </cell>
        </row>
        <row r="83">
          <cell r="B83" t="str">
            <v>06114</v>
          </cell>
          <cell r="C83" t="str">
            <v>EVERGREEN (CLARK)</v>
          </cell>
          <cell r="D83">
            <v>2732.78</v>
          </cell>
          <cell r="E83">
            <v>460554</v>
          </cell>
          <cell r="F83">
            <v>0</v>
          </cell>
          <cell r="G83">
            <v>0</v>
          </cell>
          <cell r="H83">
            <v>460554</v>
          </cell>
          <cell r="I83">
            <v>0</v>
          </cell>
          <cell r="J83">
            <v>460554</v>
          </cell>
          <cell r="K83" t="str">
            <v>Y</v>
          </cell>
          <cell r="L83">
            <v>0</v>
          </cell>
          <cell r="M83">
            <v>2732.78</v>
          </cell>
          <cell r="N83">
            <v>6248</v>
          </cell>
          <cell r="O83">
            <v>466802</v>
          </cell>
        </row>
        <row r="84">
          <cell r="B84" t="str">
            <v>33205</v>
          </cell>
          <cell r="C84" t="str">
            <v>EVERGREEN (STEV)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NA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17210</v>
          </cell>
          <cell r="C85" t="str">
            <v>FEDERAL WAY</v>
          </cell>
          <cell r="D85">
            <v>3116.78</v>
          </cell>
          <cell r="E85">
            <v>525270</v>
          </cell>
          <cell r="F85">
            <v>0</v>
          </cell>
          <cell r="G85">
            <v>0</v>
          </cell>
          <cell r="H85">
            <v>525270</v>
          </cell>
          <cell r="I85">
            <v>0</v>
          </cell>
          <cell r="J85">
            <v>525270</v>
          </cell>
          <cell r="K85" t="str">
            <v>Y</v>
          </cell>
          <cell r="L85">
            <v>0</v>
          </cell>
          <cell r="M85">
            <v>3116.78</v>
          </cell>
          <cell r="N85">
            <v>7126</v>
          </cell>
          <cell r="O85">
            <v>532396</v>
          </cell>
        </row>
        <row r="86">
          <cell r="B86" t="str">
            <v>37502</v>
          </cell>
          <cell r="C86" t="str">
            <v>FERNDALE</v>
          </cell>
          <cell r="D86">
            <v>233.11</v>
          </cell>
          <cell r="E86">
            <v>39286</v>
          </cell>
          <cell r="F86">
            <v>0</v>
          </cell>
          <cell r="G86">
            <v>0</v>
          </cell>
          <cell r="H86">
            <v>39286</v>
          </cell>
          <cell r="I86">
            <v>0</v>
          </cell>
          <cell r="J86">
            <v>39286</v>
          </cell>
          <cell r="K86" t="str">
            <v>Y</v>
          </cell>
          <cell r="L86">
            <v>0</v>
          </cell>
          <cell r="M86">
            <v>233.11</v>
          </cell>
          <cell r="N86">
            <v>533</v>
          </cell>
          <cell r="O86">
            <v>39819</v>
          </cell>
        </row>
        <row r="87">
          <cell r="B87" t="str">
            <v>27417</v>
          </cell>
          <cell r="C87" t="str">
            <v>FIFE</v>
          </cell>
          <cell r="D87">
            <v>349.22</v>
          </cell>
          <cell r="E87">
            <v>58854</v>
          </cell>
          <cell r="F87">
            <v>0</v>
          </cell>
          <cell r="G87">
            <v>0</v>
          </cell>
          <cell r="H87">
            <v>58854</v>
          </cell>
          <cell r="I87">
            <v>0</v>
          </cell>
          <cell r="J87">
            <v>58854</v>
          </cell>
          <cell r="K87" t="str">
            <v>Y</v>
          </cell>
          <cell r="L87">
            <v>0</v>
          </cell>
          <cell r="M87">
            <v>349.22</v>
          </cell>
          <cell r="N87">
            <v>798</v>
          </cell>
          <cell r="O87">
            <v>59652</v>
          </cell>
        </row>
        <row r="88">
          <cell r="B88" t="str">
            <v>03053</v>
          </cell>
          <cell r="C88" t="str">
            <v>FINLEY</v>
          </cell>
          <cell r="D88">
            <v>135</v>
          </cell>
          <cell r="E88">
            <v>22751</v>
          </cell>
          <cell r="F88">
            <v>0</v>
          </cell>
          <cell r="G88">
            <v>0</v>
          </cell>
          <cell r="H88">
            <v>22751</v>
          </cell>
          <cell r="I88">
            <v>0</v>
          </cell>
          <cell r="J88">
            <v>22751</v>
          </cell>
          <cell r="K88" t="str">
            <v>Y</v>
          </cell>
          <cell r="L88">
            <v>0</v>
          </cell>
          <cell r="M88">
            <v>135</v>
          </cell>
          <cell r="N88">
            <v>309</v>
          </cell>
          <cell r="O88">
            <v>23060</v>
          </cell>
        </row>
        <row r="89">
          <cell r="B89" t="str">
            <v>27402</v>
          </cell>
          <cell r="C89" t="str">
            <v>FRANKLIN PIERCE</v>
          </cell>
          <cell r="D89">
            <v>587.22</v>
          </cell>
          <cell r="E89">
            <v>98964</v>
          </cell>
          <cell r="F89">
            <v>0</v>
          </cell>
          <cell r="G89">
            <v>0</v>
          </cell>
          <cell r="H89">
            <v>98964</v>
          </cell>
          <cell r="I89">
            <v>0</v>
          </cell>
          <cell r="J89">
            <v>98964</v>
          </cell>
          <cell r="K89" t="str">
            <v>Y</v>
          </cell>
          <cell r="L89">
            <v>0</v>
          </cell>
          <cell r="M89">
            <v>587.22</v>
          </cell>
          <cell r="N89">
            <v>1343</v>
          </cell>
          <cell r="O89">
            <v>100307</v>
          </cell>
        </row>
        <row r="90">
          <cell r="B90" t="str">
            <v>32358</v>
          </cell>
          <cell r="C90" t="str">
            <v>FREEMAN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NA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38302</v>
          </cell>
          <cell r="C91" t="str">
            <v>GARFIELD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NA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20401</v>
          </cell>
          <cell r="C92" t="str">
            <v>GLENWOOD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NA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20404</v>
          </cell>
          <cell r="C93" t="str">
            <v>GOLDENDALE</v>
          </cell>
          <cell r="D93">
            <v>26.89</v>
          </cell>
          <cell r="E93">
            <v>4532</v>
          </cell>
          <cell r="F93">
            <v>0</v>
          </cell>
          <cell r="G93">
            <v>0</v>
          </cell>
          <cell r="H93">
            <v>4532</v>
          </cell>
          <cell r="I93">
            <v>0</v>
          </cell>
          <cell r="J93">
            <v>4532</v>
          </cell>
          <cell r="K93" t="str">
            <v>C</v>
          </cell>
          <cell r="L93">
            <v>0</v>
          </cell>
          <cell r="M93">
            <v>26.89</v>
          </cell>
          <cell r="N93">
            <v>61</v>
          </cell>
          <cell r="O93">
            <v>4593</v>
          </cell>
        </row>
        <row r="94">
          <cell r="B94" t="str">
            <v>13301</v>
          </cell>
          <cell r="C94" t="str">
            <v>GRAND COULEE DAM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NA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39200</v>
          </cell>
          <cell r="C95" t="str">
            <v>GRANDVIEW</v>
          </cell>
          <cell r="D95">
            <v>1104.8900000000001</v>
          </cell>
          <cell r="E95">
            <v>186207</v>
          </cell>
          <cell r="F95">
            <v>0</v>
          </cell>
          <cell r="G95">
            <v>0</v>
          </cell>
          <cell r="H95">
            <v>186207</v>
          </cell>
          <cell r="I95">
            <v>0</v>
          </cell>
          <cell r="J95">
            <v>186207</v>
          </cell>
          <cell r="K95" t="str">
            <v>Y</v>
          </cell>
          <cell r="L95">
            <v>0</v>
          </cell>
          <cell r="M95">
            <v>1104.8900000000001</v>
          </cell>
          <cell r="N95">
            <v>2526</v>
          </cell>
          <cell r="O95">
            <v>188733</v>
          </cell>
        </row>
        <row r="96">
          <cell r="B96" t="str">
            <v>39204</v>
          </cell>
          <cell r="C96" t="str">
            <v>GRANGER</v>
          </cell>
          <cell r="D96">
            <v>569.78</v>
          </cell>
          <cell r="E96">
            <v>96025</v>
          </cell>
          <cell r="F96">
            <v>0</v>
          </cell>
          <cell r="G96">
            <v>0</v>
          </cell>
          <cell r="H96">
            <v>96025</v>
          </cell>
          <cell r="I96">
            <v>0</v>
          </cell>
          <cell r="J96">
            <v>96025</v>
          </cell>
          <cell r="K96" t="str">
            <v>Y</v>
          </cell>
          <cell r="L96">
            <v>0</v>
          </cell>
          <cell r="M96">
            <v>569.78</v>
          </cell>
          <cell r="N96">
            <v>1303</v>
          </cell>
          <cell r="O96">
            <v>97328</v>
          </cell>
        </row>
        <row r="97">
          <cell r="B97" t="str">
            <v>31332</v>
          </cell>
          <cell r="C97" t="str">
            <v>GRANITE FALLS</v>
          </cell>
          <cell r="D97">
            <v>35.78</v>
          </cell>
          <cell r="E97">
            <v>6030</v>
          </cell>
          <cell r="F97">
            <v>0</v>
          </cell>
          <cell r="G97">
            <v>0</v>
          </cell>
          <cell r="H97">
            <v>6030</v>
          </cell>
          <cell r="I97">
            <v>0</v>
          </cell>
          <cell r="J97">
            <v>6030</v>
          </cell>
          <cell r="K97" t="str">
            <v>N</v>
          </cell>
          <cell r="L97">
            <v>6030</v>
          </cell>
          <cell r="M97">
            <v>0</v>
          </cell>
          <cell r="N97">
            <v>0</v>
          </cell>
          <cell r="O97">
            <v>0</v>
          </cell>
        </row>
        <row r="98">
          <cell r="B98" t="str">
            <v>23054</v>
          </cell>
          <cell r="C98" t="str">
            <v>GRAPEVIEW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NA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B99" t="str">
            <v>32312</v>
          </cell>
          <cell r="C99" t="str">
            <v>GREAT NORTHERN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NA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06103</v>
          </cell>
          <cell r="C100" t="str">
            <v>GREEN MOUNTAIN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NA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34324</v>
          </cell>
          <cell r="C101" t="str">
            <v>GRIFFIN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NA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22204</v>
          </cell>
          <cell r="C102" t="str">
            <v>HARRINGTON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NA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39203</v>
          </cell>
          <cell r="C103" t="str">
            <v>HIGHLAND</v>
          </cell>
          <cell r="D103">
            <v>274.44</v>
          </cell>
          <cell r="E103">
            <v>46251</v>
          </cell>
          <cell r="F103">
            <v>0</v>
          </cell>
          <cell r="G103">
            <v>0</v>
          </cell>
          <cell r="H103">
            <v>46251</v>
          </cell>
          <cell r="I103">
            <v>0</v>
          </cell>
          <cell r="J103">
            <v>46251</v>
          </cell>
          <cell r="K103" t="str">
            <v>Y</v>
          </cell>
          <cell r="L103">
            <v>0</v>
          </cell>
          <cell r="M103">
            <v>274.44</v>
          </cell>
          <cell r="N103">
            <v>627</v>
          </cell>
          <cell r="O103">
            <v>46878</v>
          </cell>
        </row>
        <row r="104">
          <cell r="B104" t="str">
            <v>17401</v>
          </cell>
          <cell r="C104" t="str">
            <v>HIGHLINE</v>
          </cell>
          <cell r="D104">
            <v>4166</v>
          </cell>
          <cell r="E104">
            <v>702094</v>
          </cell>
          <cell r="F104">
            <v>0</v>
          </cell>
          <cell r="G104">
            <v>0</v>
          </cell>
          <cell r="H104">
            <v>702094</v>
          </cell>
          <cell r="I104">
            <v>0</v>
          </cell>
          <cell r="J104">
            <v>702094</v>
          </cell>
          <cell r="K104" t="str">
            <v>Y</v>
          </cell>
          <cell r="L104">
            <v>0</v>
          </cell>
          <cell r="M104">
            <v>4166</v>
          </cell>
          <cell r="N104">
            <v>9525</v>
          </cell>
          <cell r="O104">
            <v>711619</v>
          </cell>
        </row>
        <row r="105">
          <cell r="B105" t="str">
            <v>06098</v>
          </cell>
          <cell r="C105" t="str">
            <v>HOCKINSON</v>
          </cell>
          <cell r="D105">
            <v>13.33</v>
          </cell>
          <cell r="E105">
            <v>2246</v>
          </cell>
          <cell r="F105">
            <v>0</v>
          </cell>
          <cell r="G105">
            <v>0</v>
          </cell>
          <cell r="H105">
            <v>2246</v>
          </cell>
          <cell r="I105">
            <v>0</v>
          </cell>
          <cell r="J105">
            <v>2246</v>
          </cell>
          <cell r="K105" t="str">
            <v>C</v>
          </cell>
          <cell r="L105">
            <v>0</v>
          </cell>
          <cell r="M105">
            <v>13.33</v>
          </cell>
          <cell r="N105">
            <v>30</v>
          </cell>
          <cell r="O105">
            <v>2276</v>
          </cell>
        </row>
        <row r="106">
          <cell r="B106" t="str">
            <v>23404</v>
          </cell>
          <cell r="C106" t="str">
            <v>HOOD CANAL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NA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14028</v>
          </cell>
          <cell r="C107" t="str">
            <v>HOQUIAM</v>
          </cell>
          <cell r="D107">
            <v>42.44</v>
          </cell>
          <cell r="E107">
            <v>7152</v>
          </cell>
          <cell r="F107">
            <v>0</v>
          </cell>
          <cell r="G107">
            <v>0</v>
          </cell>
          <cell r="H107">
            <v>7152</v>
          </cell>
          <cell r="I107">
            <v>0</v>
          </cell>
          <cell r="J107">
            <v>7152</v>
          </cell>
          <cell r="K107" t="str">
            <v>N</v>
          </cell>
          <cell r="L107">
            <v>7152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10070</v>
          </cell>
          <cell r="C108" t="str">
            <v>INCHELIUM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NA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31063</v>
          </cell>
          <cell r="C109" t="str">
            <v>INDEX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NA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17411</v>
          </cell>
          <cell r="C110" t="str">
            <v>ISSAQUAH</v>
          </cell>
          <cell r="D110">
            <v>774.56</v>
          </cell>
          <cell r="E110">
            <v>130536</v>
          </cell>
          <cell r="F110">
            <v>0</v>
          </cell>
          <cell r="G110">
            <v>0</v>
          </cell>
          <cell r="H110">
            <v>130536</v>
          </cell>
          <cell r="I110">
            <v>0</v>
          </cell>
          <cell r="J110">
            <v>130536</v>
          </cell>
          <cell r="K110" t="str">
            <v>Y</v>
          </cell>
          <cell r="L110">
            <v>0</v>
          </cell>
          <cell r="M110">
            <v>774.56</v>
          </cell>
          <cell r="N110">
            <v>1771</v>
          </cell>
          <cell r="O110">
            <v>132307</v>
          </cell>
        </row>
        <row r="111">
          <cell r="B111" t="str">
            <v>11056</v>
          </cell>
          <cell r="C111" t="str">
            <v>KAHLOTUS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NA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08402</v>
          </cell>
          <cell r="C112" t="str">
            <v>KALAMA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NA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10003</v>
          </cell>
          <cell r="C113" t="str">
            <v>KELLER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NA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>08458</v>
          </cell>
          <cell r="C114" t="str">
            <v>KELSO</v>
          </cell>
          <cell r="D114">
            <v>223.11</v>
          </cell>
          <cell r="E114">
            <v>37601</v>
          </cell>
          <cell r="F114">
            <v>0</v>
          </cell>
          <cell r="G114">
            <v>0</v>
          </cell>
          <cell r="H114">
            <v>37601</v>
          </cell>
          <cell r="I114">
            <v>0</v>
          </cell>
          <cell r="J114">
            <v>37601</v>
          </cell>
          <cell r="K114" t="str">
            <v>Y</v>
          </cell>
          <cell r="L114">
            <v>0</v>
          </cell>
          <cell r="M114">
            <v>223.11</v>
          </cell>
          <cell r="N114">
            <v>510</v>
          </cell>
          <cell r="O114">
            <v>38111</v>
          </cell>
        </row>
        <row r="115">
          <cell r="B115" t="str">
            <v>03017</v>
          </cell>
          <cell r="C115" t="str">
            <v>KENNEWICK</v>
          </cell>
          <cell r="D115">
            <v>2104.2199999999998</v>
          </cell>
          <cell r="E115">
            <v>354623</v>
          </cell>
          <cell r="F115">
            <v>0</v>
          </cell>
          <cell r="G115">
            <v>0</v>
          </cell>
          <cell r="H115">
            <v>354623</v>
          </cell>
          <cell r="I115">
            <v>0</v>
          </cell>
          <cell r="J115">
            <v>354623</v>
          </cell>
          <cell r="K115" t="str">
            <v>Y</v>
          </cell>
          <cell r="L115">
            <v>0</v>
          </cell>
          <cell r="M115">
            <v>2104.2199999999998</v>
          </cell>
          <cell r="N115">
            <v>4811</v>
          </cell>
          <cell r="O115">
            <v>359434</v>
          </cell>
        </row>
        <row r="116">
          <cell r="B116" t="str">
            <v>17415</v>
          </cell>
          <cell r="C116" t="str">
            <v>KENT</v>
          </cell>
          <cell r="D116">
            <v>4544.4399999999996</v>
          </cell>
          <cell r="E116">
            <v>765873</v>
          </cell>
          <cell r="F116">
            <v>0</v>
          </cell>
          <cell r="G116">
            <v>0</v>
          </cell>
          <cell r="H116">
            <v>765873</v>
          </cell>
          <cell r="I116">
            <v>0</v>
          </cell>
          <cell r="J116">
            <v>765873</v>
          </cell>
          <cell r="K116" t="str">
            <v>Y</v>
          </cell>
          <cell r="L116">
            <v>0</v>
          </cell>
          <cell r="M116">
            <v>4544.4399999999996</v>
          </cell>
          <cell r="N116">
            <v>10390</v>
          </cell>
          <cell r="O116">
            <v>776263</v>
          </cell>
        </row>
        <row r="117">
          <cell r="B117" t="str">
            <v>33212</v>
          </cell>
          <cell r="C117" t="str">
            <v>KETTLE FALLS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NA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>03052</v>
          </cell>
          <cell r="C118" t="str">
            <v>KIONA BENTON</v>
          </cell>
          <cell r="D118">
            <v>249.67</v>
          </cell>
          <cell r="E118">
            <v>42077</v>
          </cell>
          <cell r="F118">
            <v>0</v>
          </cell>
          <cell r="G118">
            <v>0</v>
          </cell>
          <cell r="H118">
            <v>42077</v>
          </cell>
          <cell r="I118">
            <v>0</v>
          </cell>
          <cell r="J118">
            <v>42077</v>
          </cell>
          <cell r="K118" t="str">
            <v>Y</v>
          </cell>
          <cell r="L118">
            <v>0</v>
          </cell>
          <cell r="M118">
            <v>249.67</v>
          </cell>
          <cell r="N118">
            <v>571</v>
          </cell>
          <cell r="O118">
            <v>42648</v>
          </cell>
        </row>
        <row r="119">
          <cell r="B119" t="str">
            <v>19403</v>
          </cell>
          <cell r="C119" t="str">
            <v>KITTITAS</v>
          </cell>
          <cell r="D119">
            <v>49.56</v>
          </cell>
          <cell r="E119">
            <v>8352</v>
          </cell>
          <cell r="F119">
            <v>0</v>
          </cell>
          <cell r="G119">
            <v>0</v>
          </cell>
          <cell r="H119">
            <v>8352</v>
          </cell>
          <cell r="I119">
            <v>0</v>
          </cell>
          <cell r="J119">
            <v>8352</v>
          </cell>
          <cell r="K119" t="str">
            <v>C</v>
          </cell>
          <cell r="L119">
            <v>0</v>
          </cell>
          <cell r="M119">
            <v>49.56</v>
          </cell>
          <cell r="N119">
            <v>113</v>
          </cell>
          <cell r="O119">
            <v>8465</v>
          </cell>
        </row>
        <row r="120">
          <cell r="B120" t="str">
            <v>20402</v>
          </cell>
          <cell r="C120" t="str">
            <v>KLICKITAT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NA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29311</v>
          </cell>
          <cell r="C121" t="str">
            <v>LA CONNER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NA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06101</v>
          </cell>
          <cell r="C122" t="str">
            <v>LACENTER</v>
          </cell>
          <cell r="D122">
            <v>28.22</v>
          </cell>
          <cell r="E122">
            <v>4756</v>
          </cell>
          <cell r="F122">
            <v>0</v>
          </cell>
          <cell r="G122">
            <v>0</v>
          </cell>
          <cell r="H122">
            <v>4756</v>
          </cell>
          <cell r="I122">
            <v>0</v>
          </cell>
          <cell r="J122">
            <v>4756</v>
          </cell>
          <cell r="K122" t="str">
            <v>N</v>
          </cell>
          <cell r="L122">
            <v>4756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38126</v>
          </cell>
          <cell r="C123" t="str">
            <v>LACROSSE JOINT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NA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04129</v>
          </cell>
          <cell r="C124" t="str">
            <v>LAKE CHELAN</v>
          </cell>
          <cell r="D124">
            <v>335.56</v>
          </cell>
          <cell r="E124">
            <v>56552</v>
          </cell>
          <cell r="F124">
            <v>0</v>
          </cell>
          <cell r="G124">
            <v>0</v>
          </cell>
          <cell r="H124">
            <v>56552</v>
          </cell>
          <cell r="I124">
            <v>0</v>
          </cell>
          <cell r="J124">
            <v>56552</v>
          </cell>
          <cell r="K124" t="str">
            <v>Y</v>
          </cell>
          <cell r="L124">
            <v>0</v>
          </cell>
          <cell r="M124">
            <v>335.56</v>
          </cell>
          <cell r="N124">
            <v>767</v>
          </cell>
          <cell r="O124">
            <v>57319</v>
          </cell>
        </row>
        <row r="125">
          <cell r="B125" t="str">
            <v>31004</v>
          </cell>
          <cell r="C125" t="str">
            <v>LAKE STEVENS</v>
          </cell>
          <cell r="D125">
            <v>272.89</v>
          </cell>
          <cell r="E125">
            <v>45990</v>
          </cell>
          <cell r="F125">
            <v>0</v>
          </cell>
          <cell r="G125">
            <v>0</v>
          </cell>
          <cell r="H125">
            <v>45990</v>
          </cell>
          <cell r="I125">
            <v>0</v>
          </cell>
          <cell r="J125">
            <v>45990</v>
          </cell>
          <cell r="K125" t="str">
            <v>Y</v>
          </cell>
          <cell r="L125">
            <v>0</v>
          </cell>
          <cell r="M125">
            <v>272.89</v>
          </cell>
          <cell r="N125">
            <v>624</v>
          </cell>
          <cell r="O125">
            <v>46614</v>
          </cell>
        </row>
        <row r="126">
          <cell r="B126" t="str">
            <v>17414</v>
          </cell>
          <cell r="C126" t="str">
            <v>LAKE WASHINGTON</v>
          </cell>
          <cell r="D126">
            <v>1534</v>
          </cell>
          <cell r="E126">
            <v>258524</v>
          </cell>
          <cell r="F126">
            <v>0</v>
          </cell>
          <cell r="G126">
            <v>0</v>
          </cell>
          <cell r="H126">
            <v>258524</v>
          </cell>
          <cell r="I126">
            <v>0</v>
          </cell>
          <cell r="J126">
            <v>258524</v>
          </cell>
          <cell r="K126" t="str">
            <v>Y</v>
          </cell>
          <cell r="L126">
            <v>0</v>
          </cell>
          <cell r="M126">
            <v>1534</v>
          </cell>
          <cell r="N126">
            <v>3507</v>
          </cell>
          <cell r="O126">
            <v>262031</v>
          </cell>
        </row>
        <row r="127">
          <cell r="B127" t="str">
            <v>31306</v>
          </cell>
          <cell r="C127" t="str">
            <v>LAKEWOOD</v>
          </cell>
          <cell r="D127">
            <v>74</v>
          </cell>
          <cell r="E127">
            <v>12471</v>
          </cell>
          <cell r="F127">
            <v>0</v>
          </cell>
          <cell r="G127">
            <v>0</v>
          </cell>
          <cell r="H127">
            <v>12471</v>
          </cell>
          <cell r="I127">
            <v>0</v>
          </cell>
          <cell r="J127">
            <v>12471</v>
          </cell>
          <cell r="K127" t="str">
            <v>Y</v>
          </cell>
          <cell r="L127">
            <v>0</v>
          </cell>
          <cell r="M127">
            <v>74</v>
          </cell>
          <cell r="N127">
            <v>169</v>
          </cell>
          <cell r="O127">
            <v>12640</v>
          </cell>
        </row>
        <row r="128">
          <cell r="B128" t="str">
            <v>38264</v>
          </cell>
          <cell r="C128" t="str">
            <v>LAMONT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NA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>32362</v>
          </cell>
          <cell r="C129" t="str">
            <v>LIBERTY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NA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01158</v>
          </cell>
          <cell r="C130" t="str">
            <v>LIND</v>
          </cell>
          <cell r="D130">
            <v>20.440000000000001</v>
          </cell>
          <cell r="E130">
            <v>3445</v>
          </cell>
          <cell r="F130">
            <v>0</v>
          </cell>
          <cell r="G130">
            <v>0</v>
          </cell>
          <cell r="H130">
            <v>3445</v>
          </cell>
          <cell r="I130">
            <v>0</v>
          </cell>
          <cell r="J130">
            <v>3445</v>
          </cell>
          <cell r="K130" t="str">
            <v>N</v>
          </cell>
          <cell r="L130">
            <v>3445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08122</v>
          </cell>
          <cell r="C131" t="str">
            <v>LONGVIEW</v>
          </cell>
          <cell r="D131">
            <v>340.22</v>
          </cell>
          <cell r="E131">
            <v>57337</v>
          </cell>
          <cell r="F131">
            <v>0</v>
          </cell>
          <cell r="G131">
            <v>0</v>
          </cell>
          <cell r="H131">
            <v>57337</v>
          </cell>
          <cell r="I131">
            <v>0</v>
          </cell>
          <cell r="J131">
            <v>57337</v>
          </cell>
          <cell r="K131" t="str">
            <v>Y</v>
          </cell>
          <cell r="L131">
            <v>0</v>
          </cell>
          <cell r="M131">
            <v>340.22</v>
          </cell>
          <cell r="N131">
            <v>778</v>
          </cell>
          <cell r="O131">
            <v>58115</v>
          </cell>
        </row>
        <row r="132">
          <cell r="B132" t="str">
            <v>33183</v>
          </cell>
          <cell r="C132" t="str">
            <v>LOON LAKE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NA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28144</v>
          </cell>
          <cell r="C133" t="str">
            <v>LOPEZ</v>
          </cell>
          <cell r="D133">
            <v>14.56</v>
          </cell>
          <cell r="E133">
            <v>2454</v>
          </cell>
          <cell r="F133">
            <v>0</v>
          </cell>
          <cell r="G133">
            <v>0</v>
          </cell>
          <cell r="H133">
            <v>2454</v>
          </cell>
          <cell r="I133">
            <v>0</v>
          </cell>
          <cell r="J133">
            <v>2454</v>
          </cell>
          <cell r="K133" t="str">
            <v>C</v>
          </cell>
          <cell r="L133">
            <v>0</v>
          </cell>
          <cell r="M133">
            <v>14.56</v>
          </cell>
          <cell r="N133">
            <v>33</v>
          </cell>
          <cell r="O133">
            <v>2487</v>
          </cell>
        </row>
        <row r="134">
          <cell r="B134" t="str">
            <v>20406</v>
          </cell>
          <cell r="C134" t="str">
            <v>LYLE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NA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37504</v>
          </cell>
          <cell r="C135" t="str">
            <v>LYNDEN</v>
          </cell>
          <cell r="D135">
            <v>231</v>
          </cell>
          <cell r="E135">
            <v>38930</v>
          </cell>
          <cell r="F135">
            <v>0</v>
          </cell>
          <cell r="G135">
            <v>0</v>
          </cell>
          <cell r="H135">
            <v>38930</v>
          </cell>
          <cell r="I135">
            <v>0</v>
          </cell>
          <cell r="J135">
            <v>38930</v>
          </cell>
          <cell r="K135" t="str">
            <v>Y</v>
          </cell>
          <cell r="L135">
            <v>0</v>
          </cell>
          <cell r="M135">
            <v>231</v>
          </cell>
          <cell r="N135">
            <v>528</v>
          </cell>
          <cell r="O135">
            <v>39458</v>
          </cell>
        </row>
        <row r="136">
          <cell r="B136" t="str">
            <v>39120</v>
          </cell>
          <cell r="C136" t="str">
            <v>MABTON</v>
          </cell>
          <cell r="D136">
            <v>340.67</v>
          </cell>
          <cell r="E136">
            <v>57413</v>
          </cell>
          <cell r="F136">
            <v>0</v>
          </cell>
          <cell r="G136">
            <v>0</v>
          </cell>
          <cell r="H136">
            <v>57413</v>
          </cell>
          <cell r="I136">
            <v>0</v>
          </cell>
          <cell r="J136">
            <v>57413</v>
          </cell>
          <cell r="K136" t="str">
            <v>Y</v>
          </cell>
          <cell r="L136">
            <v>0</v>
          </cell>
          <cell r="M136">
            <v>340.67</v>
          </cell>
          <cell r="N136">
            <v>779</v>
          </cell>
          <cell r="O136">
            <v>58192</v>
          </cell>
        </row>
        <row r="137">
          <cell r="B137" t="str">
            <v>09207</v>
          </cell>
          <cell r="C137" t="str">
            <v>MANSFIELD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NA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>04019</v>
          </cell>
          <cell r="C138" t="str">
            <v>MANSON</v>
          </cell>
          <cell r="D138">
            <v>215.89</v>
          </cell>
          <cell r="E138">
            <v>36384</v>
          </cell>
          <cell r="F138">
            <v>0</v>
          </cell>
          <cell r="G138">
            <v>0</v>
          </cell>
          <cell r="H138">
            <v>36384</v>
          </cell>
          <cell r="I138">
            <v>0</v>
          </cell>
          <cell r="J138">
            <v>36384</v>
          </cell>
          <cell r="K138" t="str">
            <v>Y</v>
          </cell>
          <cell r="L138">
            <v>0</v>
          </cell>
          <cell r="M138">
            <v>215.89</v>
          </cell>
          <cell r="N138">
            <v>494</v>
          </cell>
          <cell r="O138">
            <v>36878</v>
          </cell>
        </row>
        <row r="139">
          <cell r="B139" t="str">
            <v>23311</v>
          </cell>
          <cell r="C139" t="str">
            <v>MARY M KNIGHT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NA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33207</v>
          </cell>
          <cell r="C140" t="str">
            <v>MARY WALKER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NA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31025</v>
          </cell>
          <cell r="C141" t="str">
            <v>MARYSVILLE</v>
          </cell>
          <cell r="D141">
            <v>730.44</v>
          </cell>
          <cell r="E141">
            <v>123101</v>
          </cell>
          <cell r="F141">
            <v>0</v>
          </cell>
          <cell r="G141">
            <v>0</v>
          </cell>
          <cell r="H141">
            <v>123101</v>
          </cell>
          <cell r="I141">
            <v>0</v>
          </cell>
          <cell r="J141">
            <v>123101</v>
          </cell>
          <cell r="K141" t="str">
            <v>Y</v>
          </cell>
          <cell r="L141">
            <v>0</v>
          </cell>
          <cell r="M141">
            <v>730.44</v>
          </cell>
          <cell r="N141">
            <v>1670</v>
          </cell>
          <cell r="O141">
            <v>124771</v>
          </cell>
        </row>
        <row r="142">
          <cell r="B142" t="str">
            <v>14065</v>
          </cell>
          <cell r="C142" t="str">
            <v>MC CLEARY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NA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32354</v>
          </cell>
          <cell r="C143" t="str">
            <v>MEAD</v>
          </cell>
          <cell r="D143">
            <v>236.89</v>
          </cell>
          <cell r="E143">
            <v>39923</v>
          </cell>
          <cell r="F143">
            <v>0</v>
          </cell>
          <cell r="G143">
            <v>0</v>
          </cell>
          <cell r="H143">
            <v>39923</v>
          </cell>
          <cell r="I143">
            <v>0</v>
          </cell>
          <cell r="J143">
            <v>39923</v>
          </cell>
          <cell r="K143" t="str">
            <v>Y</v>
          </cell>
          <cell r="L143">
            <v>0</v>
          </cell>
          <cell r="M143">
            <v>236.89</v>
          </cell>
          <cell r="N143">
            <v>542</v>
          </cell>
          <cell r="O143">
            <v>40465</v>
          </cell>
        </row>
        <row r="144">
          <cell r="B144" t="str">
            <v>32326</v>
          </cell>
          <cell r="C144" t="str">
            <v>MEDICAL LAKE</v>
          </cell>
          <cell r="D144">
            <v>4.67</v>
          </cell>
          <cell r="E144">
            <v>787</v>
          </cell>
          <cell r="F144">
            <v>0</v>
          </cell>
          <cell r="G144">
            <v>0</v>
          </cell>
          <cell r="H144">
            <v>787</v>
          </cell>
          <cell r="I144">
            <v>0</v>
          </cell>
          <cell r="J144">
            <v>787</v>
          </cell>
          <cell r="K144" t="str">
            <v>N</v>
          </cell>
          <cell r="L144">
            <v>787</v>
          </cell>
          <cell r="M144">
            <v>0</v>
          </cell>
          <cell r="N144">
            <v>0</v>
          </cell>
          <cell r="O144">
            <v>0</v>
          </cell>
        </row>
        <row r="145">
          <cell r="B145" t="str">
            <v>17400</v>
          </cell>
          <cell r="C145" t="str">
            <v>MERCER ISLAND</v>
          </cell>
          <cell r="D145">
            <v>97.22</v>
          </cell>
          <cell r="E145">
            <v>16384</v>
          </cell>
          <cell r="F145">
            <v>0</v>
          </cell>
          <cell r="G145">
            <v>0</v>
          </cell>
          <cell r="H145">
            <v>16384</v>
          </cell>
          <cell r="I145">
            <v>0</v>
          </cell>
          <cell r="J145">
            <v>16384</v>
          </cell>
          <cell r="K145" t="str">
            <v>Y</v>
          </cell>
          <cell r="L145">
            <v>0</v>
          </cell>
          <cell r="M145">
            <v>97.22</v>
          </cell>
          <cell r="N145">
            <v>222</v>
          </cell>
          <cell r="O145">
            <v>16606</v>
          </cell>
        </row>
        <row r="146">
          <cell r="B146" t="str">
            <v>37505</v>
          </cell>
          <cell r="C146" t="str">
            <v>MERIDIAN</v>
          </cell>
          <cell r="D146">
            <v>106.78</v>
          </cell>
          <cell r="E146">
            <v>17996</v>
          </cell>
          <cell r="F146">
            <v>0</v>
          </cell>
          <cell r="G146">
            <v>0</v>
          </cell>
          <cell r="H146">
            <v>17996</v>
          </cell>
          <cell r="I146">
            <v>0</v>
          </cell>
          <cell r="J146">
            <v>17996</v>
          </cell>
          <cell r="K146" t="str">
            <v>Y</v>
          </cell>
          <cell r="L146">
            <v>0</v>
          </cell>
          <cell r="M146">
            <v>106.78</v>
          </cell>
          <cell r="N146">
            <v>244</v>
          </cell>
          <cell r="O146">
            <v>18240</v>
          </cell>
        </row>
        <row r="147">
          <cell r="B147" t="str">
            <v>24350</v>
          </cell>
          <cell r="C147" t="str">
            <v>METHOW VALLEY</v>
          </cell>
          <cell r="D147">
            <v>4.78</v>
          </cell>
          <cell r="E147">
            <v>806</v>
          </cell>
          <cell r="F147">
            <v>0</v>
          </cell>
          <cell r="G147">
            <v>0</v>
          </cell>
          <cell r="H147">
            <v>806</v>
          </cell>
          <cell r="I147">
            <v>0</v>
          </cell>
          <cell r="J147">
            <v>806</v>
          </cell>
          <cell r="K147" t="str">
            <v>N</v>
          </cell>
          <cell r="L147">
            <v>806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30031</v>
          </cell>
          <cell r="C148" t="str">
            <v>MILL A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NA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31103</v>
          </cell>
          <cell r="C149" t="str">
            <v>MONROE</v>
          </cell>
          <cell r="D149">
            <v>480.44</v>
          </cell>
          <cell r="E149">
            <v>80968</v>
          </cell>
          <cell r="F149">
            <v>0</v>
          </cell>
          <cell r="G149">
            <v>0</v>
          </cell>
          <cell r="H149">
            <v>80968</v>
          </cell>
          <cell r="I149">
            <v>0</v>
          </cell>
          <cell r="J149">
            <v>80968</v>
          </cell>
          <cell r="K149" t="str">
            <v>Y</v>
          </cell>
          <cell r="L149">
            <v>0</v>
          </cell>
          <cell r="M149">
            <v>480.44</v>
          </cell>
          <cell r="N149">
            <v>1098</v>
          </cell>
          <cell r="O149">
            <v>82066</v>
          </cell>
        </row>
        <row r="150">
          <cell r="B150" t="str">
            <v>14066</v>
          </cell>
          <cell r="C150" t="str">
            <v>MONTESANO</v>
          </cell>
          <cell r="D150">
            <v>11.89</v>
          </cell>
          <cell r="E150">
            <v>2004</v>
          </cell>
          <cell r="F150">
            <v>0</v>
          </cell>
          <cell r="G150">
            <v>0</v>
          </cell>
          <cell r="H150">
            <v>2004</v>
          </cell>
          <cell r="I150">
            <v>0</v>
          </cell>
          <cell r="J150">
            <v>2004</v>
          </cell>
          <cell r="K150" t="str">
            <v>N</v>
          </cell>
          <cell r="L150">
            <v>2004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21214</v>
          </cell>
          <cell r="C151" t="str">
            <v>MORTON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NA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13161</v>
          </cell>
          <cell r="C152" t="str">
            <v>MOSES LAKE</v>
          </cell>
          <cell r="D152">
            <v>692.44</v>
          </cell>
          <cell r="E152">
            <v>116697</v>
          </cell>
          <cell r="F152">
            <v>0</v>
          </cell>
          <cell r="G152">
            <v>0</v>
          </cell>
          <cell r="H152">
            <v>116697</v>
          </cell>
          <cell r="I152">
            <v>0</v>
          </cell>
          <cell r="J152">
            <v>116697</v>
          </cell>
          <cell r="K152" t="str">
            <v>Y</v>
          </cell>
          <cell r="L152">
            <v>0</v>
          </cell>
          <cell r="M152">
            <v>692.44</v>
          </cell>
          <cell r="N152">
            <v>1583</v>
          </cell>
          <cell r="O152">
            <v>118280</v>
          </cell>
        </row>
        <row r="153">
          <cell r="B153" t="str">
            <v>21206</v>
          </cell>
          <cell r="C153" t="str">
            <v>MOSSYROCK</v>
          </cell>
          <cell r="D153">
            <v>53.78</v>
          </cell>
          <cell r="E153">
            <v>9064</v>
          </cell>
          <cell r="F153">
            <v>0</v>
          </cell>
          <cell r="G153">
            <v>0</v>
          </cell>
          <cell r="H153">
            <v>9064</v>
          </cell>
          <cell r="I153">
            <v>0</v>
          </cell>
          <cell r="J153">
            <v>9064</v>
          </cell>
          <cell r="K153" t="str">
            <v>C</v>
          </cell>
          <cell r="L153">
            <v>0</v>
          </cell>
          <cell r="M153">
            <v>53.78</v>
          </cell>
          <cell r="N153">
            <v>123</v>
          </cell>
          <cell r="O153">
            <v>9187</v>
          </cell>
        </row>
        <row r="154">
          <cell r="B154" t="str">
            <v>39209</v>
          </cell>
          <cell r="C154" t="str">
            <v>MOUNT ADAMS</v>
          </cell>
          <cell r="D154">
            <v>299.44</v>
          </cell>
          <cell r="E154">
            <v>50464</v>
          </cell>
          <cell r="F154">
            <v>0</v>
          </cell>
          <cell r="G154">
            <v>0</v>
          </cell>
          <cell r="H154">
            <v>50464</v>
          </cell>
          <cell r="I154">
            <v>0</v>
          </cell>
          <cell r="J154">
            <v>50464</v>
          </cell>
          <cell r="K154" t="str">
            <v>Y</v>
          </cell>
          <cell r="L154">
            <v>0</v>
          </cell>
          <cell r="M154">
            <v>299.44</v>
          </cell>
          <cell r="N154">
            <v>685</v>
          </cell>
          <cell r="O154">
            <v>51149</v>
          </cell>
        </row>
        <row r="155">
          <cell r="B155" t="str">
            <v>37507</v>
          </cell>
          <cell r="C155" t="str">
            <v>MOUNT BAKER</v>
          </cell>
          <cell r="D155">
            <v>100.78</v>
          </cell>
          <cell r="E155">
            <v>16984</v>
          </cell>
          <cell r="F155">
            <v>0</v>
          </cell>
          <cell r="G155">
            <v>0</v>
          </cell>
          <cell r="H155">
            <v>16984</v>
          </cell>
          <cell r="I155">
            <v>0</v>
          </cell>
          <cell r="J155">
            <v>16984</v>
          </cell>
          <cell r="K155" t="str">
            <v>Y</v>
          </cell>
          <cell r="L155">
            <v>0</v>
          </cell>
          <cell r="M155">
            <v>100.78</v>
          </cell>
          <cell r="N155">
            <v>230</v>
          </cell>
          <cell r="O155">
            <v>17214</v>
          </cell>
        </row>
        <row r="156">
          <cell r="B156" t="str">
            <v>30029</v>
          </cell>
          <cell r="C156" t="str">
            <v>MOUNT PLEASANT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NA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29320</v>
          </cell>
          <cell r="C157" t="str">
            <v>MT VERNON</v>
          </cell>
          <cell r="D157">
            <v>1531.67</v>
          </cell>
          <cell r="E157">
            <v>258132</v>
          </cell>
          <cell r="F157">
            <v>0</v>
          </cell>
          <cell r="G157">
            <v>0</v>
          </cell>
          <cell r="H157">
            <v>258132</v>
          </cell>
          <cell r="I157">
            <v>0</v>
          </cell>
          <cell r="J157">
            <v>258132</v>
          </cell>
          <cell r="K157" t="str">
            <v>Y</v>
          </cell>
          <cell r="L157">
            <v>0</v>
          </cell>
          <cell r="M157">
            <v>1531.67</v>
          </cell>
          <cell r="N157">
            <v>3502</v>
          </cell>
          <cell r="O157">
            <v>261634</v>
          </cell>
        </row>
        <row r="158">
          <cell r="B158" t="str">
            <v>31006</v>
          </cell>
          <cell r="C158" t="str">
            <v>MUKILTEO</v>
          </cell>
          <cell r="D158">
            <v>2429.67</v>
          </cell>
          <cell r="E158">
            <v>409471</v>
          </cell>
          <cell r="F158">
            <v>0</v>
          </cell>
          <cell r="G158">
            <v>0</v>
          </cell>
          <cell r="H158">
            <v>409471</v>
          </cell>
          <cell r="I158">
            <v>0</v>
          </cell>
          <cell r="J158">
            <v>409471</v>
          </cell>
          <cell r="K158" t="str">
            <v>Y</v>
          </cell>
          <cell r="L158">
            <v>0</v>
          </cell>
          <cell r="M158">
            <v>2429.67</v>
          </cell>
          <cell r="N158">
            <v>5555</v>
          </cell>
          <cell r="O158">
            <v>415026</v>
          </cell>
        </row>
        <row r="159">
          <cell r="B159" t="str">
            <v>39003</v>
          </cell>
          <cell r="C159" t="str">
            <v>NACHES VALLEY</v>
          </cell>
          <cell r="D159">
            <v>64.67</v>
          </cell>
          <cell r="E159">
            <v>10899</v>
          </cell>
          <cell r="F159">
            <v>0</v>
          </cell>
          <cell r="G159">
            <v>0</v>
          </cell>
          <cell r="H159">
            <v>10899</v>
          </cell>
          <cell r="I159">
            <v>0</v>
          </cell>
          <cell r="J159">
            <v>10899</v>
          </cell>
          <cell r="K159" t="str">
            <v>C</v>
          </cell>
          <cell r="L159">
            <v>0</v>
          </cell>
          <cell r="M159">
            <v>64.67</v>
          </cell>
          <cell r="N159">
            <v>148</v>
          </cell>
          <cell r="O159">
            <v>11047</v>
          </cell>
        </row>
        <row r="160">
          <cell r="B160" t="str">
            <v>21014</v>
          </cell>
          <cell r="C160" t="str">
            <v>NAPAVINE</v>
          </cell>
          <cell r="D160">
            <v>11.44</v>
          </cell>
          <cell r="E160">
            <v>1928</v>
          </cell>
          <cell r="F160">
            <v>0</v>
          </cell>
          <cell r="G160">
            <v>0</v>
          </cell>
          <cell r="H160">
            <v>1928</v>
          </cell>
          <cell r="I160">
            <v>0</v>
          </cell>
          <cell r="J160">
            <v>1928</v>
          </cell>
          <cell r="K160" t="str">
            <v>N</v>
          </cell>
          <cell r="L160">
            <v>1928</v>
          </cell>
          <cell r="M160">
            <v>0</v>
          </cell>
          <cell r="N160">
            <v>0</v>
          </cell>
          <cell r="O160">
            <v>0</v>
          </cell>
        </row>
        <row r="161">
          <cell r="B161" t="str">
            <v>25155</v>
          </cell>
          <cell r="C161" t="str">
            <v>NASELLE GRAYS RIV</v>
          </cell>
          <cell r="D161">
            <v>6.56</v>
          </cell>
          <cell r="E161">
            <v>1106</v>
          </cell>
          <cell r="F161">
            <v>0</v>
          </cell>
          <cell r="G161">
            <v>0</v>
          </cell>
          <cell r="H161">
            <v>1106</v>
          </cell>
          <cell r="I161">
            <v>0</v>
          </cell>
          <cell r="J161">
            <v>1106</v>
          </cell>
          <cell r="K161" t="str">
            <v>N</v>
          </cell>
          <cell r="L161">
            <v>1106</v>
          </cell>
          <cell r="M161">
            <v>0</v>
          </cell>
          <cell r="N161">
            <v>0</v>
          </cell>
          <cell r="O161">
            <v>0</v>
          </cell>
        </row>
        <row r="162">
          <cell r="B162" t="str">
            <v>24014</v>
          </cell>
          <cell r="C162" t="str">
            <v>NESPELEM</v>
          </cell>
          <cell r="D162">
            <v>87</v>
          </cell>
          <cell r="E162">
            <v>14662</v>
          </cell>
          <cell r="F162">
            <v>0</v>
          </cell>
          <cell r="G162">
            <v>0</v>
          </cell>
          <cell r="H162">
            <v>14662</v>
          </cell>
          <cell r="I162">
            <v>0</v>
          </cell>
          <cell r="J162">
            <v>14662</v>
          </cell>
          <cell r="K162" t="str">
            <v>NA</v>
          </cell>
          <cell r="L162">
            <v>14662</v>
          </cell>
          <cell r="M162">
            <v>0</v>
          </cell>
          <cell r="N162">
            <v>0</v>
          </cell>
          <cell r="O162">
            <v>9590</v>
          </cell>
        </row>
        <row r="163">
          <cell r="B163" t="str">
            <v>26056</v>
          </cell>
          <cell r="C163" t="str">
            <v>NEWPORT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NA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32325</v>
          </cell>
          <cell r="C164" t="str">
            <v>NINE MILE FALLS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NA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37506</v>
          </cell>
          <cell r="C165" t="str">
            <v>NOOKSACK VALLEY</v>
          </cell>
          <cell r="D165">
            <v>193.78</v>
          </cell>
          <cell r="E165">
            <v>32658</v>
          </cell>
          <cell r="F165">
            <v>0</v>
          </cell>
          <cell r="G165">
            <v>0</v>
          </cell>
          <cell r="H165">
            <v>32658</v>
          </cell>
          <cell r="I165">
            <v>0</v>
          </cell>
          <cell r="J165">
            <v>32658</v>
          </cell>
          <cell r="K165" t="str">
            <v>Y</v>
          </cell>
          <cell r="L165">
            <v>0</v>
          </cell>
          <cell r="M165">
            <v>193.78</v>
          </cell>
          <cell r="N165">
            <v>443</v>
          </cell>
          <cell r="O165">
            <v>33101</v>
          </cell>
        </row>
        <row r="166">
          <cell r="B166" t="str">
            <v>14064</v>
          </cell>
          <cell r="C166" t="str">
            <v>NORTH BEACH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NA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11051</v>
          </cell>
          <cell r="C167" t="str">
            <v>NORTH FRANKLIN</v>
          </cell>
          <cell r="D167">
            <v>722.33</v>
          </cell>
          <cell r="E167">
            <v>121734</v>
          </cell>
          <cell r="F167">
            <v>0</v>
          </cell>
          <cell r="G167">
            <v>0</v>
          </cell>
          <cell r="H167">
            <v>121734</v>
          </cell>
          <cell r="I167">
            <v>0</v>
          </cell>
          <cell r="J167">
            <v>121734</v>
          </cell>
          <cell r="K167" t="str">
            <v>Y</v>
          </cell>
          <cell r="L167">
            <v>0</v>
          </cell>
          <cell r="M167">
            <v>722.33</v>
          </cell>
          <cell r="N167">
            <v>1651</v>
          </cell>
          <cell r="O167">
            <v>123385</v>
          </cell>
        </row>
        <row r="168">
          <cell r="B168" t="str">
            <v>18400</v>
          </cell>
          <cell r="C168" t="str">
            <v>NORTH KITSAP</v>
          </cell>
          <cell r="D168">
            <v>167.22</v>
          </cell>
          <cell r="E168">
            <v>28182</v>
          </cell>
          <cell r="F168">
            <v>0</v>
          </cell>
          <cell r="G168">
            <v>0</v>
          </cell>
          <cell r="H168">
            <v>28182</v>
          </cell>
          <cell r="I168">
            <v>0</v>
          </cell>
          <cell r="J168">
            <v>28182</v>
          </cell>
          <cell r="K168" t="str">
            <v>Y</v>
          </cell>
          <cell r="L168">
            <v>0</v>
          </cell>
          <cell r="M168">
            <v>167.22</v>
          </cell>
          <cell r="N168">
            <v>382</v>
          </cell>
          <cell r="O168">
            <v>28564</v>
          </cell>
        </row>
        <row r="169">
          <cell r="B169" t="str">
            <v>23403</v>
          </cell>
          <cell r="C169" t="str">
            <v>NORTH MASON</v>
          </cell>
          <cell r="D169">
            <v>127.33</v>
          </cell>
          <cell r="E169">
            <v>21459</v>
          </cell>
          <cell r="F169">
            <v>0</v>
          </cell>
          <cell r="G169">
            <v>0</v>
          </cell>
          <cell r="H169">
            <v>21459</v>
          </cell>
          <cell r="I169">
            <v>0</v>
          </cell>
          <cell r="J169">
            <v>21459</v>
          </cell>
          <cell r="K169" t="str">
            <v>Y</v>
          </cell>
          <cell r="L169">
            <v>0</v>
          </cell>
          <cell r="M169">
            <v>127.33</v>
          </cell>
          <cell r="N169">
            <v>291</v>
          </cell>
          <cell r="O169">
            <v>21750</v>
          </cell>
        </row>
        <row r="170">
          <cell r="B170" t="str">
            <v>25200</v>
          </cell>
          <cell r="C170" t="str">
            <v>NORTH RIVER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NA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B171" t="str">
            <v>34003</v>
          </cell>
          <cell r="C171" t="str">
            <v>NORTH THURSTON</v>
          </cell>
          <cell r="D171">
            <v>591.11</v>
          </cell>
          <cell r="E171">
            <v>99620</v>
          </cell>
          <cell r="F171">
            <v>0</v>
          </cell>
          <cell r="G171">
            <v>0</v>
          </cell>
          <cell r="H171">
            <v>99620</v>
          </cell>
          <cell r="I171">
            <v>0</v>
          </cell>
          <cell r="J171">
            <v>99620</v>
          </cell>
          <cell r="K171" t="str">
            <v>Y</v>
          </cell>
          <cell r="L171">
            <v>0</v>
          </cell>
          <cell r="M171">
            <v>591.11</v>
          </cell>
          <cell r="N171">
            <v>1351</v>
          </cell>
          <cell r="O171">
            <v>100971</v>
          </cell>
        </row>
        <row r="172">
          <cell r="B172" t="str">
            <v>33211</v>
          </cell>
          <cell r="C172" t="str">
            <v>NORTHPORT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NA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17417</v>
          </cell>
          <cell r="C173" t="str">
            <v>NORTHSHORE</v>
          </cell>
          <cell r="D173">
            <v>1144.22</v>
          </cell>
          <cell r="E173">
            <v>192835</v>
          </cell>
          <cell r="F173">
            <v>0</v>
          </cell>
          <cell r="G173">
            <v>0</v>
          </cell>
          <cell r="H173">
            <v>192835</v>
          </cell>
          <cell r="I173">
            <v>0</v>
          </cell>
          <cell r="J173">
            <v>192835</v>
          </cell>
          <cell r="K173" t="str">
            <v>Y</v>
          </cell>
          <cell r="L173">
            <v>0</v>
          </cell>
          <cell r="M173">
            <v>1144.22</v>
          </cell>
          <cell r="N173">
            <v>2616</v>
          </cell>
          <cell r="O173">
            <v>195451</v>
          </cell>
        </row>
        <row r="174">
          <cell r="B174" t="str">
            <v>15201</v>
          </cell>
          <cell r="C174" t="str">
            <v>OAK HARBOR</v>
          </cell>
          <cell r="D174">
            <v>128.78</v>
          </cell>
          <cell r="E174">
            <v>21703</v>
          </cell>
          <cell r="F174">
            <v>0</v>
          </cell>
          <cell r="G174">
            <v>0</v>
          </cell>
          <cell r="H174">
            <v>21703</v>
          </cell>
          <cell r="I174">
            <v>0</v>
          </cell>
          <cell r="J174">
            <v>21703</v>
          </cell>
          <cell r="K174" t="str">
            <v>Y</v>
          </cell>
          <cell r="L174">
            <v>0</v>
          </cell>
          <cell r="M174">
            <v>128.78</v>
          </cell>
          <cell r="N174">
            <v>294</v>
          </cell>
          <cell r="O174">
            <v>21997</v>
          </cell>
        </row>
        <row r="175">
          <cell r="B175" t="str">
            <v>38324</v>
          </cell>
          <cell r="C175" t="str">
            <v>OAKESDALE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NA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14400</v>
          </cell>
          <cell r="C176" t="str">
            <v>OAKVILLE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NA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B177" t="str">
            <v>25101</v>
          </cell>
          <cell r="C177" t="str">
            <v>OCEAN BEACH</v>
          </cell>
          <cell r="D177">
            <v>44.11</v>
          </cell>
          <cell r="E177">
            <v>7434</v>
          </cell>
          <cell r="F177">
            <v>0</v>
          </cell>
          <cell r="G177">
            <v>0</v>
          </cell>
          <cell r="H177">
            <v>7434</v>
          </cell>
          <cell r="I177">
            <v>0</v>
          </cell>
          <cell r="J177">
            <v>7434</v>
          </cell>
          <cell r="K177" t="str">
            <v>C</v>
          </cell>
          <cell r="L177">
            <v>0</v>
          </cell>
          <cell r="M177">
            <v>44.11</v>
          </cell>
          <cell r="N177">
            <v>101</v>
          </cell>
          <cell r="O177">
            <v>7535</v>
          </cell>
        </row>
        <row r="178">
          <cell r="B178" t="str">
            <v>14172</v>
          </cell>
          <cell r="C178" t="str">
            <v>OCOSTA</v>
          </cell>
          <cell r="D178">
            <v>51.89</v>
          </cell>
          <cell r="E178">
            <v>8745</v>
          </cell>
          <cell r="F178">
            <v>0</v>
          </cell>
          <cell r="G178">
            <v>0</v>
          </cell>
          <cell r="H178">
            <v>8745</v>
          </cell>
          <cell r="I178">
            <v>0</v>
          </cell>
          <cell r="J178">
            <v>8745</v>
          </cell>
          <cell r="K178" t="str">
            <v>N</v>
          </cell>
          <cell r="L178">
            <v>8745</v>
          </cell>
          <cell r="M178">
            <v>0</v>
          </cell>
          <cell r="N178">
            <v>0</v>
          </cell>
          <cell r="O178">
            <v>0</v>
          </cell>
        </row>
        <row r="179">
          <cell r="B179" t="str">
            <v>22105</v>
          </cell>
          <cell r="C179" t="str">
            <v>ODESSA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NA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24105</v>
          </cell>
          <cell r="C180" t="str">
            <v>OKANOGAN</v>
          </cell>
          <cell r="D180">
            <v>90.44</v>
          </cell>
          <cell r="E180">
            <v>15242</v>
          </cell>
          <cell r="F180">
            <v>0</v>
          </cell>
          <cell r="G180">
            <v>0</v>
          </cell>
          <cell r="H180">
            <v>15242</v>
          </cell>
          <cell r="I180">
            <v>0</v>
          </cell>
          <cell r="J180">
            <v>15242</v>
          </cell>
          <cell r="K180" t="str">
            <v>Y</v>
          </cell>
          <cell r="L180">
            <v>0</v>
          </cell>
          <cell r="M180">
            <v>90.44</v>
          </cell>
          <cell r="N180">
            <v>207</v>
          </cell>
          <cell r="O180">
            <v>15449</v>
          </cell>
        </row>
        <row r="181">
          <cell r="B181" t="str">
            <v>34111</v>
          </cell>
          <cell r="C181" t="str">
            <v>OLYMPIA</v>
          </cell>
          <cell r="D181">
            <v>201.89</v>
          </cell>
          <cell r="E181">
            <v>34024</v>
          </cell>
          <cell r="F181">
            <v>0</v>
          </cell>
          <cell r="G181">
            <v>0</v>
          </cell>
          <cell r="H181">
            <v>34024</v>
          </cell>
          <cell r="I181">
            <v>0</v>
          </cell>
          <cell r="J181">
            <v>34024</v>
          </cell>
          <cell r="K181" t="str">
            <v>Y</v>
          </cell>
          <cell r="L181">
            <v>0</v>
          </cell>
          <cell r="M181">
            <v>201.89</v>
          </cell>
          <cell r="N181">
            <v>462</v>
          </cell>
          <cell r="O181">
            <v>34486</v>
          </cell>
        </row>
        <row r="182">
          <cell r="B182" t="str">
            <v>24019</v>
          </cell>
          <cell r="C182" t="str">
            <v>OMAK</v>
          </cell>
          <cell r="D182">
            <v>92.67</v>
          </cell>
          <cell r="E182">
            <v>15618</v>
          </cell>
          <cell r="F182">
            <v>0</v>
          </cell>
          <cell r="G182">
            <v>0</v>
          </cell>
          <cell r="H182">
            <v>15618</v>
          </cell>
          <cell r="I182">
            <v>0</v>
          </cell>
          <cell r="J182">
            <v>15618</v>
          </cell>
          <cell r="K182" t="str">
            <v>Y</v>
          </cell>
          <cell r="L182">
            <v>0</v>
          </cell>
          <cell r="M182">
            <v>92.67</v>
          </cell>
          <cell r="N182">
            <v>212</v>
          </cell>
          <cell r="O182">
            <v>15830</v>
          </cell>
        </row>
        <row r="183">
          <cell r="B183" t="str">
            <v>21300</v>
          </cell>
          <cell r="C183" t="str">
            <v>ONALASKA</v>
          </cell>
          <cell r="D183">
            <v>24.33</v>
          </cell>
          <cell r="E183">
            <v>4100</v>
          </cell>
          <cell r="F183">
            <v>0</v>
          </cell>
          <cell r="G183">
            <v>0</v>
          </cell>
          <cell r="H183">
            <v>4100</v>
          </cell>
          <cell r="I183">
            <v>0</v>
          </cell>
          <cell r="J183">
            <v>4100</v>
          </cell>
          <cell r="K183" t="str">
            <v>N</v>
          </cell>
          <cell r="L183">
            <v>4100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33030</v>
          </cell>
          <cell r="C184" t="str">
            <v>ONION CREEK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NA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28137</v>
          </cell>
          <cell r="C185" t="str">
            <v>ORCAS</v>
          </cell>
          <cell r="D185">
            <v>22.89</v>
          </cell>
          <cell r="E185">
            <v>3858</v>
          </cell>
          <cell r="F185">
            <v>0</v>
          </cell>
          <cell r="G185">
            <v>0</v>
          </cell>
          <cell r="H185">
            <v>3858</v>
          </cell>
          <cell r="I185">
            <v>0</v>
          </cell>
          <cell r="J185">
            <v>3858</v>
          </cell>
          <cell r="K185" t="str">
            <v>C</v>
          </cell>
          <cell r="L185">
            <v>0</v>
          </cell>
          <cell r="M185">
            <v>22.89</v>
          </cell>
          <cell r="N185">
            <v>52</v>
          </cell>
          <cell r="O185">
            <v>3910</v>
          </cell>
        </row>
        <row r="186">
          <cell r="B186" t="str">
            <v>32123</v>
          </cell>
          <cell r="C186" t="str">
            <v>ORCHARD PRAIRIE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NA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10065</v>
          </cell>
          <cell r="C187" t="str">
            <v>ORIENT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NA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09013</v>
          </cell>
          <cell r="C188" t="str">
            <v>ORONDO</v>
          </cell>
          <cell r="D188">
            <v>104.56</v>
          </cell>
          <cell r="E188">
            <v>17621</v>
          </cell>
          <cell r="F188">
            <v>0</v>
          </cell>
          <cell r="G188">
            <v>0</v>
          </cell>
          <cell r="H188">
            <v>17621</v>
          </cell>
          <cell r="I188">
            <v>0</v>
          </cell>
          <cell r="J188">
            <v>17621</v>
          </cell>
          <cell r="K188" t="str">
            <v>Y</v>
          </cell>
          <cell r="L188">
            <v>0</v>
          </cell>
          <cell r="M188">
            <v>104.56</v>
          </cell>
          <cell r="N188">
            <v>239</v>
          </cell>
          <cell r="O188">
            <v>17860</v>
          </cell>
        </row>
        <row r="189">
          <cell r="B189" t="str">
            <v>24410</v>
          </cell>
          <cell r="C189" t="str">
            <v>OROVILLE</v>
          </cell>
          <cell r="D189">
            <v>98.89</v>
          </cell>
          <cell r="E189">
            <v>16666</v>
          </cell>
          <cell r="F189">
            <v>0</v>
          </cell>
          <cell r="G189">
            <v>0</v>
          </cell>
          <cell r="H189">
            <v>16666</v>
          </cell>
          <cell r="I189">
            <v>0</v>
          </cell>
          <cell r="J189">
            <v>16666</v>
          </cell>
          <cell r="K189" t="str">
            <v>Y</v>
          </cell>
          <cell r="L189">
            <v>0</v>
          </cell>
          <cell r="M189">
            <v>98.89</v>
          </cell>
          <cell r="N189">
            <v>226</v>
          </cell>
          <cell r="O189">
            <v>16892</v>
          </cell>
        </row>
        <row r="190">
          <cell r="B190" t="str">
            <v>27344</v>
          </cell>
          <cell r="C190" t="str">
            <v>ORTING</v>
          </cell>
          <cell r="D190">
            <v>31.11</v>
          </cell>
          <cell r="E190">
            <v>5243</v>
          </cell>
          <cell r="F190">
            <v>0</v>
          </cell>
          <cell r="G190">
            <v>0</v>
          </cell>
          <cell r="H190">
            <v>5243</v>
          </cell>
          <cell r="I190">
            <v>0</v>
          </cell>
          <cell r="J190">
            <v>5243</v>
          </cell>
          <cell r="K190" t="str">
            <v>N</v>
          </cell>
          <cell r="L190">
            <v>5243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01147</v>
          </cell>
          <cell r="C191" t="str">
            <v>OTHELLO</v>
          </cell>
          <cell r="D191">
            <v>1439.89</v>
          </cell>
          <cell r="E191">
            <v>242664</v>
          </cell>
          <cell r="F191">
            <v>0</v>
          </cell>
          <cell r="G191">
            <v>0</v>
          </cell>
          <cell r="H191">
            <v>242664</v>
          </cell>
          <cell r="I191">
            <v>0</v>
          </cell>
          <cell r="J191">
            <v>242664</v>
          </cell>
          <cell r="K191" t="str">
            <v>Y</v>
          </cell>
          <cell r="L191">
            <v>0</v>
          </cell>
          <cell r="M191">
            <v>1439.89</v>
          </cell>
          <cell r="N191">
            <v>3292</v>
          </cell>
          <cell r="O191">
            <v>245956</v>
          </cell>
        </row>
        <row r="192">
          <cell r="B192" t="str">
            <v>09102</v>
          </cell>
          <cell r="C192" t="str">
            <v>PALISADES</v>
          </cell>
          <cell r="D192">
            <v>9.7799999999999994</v>
          </cell>
          <cell r="E192">
            <v>1648</v>
          </cell>
          <cell r="F192">
            <v>0</v>
          </cell>
          <cell r="G192">
            <v>0</v>
          </cell>
          <cell r="H192">
            <v>1648</v>
          </cell>
          <cell r="I192">
            <v>0</v>
          </cell>
          <cell r="J192">
            <v>1648</v>
          </cell>
          <cell r="K192" t="str">
            <v>C</v>
          </cell>
          <cell r="L192">
            <v>0</v>
          </cell>
          <cell r="M192">
            <v>9.7799999999999994</v>
          </cell>
          <cell r="N192">
            <v>22</v>
          </cell>
          <cell r="O192">
            <v>1670</v>
          </cell>
        </row>
        <row r="193">
          <cell r="B193" t="str">
            <v>38301</v>
          </cell>
          <cell r="C193" t="str">
            <v>PALOUSE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NA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11001</v>
          </cell>
          <cell r="C194" t="str">
            <v>PASCO</v>
          </cell>
          <cell r="D194">
            <v>5562.78</v>
          </cell>
          <cell r="E194">
            <v>937493</v>
          </cell>
          <cell r="F194">
            <v>0</v>
          </cell>
          <cell r="G194">
            <v>0</v>
          </cell>
          <cell r="H194">
            <v>937493</v>
          </cell>
          <cell r="I194">
            <v>0</v>
          </cell>
          <cell r="J194">
            <v>937493</v>
          </cell>
          <cell r="K194" t="str">
            <v>Y</v>
          </cell>
          <cell r="L194">
            <v>0</v>
          </cell>
          <cell r="M194">
            <v>5562.78</v>
          </cell>
          <cell r="N194">
            <v>12718</v>
          </cell>
          <cell r="O194">
            <v>950211</v>
          </cell>
        </row>
        <row r="195">
          <cell r="B195" t="str">
            <v>24122</v>
          </cell>
          <cell r="C195" t="str">
            <v>PATEROS</v>
          </cell>
          <cell r="D195">
            <v>34.89</v>
          </cell>
          <cell r="E195">
            <v>5880</v>
          </cell>
          <cell r="F195">
            <v>0</v>
          </cell>
          <cell r="G195">
            <v>0</v>
          </cell>
          <cell r="H195">
            <v>5880</v>
          </cell>
          <cell r="I195">
            <v>0</v>
          </cell>
          <cell r="J195">
            <v>5880</v>
          </cell>
          <cell r="K195" t="str">
            <v>C</v>
          </cell>
          <cell r="L195">
            <v>0</v>
          </cell>
          <cell r="M195">
            <v>34.89</v>
          </cell>
          <cell r="N195">
            <v>80</v>
          </cell>
          <cell r="O195">
            <v>5960</v>
          </cell>
        </row>
        <row r="196">
          <cell r="B196" t="str">
            <v>03050</v>
          </cell>
          <cell r="C196" t="str">
            <v>PATERSON</v>
          </cell>
          <cell r="D196">
            <v>36.11</v>
          </cell>
          <cell r="E196">
            <v>6086</v>
          </cell>
          <cell r="F196">
            <v>0</v>
          </cell>
          <cell r="G196">
            <v>0</v>
          </cell>
          <cell r="H196">
            <v>6086</v>
          </cell>
          <cell r="I196">
            <v>0</v>
          </cell>
          <cell r="J196">
            <v>6086</v>
          </cell>
          <cell r="K196" t="str">
            <v>C</v>
          </cell>
          <cell r="L196">
            <v>0</v>
          </cell>
          <cell r="M196">
            <v>36.11</v>
          </cell>
          <cell r="N196">
            <v>83</v>
          </cell>
          <cell r="O196">
            <v>6169</v>
          </cell>
        </row>
        <row r="197">
          <cell r="B197" t="str">
            <v>21301</v>
          </cell>
          <cell r="C197" t="str">
            <v>PE ELL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NA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27401</v>
          </cell>
          <cell r="C198" t="str">
            <v>PENINSULA</v>
          </cell>
          <cell r="D198">
            <v>74.11</v>
          </cell>
          <cell r="E198">
            <v>12490</v>
          </cell>
          <cell r="F198">
            <v>0</v>
          </cell>
          <cell r="G198">
            <v>0</v>
          </cell>
          <cell r="H198">
            <v>12490</v>
          </cell>
          <cell r="I198">
            <v>0</v>
          </cell>
          <cell r="J198">
            <v>12490</v>
          </cell>
          <cell r="K198" t="str">
            <v>Y</v>
          </cell>
          <cell r="L198">
            <v>0</v>
          </cell>
          <cell r="M198">
            <v>74.11</v>
          </cell>
          <cell r="N198">
            <v>169</v>
          </cell>
          <cell r="O198">
            <v>12659</v>
          </cell>
        </row>
        <row r="199">
          <cell r="B199" t="str">
            <v>23402</v>
          </cell>
          <cell r="C199" t="str">
            <v>PIONEER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NA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12110</v>
          </cell>
          <cell r="C200" t="str">
            <v>POMEROY</v>
          </cell>
          <cell r="D200">
            <v>2.67</v>
          </cell>
          <cell r="E200">
            <v>450</v>
          </cell>
          <cell r="F200">
            <v>0</v>
          </cell>
          <cell r="G200">
            <v>0</v>
          </cell>
          <cell r="H200">
            <v>450</v>
          </cell>
          <cell r="I200">
            <v>0</v>
          </cell>
          <cell r="J200">
            <v>450</v>
          </cell>
          <cell r="K200" t="str">
            <v>C</v>
          </cell>
          <cell r="L200">
            <v>0</v>
          </cell>
          <cell r="M200">
            <v>2.67</v>
          </cell>
          <cell r="N200">
            <v>6</v>
          </cell>
          <cell r="O200">
            <v>456</v>
          </cell>
        </row>
        <row r="201">
          <cell r="B201" t="str">
            <v>05121</v>
          </cell>
          <cell r="C201" t="str">
            <v>PORT ANGELES</v>
          </cell>
          <cell r="D201">
            <v>30.67</v>
          </cell>
          <cell r="E201">
            <v>5169</v>
          </cell>
          <cell r="F201">
            <v>0</v>
          </cell>
          <cell r="G201">
            <v>0</v>
          </cell>
          <cell r="H201">
            <v>5169</v>
          </cell>
          <cell r="I201">
            <v>0</v>
          </cell>
          <cell r="J201">
            <v>5169</v>
          </cell>
          <cell r="K201" t="str">
            <v>N</v>
          </cell>
          <cell r="L201">
            <v>5169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16050</v>
          </cell>
          <cell r="C202" t="str">
            <v>PORT TOWNSEND</v>
          </cell>
          <cell r="D202">
            <v>10.33</v>
          </cell>
          <cell r="E202">
            <v>1741</v>
          </cell>
          <cell r="F202">
            <v>0</v>
          </cell>
          <cell r="G202">
            <v>0</v>
          </cell>
          <cell r="H202">
            <v>1741</v>
          </cell>
          <cell r="I202">
            <v>0</v>
          </cell>
          <cell r="J202">
            <v>1741</v>
          </cell>
          <cell r="K202" t="str">
            <v>N</v>
          </cell>
          <cell r="L202">
            <v>1741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36402</v>
          </cell>
          <cell r="C203" t="str">
            <v>PRESCOTT</v>
          </cell>
          <cell r="D203">
            <v>106.56</v>
          </cell>
          <cell r="E203">
            <v>17959</v>
          </cell>
          <cell r="F203">
            <v>0</v>
          </cell>
          <cell r="G203">
            <v>0</v>
          </cell>
          <cell r="H203">
            <v>17959</v>
          </cell>
          <cell r="I203">
            <v>0</v>
          </cell>
          <cell r="J203">
            <v>17959</v>
          </cell>
          <cell r="K203" t="str">
            <v>Y</v>
          </cell>
          <cell r="L203">
            <v>0</v>
          </cell>
          <cell r="M203">
            <v>106.56</v>
          </cell>
          <cell r="N203">
            <v>244</v>
          </cell>
          <cell r="O203">
            <v>18203</v>
          </cell>
        </row>
        <row r="204">
          <cell r="B204" t="str">
            <v>03116</v>
          </cell>
          <cell r="C204" t="str">
            <v>PROSSER</v>
          </cell>
          <cell r="D204">
            <v>596.11</v>
          </cell>
          <cell r="E204">
            <v>100462</v>
          </cell>
          <cell r="F204">
            <v>0</v>
          </cell>
          <cell r="G204">
            <v>0</v>
          </cell>
          <cell r="H204">
            <v>100462</v>
          </cell>
          <cell r="I204">
            <v>0</v>
          </cell>
          <cell r="J204">
            <v>100462</v>
          </cell>
          <cell r="K204" t="str">
            <v>Y</v>
          </cell>
          <cell r="L204">
            <v>0</v>
          </cell>
          <cell r="M204">
            <v>596.11</v>
          </cell>
          <cell r="N204">
            <v>1363</v>
          </cell>
          <cell r="O204">
            <v>101825</v>
          </cell>
        </row>
        <row r="205">
          <cell r="B205" t="str">
            <v>38267</v>
          </cell>
          <cell r="C205" t="str">
            <v>PULLMAN</v>
          </cell>
          <cell r="D205">
            <v>114</v>
          </cell>
          <cell r="E205">
            <v>19212</v>
          </cell>
          <cell r="F205">
            <v>0</v>
          </cell>
          <cell r="G205">
            <v>0</v>
          </cell>
          <cell r="H205">
            <v>19212</v>
          </cell>
          <cell r="I205">
            <v>0</v>
          </cell>
          <cell r="J205">
            <v>19212</v>
          </cell>
          <cell r="K205" t="str">
            <v>Y</v>
          </cell>
          <cell r="L205">
            <v>0</v>
          </cell>
          <cell r="M205">
            <v>114</v>
          </cell>
          <cell r="N205">
            <v>261</v>
          </cell>
          <cell r="O205">
            <v>19473</v>
          </cell>
        </row>
        <row r="206">
          <cell r="B206" t="str">
            <v>27003</v>
          </cell>
          <cell r="C206" t="str">
            <v>PUYALLUP</v>
          </cell>
          <cell r="D206">
            <v>693.67</v>
          </cell>
          <cell r="E206">
            <v>116904</v>
          </cell>
          <cell r="F206">
            <v>0</v>
          </cell>
          <cell r="G206">
            <v>0</v>
          </cell>
          <cell r="H206">
            <v>116904</v>
          </cell>
          <cell r="I206">
            <v>0</v>
          </cell>
          <cell r="J206">
            <v>116904</v>
          </cell>
          <cell r="K206" t="str">
            <v>Y</v>
          </cell>
          <cell r="L206">
            <v>0</v>
          </cell>
          <cell r="M206">
            <v>693.67</v>
          </cell>
          <cell r="N206">
            <v>1586</v>
          </cell>
          <cell r="O206">
            <v>118490</v>
          </cell>
        </row>
        <row r="207">
          <cell r="B207" t="str">
            <v>16020</v>
          </cell>
          <cell r="C207" t="str">
            <v>QUEETS-CLEARWATER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NA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16048</v>
          </cell>
          <cell r="C208" t="str">
            <v>QUILCENE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NA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05402</v>
          </cell>
          <cell r="C209" t="str">
            <v>QUILLAYUTE VALLEY</v>
          </cell>
          <cell r="D209">
            <v>90.22</v>
          </cell>
          <cell r="E209">
            <v>15205</v>
          </cell>
          <cell r="F209">
            <v>0</v>
          </cell>
          <cell r="G209">
            <v>0</v>
          </cell>
          <cell r="H209">
            <v>15205</v>
          </cell>
          <cell r="I209">
            <v>0</v>
          </cell>
          <cell r="J209">
            <v>15205</v>
          </cell>
          <cell r="K209" t="str">
            <v>Y</v>
          </cell>
          <cell r="L209">
            <v>0</v>
          </cell>
          <cell r="M209">
            <v>90.22</v>
          </cell>
          <cell r="N209">
            <v>206</v>
          </cell>
          <cell r="O209">
            <v>15411</v>
          </cell>
        </row>
        <row r="210">
          <cell r="B210" t="str">
            <v>14097</v>
          </cell>
          <cell r="C210" t="str">
            <v>QUINAULT</v>
          </cell>
          <cell r="D210">
            <v>65.33</v>
          </cell>
          <cell r="E210">
            <v>11010</v>
          </cell>
          <cell r="F210">
            <v>0</v>
          </cell>
          <cell r="G210">
            <v>0</v>
          </cell>
          <cell r="H210">
            <v>11010</v>
          </cell>
          <cell r="I210">
            <v>0</v>
          </cell>
          <cell r="J210">
            <v>11010</v>
          </cell>
          <cell r="K210" t="str">
            <v>Y</v>
          </cell>
          <cell r="L210">
            <v>0</v>
          </cell>
          <cell r="M210">
            <v>65.33</v>
          </cell>
          <cell r="N210">
            <v>149</v>
          </cell>
          <cell r="O210">
            <v>11159</v>
          </cell>
        </row>
        <row r="211">
          <cell r="B211" t="str">
            <v>13144</v>
          </cell>
          <cell r="C211" t="str">
            <v>QUINCY</v>
          </cell>
          <cell r="D211">
            <v>992.67</v>
          </cell>
          <cell r="E211">
            <v>167294</v>
          </cell>
          <cell r="F211">
            <v>0</v>
          </cell>
          <cell r="G211">
            <v>0</v>
          </cell>
          <cell r="H211">
            <v>167294</v>
          </cell>
          <cell r="I211">
            <v>0</v>
          </cell>
          <cell r="J211">
            <v>167294</v>
          </cell>
          <cell r="K211" t="str">
            <v>Y</v>
          </cell>
          <cell r="L211">
            <v>0</v>
          </cell>
          <cell r="M211">
            <v>992.67</v>
          </cell>
          <cell r="N211">
            <v>2269</v>
          </cell>
          <cell r="O211">
            <v>169563</v>
          </cell>
        </row>
        <row r="212">
          <cell r="B212" t="str">
            <v>34307</v>
          </cell>
          <cell r="C212" t="str">
            <v>RAINIER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NA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25116</v>
          </cell>
          <cell r="C213" t="str">
            <v>RAYMOND</v>
          </cell>
          <cell r="D213">
            <v>60.11</v>
          </cell>
          <cell r="E213">
            <v>10130</v>
          </cell>
          <cell r="F213">
            <v>0</v>
          </cell>
          <cell r="G213">
            <v>0</v>
          </cell>
          <cell r="H213">
            <v>10130</v>
          </cell>
          <cell r="I213">
            <v>0</v>
          </cell>
          <cell r="J213">
            <v>10130</v>
          </cell>
          <cell r="K213" t="str">
            <v>C</v>
          </cell>
          <cell r="L213">
            <v>0</v>
          </cell>
          <cell r="M213">
            <v>60.11</v>
          </cell>
          <cell r="N213">
            <v>137</v>
          </cell>
          <cell r="O213">
            <v>10267</v>
          </cell>
        </row>
        <row r="214">
          <cell r="B214" t="str">
            <v>22009</v>
          </cell>
          <cell r="C214" t="str">
            <v>REARDAN</v>
          </cell>
          <cell r="D214">
            <v>18.559999999999999</v>
          </cell>
          <cell r="E214">
            <v>3128</v>
          </cell>
          <cell r="F214">
            <v>0</v>
          </cell>
          <cell r="G214">
            <v>0</v>
          </cell>
          <cell r="H214">
            <v>3128</v>
          </cell>
          <cell r="I214">
            <v>0</v>
          </cell>
          <cell r="J214">
            <v>3128</v>
          </cell>
          <cell r="K214" t="str">
            <v>N</v>
          </cell>
          <cell r="L214">
            <v>3128</v>
          </cell>
          <cell r="M214">
            <v>0</v>
          </cell>
          <cell r="N214">
            <v>0</v>
          </cell>
          <cell r="O214">
            <v>0</v>
          </cell>
        </row>
        <row r="215">
          <cell r="B215" t="str">
            <v>17403</v>
          </cell>
          <cell r="C215" t="str">
            <v>RENTON</v>
          </cell>
          <cell r="D215">
            <v>2201.56</v>
          </cell>
          <cell r="E215">
            <v>371028</v>
          </cell>
          <cell r="F215">
            <v>0</v>
          </cell>
          <cell r="G215">
            <v>0</v>
          </cell>
          <cell r="H215">
            <v>371028</v>
          </cell>
          <cell r="I215">
            <v>0</v>
          </cell>
          <cell r="J215">
            <v>371028</v>
          </cell>
          <cell r="K215" t="str">
            <v>Y</v>
          </cell>
          <cell r="L215">
            <v>0</v>
          </cell>
          <cell r="M215">
            <v>2201.56</v>
          </cell>
          <cell r="N215">
            <v>5033</v>
          </cell>
          <cell r="O215">
            <v>376061</v>
          </cell>
        </row>
        <row r="216">
          <cell r="B216" t="str">
            <v>10309</v>
          </cell>
          <cell r="C216" t="str">
            <v>REPUBLIC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NA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03400</v>
          </cell>
          <cell r="C217" t="str">
            <v>RICHLAND</v>
          </cell>
          <cell r="D217">
            <v>339.33</v>
          </cell>
          <cell r="E217">
            <v>57187</v>
          </cell>
          <cell r="F217">
            <v>0</v>
          </cell>
          <cell r="G217">
            <v>0</v>
          </cell>
          <cell r="H217">
            <v>57187</v>
          </cell>
          <cell r="I217">
            <v>0</v>
          </cell>
          <cell r="J217">
            <v>57187</v>
          </cell>
          <cell r="K217" t="str">
            <v>Y</v>
          </cell>
          <cell r="L217">
            <v>0</v>
          </cell>
          <cell r="M217">
            <v>339.33</v>
          </cell>
          <cell r="N217">
            <v>776</v>
          </cell>
          <cell r="O217">
            <v>57963</v>
          </cell>
        </row>
        <row r="218">
          <cell r="B218" t="str">
            <v>06122</v>
          </cell>
          <cell r="C218" t="str">
            <v>RIDGEFIELD</v>
          </cell>
          <cell r="D218">
            <v>59.56</v>
          </cell>
          <cell r="E218">
            <v>10038</v>
          </cell>
          <cell r="F218">
            <v>0</v>
          </cell>
          <cell r="G218">
            <v>0</v>
          </cell>
          <cell r="H218">
            <v>10038</v>
          </cell>
          <cell r="I218">
            <v>0</v>
          </cell>
          <cell r="J218">
            <v>10038</v>
          </cell>
          <cell r="K218" t="str">
            <v>C</v>
          </cell>
          <cell r="L218">
            <v>0</v>
          </cell>
          <cell r="M218">
            <v>59.56</v>
          </cell>
          <cell r="N218">
            <v>136</v>
          </cell>
          <cell r="O218">
            <v>10174</v>
          </cell>
        </row>
        <row r="219">
          <cell r="B219" t="str">
            <v>01160</v>
          </cell>
          <cell r="C219" t="str">
            <v>RITZVILLE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NA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32416</v>
          </cell>
          <cell r="C220" t="str">
            <v>RIVERSIDE</v>
          </cell>
          <cell r="D220">
            <v>12.67</v>
          </cell>
          <cell r="E220">
            <v>2135</v>
          </cell>
          <cell r="F220">
            <v>0</v>
          </cell>
          <cell r="G220">
            <v>0</v>
          </cell>
          <cell r="H220">
            <v>2135</v>
          </cell>
          <cell r="I220">
            <v>0</v>
          </cell>
          <cell r="J220">
            <v>2135</v>
          </cell>
          <cell r="K220" t="str">
            <v>N</v>
          </cell>
          <cell r="L220">
            <v>2135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17407</v>
          </cell>
          <cell r="C221" t="str">
            <v>RIVERVIEW</v>
          </cell>
          <cell r="D221">
            <v>73.11</v>
          </cell>
          <cell r="E221">
            <v>12321</v>
          </cell>
          <cell r="F221">
            <v>0</v>
          </cell>
          <cell r="G221">
            <v>0</v>
          </cell>
          <cell r="H221">
            <v>12321</v>
          </cell>
          <cell r="I221">
            <v>0</v>
          </cell>
          <cell r="J221">
            <v>12321</v>
          </cell>
          <cell r="K221" t="str">
            <v>C</v>
          </cell>
          <cell r="L221">
            <v>0</v>
          </cell>
          <cell r="M221">
            <v>73.11</v>
          </cell>
          <cell r="N221">
            <v>167</v>
          </cell>
          <cell r="O221">
            <v>12488</v>
          </cell>
        </row>
        <row r="222">
          <cell r="B222" t="str">
            <v>34401</v>
          </cell>
          <cell r="C222" t="str">
            <v>ROCHESTER</v>
          </cell>
          <cell r="D222">
            <v>125.33</v>
          </cell>
          <cell r="E222">
            <v>21122</v>
          </cell>
          <cell r="F222">
            <v>0</v>
          </cell>
          <cell r="G222">
            <v>0</v>
          </cell>
          <cell r="H222">
            <v>21122</v>
          </cell>
          <cell r="I222">
            <v>0</v>
          </cell>
          <cell r="J222">
            <v>21122</v>
          </cell>
          <cell r="K222" t="str">
            <v>Y</v>
          </cell>
          <cell r="L222">
            <v>0</v>
          </cell>
          <cell r="M222">
            <v>125.33</v>
          </cell>
          <cell r="N222">
            <v>287</v>
          </cell>
          <cell r="O222">
            <v>21409</v>
          </cell>
        </row>
        <row r="223">
          <cell r="B223" t="str">
            <v>20403</v>
          </cell>
          <cell r="C223" t="str">
            <v>ROOSEVELT</v>
          </cell>
          <cell r="D223">
            <v>8</v>
          </cell>
          <cell r="E223">
            <v>1348</v>
          </cell>
          <cell r="F223">
            <v>0</v>
          </cell>
          <cell r="G223">
            <v>0</v>
          </cell>
          <cell r="H223">
            <v>1348</v>
          </cell>
          <cell r="I223">
            <v>0</v>
          </cell>
          <cell r="J223">
            <v>1348</v>
          </cell>
          <cell r="K223" t="str">
            <v>N</v>
          </cell>
          <cell r="L223">
            <v>1348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38320</v>
          </cell>
          <cell r="C224" t="str">
            <v>ROSALIA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NA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13160</v>
          </cell>
          <cell r="C225" t="str">
            <v>ROYAL</v>
          </cell>
          <cell r="D225">
            <v>679.44</v>
          </cell>
          <cell r="E225">
            <v>114506</v>
          </cell>
          <cell r="F225">
            <v>0</v>
          </cell>
          <cell r="G225">
            <v>0</v>
          </cell>
          <cell r="H225">
            <v>114506</v>
          </cell>
          <cell r="I225">
            <v>0</v>
          </cell>
          <cell r="J225">
            <v>114506</v>
          </cell>
          <cell r="K225" t="str">
            <v>Y</v>
          </cell>
          <cell r="L225">
            <v>0</v>
          </cell>
          <cell r="M225">
            <v>679.44</v>
          </cell>
          <cell r="N225">
            <v>1553</v>
          </cell>
          <cell r="O225">
            <v>116059</v>
          </cell>
        </row>
        <row r="226">
          <cell r="B226" t="str">
            <v>28149</v>
          </cell>
          <cell r="C226" t="str">
            <v>SAN JUAN</v>
          </cell>
          <cell r="D226">
            <v>39.56</v>
          </cell>
          <cell r="E226">
            <v>6667</v>
          </cell>
          <cell r="F226">
            <v>0</v>
          </cell>
          <cell r="G226">
            <v>0</v>
          </cell>
          <cell r="H226">
            <v>6667</v>
          </cell>
          <cell r="I226">
            <v>0</v>
          </cell>
          <cell r="J226">
            <v>6667</v>
          </cell>
          <cell r="K226" t="str">
            <v>C</v>
          </cell>
          <cell r="L226">
            <v>0</v>
          </cell>
          <cell r="M226">
            <v>39.56</v>
          </cell>
          <cell r="N226">
            <v>90</v>
          </cell>
          <cell r="O226">
            <v>6757</v>
          </cell>
        </row>
        <row r="227">
          <cell r="B227" t="str">
            <v>14104</v>
          </cell>
          <cell r="C227" t="str">
            <v>SATSOP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NA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17001</v>
          </cell>
          <cell r="C228" t="str">
            <v>SEATTLE</v>
          </cell>
          <cell r="D228">
            <v>5909.67</v>
          </cell>
          <cell r="E228">
            <v>995954</v>
          </cell>
          <cell r="F228">
            <v>0</v>
          </cell>
          <cell r="G228">
            <v>0</v>
          </cell>
          <cell r="H228">
            <v>995951</v>
          </cell>
          <cell r="I228">
            <v>0</v>
          </cell>
          <cell r="J228">
            <v>995951</v>
          </cell>
          <cell r="K228" t="str">
            <v>Y</v>
          </cell>
          <cell r="L228">
            <v>0</v>
          </cell>
          <cell r="M228">
            <v>5909.67</v>
          </cell>
          <cell r="N228">
            <v>13512</v>
          </cell>
          <cell r="O228">
            <v>1009463</v>
          </cell>
        </row>
        <row r="229">
          <cell r="B229" t="str">
            <v>29101</v>
          </cell>
          <cell r="C229" t="str">
            <v>SEDRO WOOLLEY</v>
          </cell>
          <cell r="D229">
            <v>231.56</v>
          </cell>
          <cell r="E229">
            <v>39025</v>
          </cell>
          <cell r="F229">
            <v>0</v>
          </cell>
          <cell r="G229">
            <v>0</v>
          </cell>
          <cell r="H229">
            <v>39025</v>
          </cell>
          <cell r="I229">
            <v>0</v>
          </cell>
          <cell r="J229">
            <v>39025</v>
          </cell>
          <cell r="K229" t="str">
            <v>Y</v>
          </cell>
          <cell r="L229">
            <v>0</v>
          </cell>
          <cell r="M229">
            <v>231.56</v>
          </cell>
          <cell r="N229">
            <v>529</v>
          </cell>
          <cell r="O229">
            <v>39554</v>
          </cell>
        </row>
        <row r="230">
          <cell r="B230" t="str">
            <v>39119</v>
          </cell>
          <cell r="C230" t="str">
            <v>SELAH</v>
          </cell>
          <cell r="D230">
            <v>207.78</v>
          </cell>
          <cell r="E230">
            <v>35017</v>
          </cell>
          <cell r="F230">
            <v>0</v>
          </cell>
          <cell r="G230">
            <v>0</v>
          </cell>
          <cell r="H230">
            <v>35017</v>
          </cell>
          <cell r="I230">
            <v>0</v>
          </cell>
          <cell r="J230">
            <v>35017</v>
          </cell>
          <cell r="K230" t="str">
            <v>Y</v>
          </cell>
          <cell r="L230">
            <v>0</v>
          </cell>
          <cell r="M230">
            <v>207.78</v>
          </cell>
          <cell r="N230">
            <v>475</v>
          </cell>
          <cell r="O230">
            <v>35492</v>
          </cell>
        </row>
        <row r="231">
          <cell r="B231" t="str">
            <v>26070</v>
          </cell>
          <cell r="C231" t="str">
            <v>SELKIRK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NA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05323</v>
          </cell>
          <cell r="C232" t="str">
            <v>SEQUIM</v>
          </cell>
          <cell r="D232">
            <v>40</v>
          </cell>
          <cell r="E232">
            <v>6741</v>
          </cell>
          <cell r="F232">
            <v>0</v>
          </cell>
          <cell r="G232">
            <v>0</v>
          </cell>
          <cell r="H232">
            <v>6741</v>
          </cell>
          <cell r="I232">
            <v>0</v>
          </cell>
          <cell r="J232">
            <v>6741</v>
          </cell>
          <cell r="K232" t="str">
            <v>N</v>
          </cell>
          <cell r="L232">
            <v>6741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28010</v>
          </cell>
          <cell r="C233" t="str">
            <v>SHAW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NA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B234" t="str">
            <v>23309</v>
          </cell>
          <cell r="C234" t="str">
            <v>SHELTON</v>
          </cell>
          <cell r="D234">
            <v>364.33</v>
          </cell>
          <cell r="E234">
            <v>61400</v>
          </cell>
          <cell r="F234">
            <v>0</v>
          </cell>
          <cell r="G234">
            <v>0</v>
          </cell>
          <cell r="H234">
            <v>61400</v>
          </cell>
          <cell r="I234">
            <v>0</v>
          </cell>
          <cell r="J234">
            <v>61400</v>
          </cell>
          <cell r="K234" t="str">
            <v>Y</v>
          </cell>
          <cell r="L234">
            <v>0</v>
          </cell>
          <cell r="M234">
            <v>364.33</v>
          </cell>
          <cell r="N234">
            <v>833</v>
          </cell>
          <cell r="O234">
            <v>62233</v>
          </cell>
        </row>
        <row r="235">
          <cell r="B235" t="str">
            <v>17412</v>
          </cell>
          <cell r="C235" t="str">
            <v>SHORELINE</v>
          </cell>
          <cell r="D235">
            <v>584.22</v>
          </cell>
          <cell r="E235">
            <v>98458</v>
          </cell>
          <cell r="F235">
            <v>0</v>
          </cell>
          <cell r="G235">
            <v>0</v>
          </cell>
          <cell r="H235">
            <v>98458</v>
          </cell>
          <cell r="I235">
            <v>0</v>
          </cell>
          <cell r="J235">
            <v>98458</v>
          </cell>
          <cell r="K235" t="str">
            <v>Y</v>
          </cell>
          <cell r="L235">
            <v>0</v>
          </cell>
          <cell r="M235">
            <v>584.22</v>
          </cell>
          <cell r="N235">
            <v>1336</v>
          </cell>
          <cell r="O235">
            <v>99794</v>
          </cell>
        </row>
        <row r="236">
          <cell r="B236" t="str">
            <v>30002</v>
          </cell>
          <cell r="C236" t="str">
            <v>SKAMANIA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NA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B237" t="str">
            <v>17404</v>
          </cell>
          <cell r="C237" t="str">
            <v>SKYKOMISH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NA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31201</v>
          </cell>
          <cell r="C238" t="str">
            <v>SNOHOMISH</v>
          </cell>
          <cell r="D238">
            <v>268.77999999999997</v>
          </cell>
          <cell r="E238">
            <v>45297</v>
          </cell>
          <cell r="F238">
            <v>0</v>
          </cell>
          <cell r="G238">
            <v>0</v>
          </cell>
          <cell r="H238">
            <v>45297</v>
          </cell>
          <cell r="I238">
            <v>0</v>
          </cell>
          <cell r="J238">
            <v>45297</v>
          </cell>
          <cell r="K238" t="str">
            <v>Y</v>
          </cell>
          <cell r="L238">
            <v>0</v>
          </cell>
          <cell r="M238">
            <v>268.77999999999997</v>
          </cell>
          <cell r="N238">
            <v>614</v>
          </cell>
          <cell r="O238">
            <v>45911</v>
          </cell>
        </row>
        <row r="239">
          <cell r="B239" t="str">
            <v>17410</v>
          </cell>
          <cell r="C239" t="str">
            <v>SNOQUALMIE VALLEY</v>
          </cell>
          <cell r="D239">
            <v>124.22</v>
          </cell>
          <cell r="E239">
            <v>20935</v>
          </cell>
          <cell r="F239">
            <v>0</v>
          </cell>
          <cell r="G239">
            <v>0</v>
          </cell>
          <cell r="H239">
            <v>20935</v>
          </cell>
          <cell r="I239">
            <v>0</v>
          </cell>
          <cell r="J239">
            <v>20935</v>
          </cell>
          <cell r="K239" t="str">
            <v>Y</v>
          </cell>
          <cell r="L239">
            <v>0</v>
          </cell>
          <cell r="M239">
            <v>124.22</v>
          </cell>
          <cell r="N239">
            <v>284</v>
          </cell>
          <cell r="O239">
            <v>21219</v>
          </cell>
        </row>
        <row r="240">
          <cell r="B240" t="str">
            <v>13156</v>
          </cell>
          <cell r="C240" t="str">
            <v>SOAP LAKE</v>
          </cell>
          <cell r="D240">
            <v>76.78</v>
          </cell>
          <cell r="E240">
            <v>12940</v>
          </cell>
          <cell r="F240">
            <v>0</v>
          </cell>
          <cell r="G240">
            <v>0</v>
          </cell>
          <cell r="H240">
            <v>12940</v>
          </cell>
          <cell r="I240">
            <v>0</v>
          </cell>
          <cell r="J240">
            <v>12940</v>
          </cell>
          <cell r="K240" t="str">
            <v>Y</v>
          </cell>
          <cell r="L240">
            <v>0</v>
          </cell>
          <cell r="M240">
            <v>76.78</v>
          </cell>
          <cell r="N240">
            <v>176</v>
          </cell>
          <cell r="O240">
            <v>13116</v>
          </cell>
        </row>
        <row r="241">
          <cell r="B241" t="str">
            <v>25118</v>
          </cell>
          <cell r="C241" t="str">
            <v>SOUTH BEND</v>
          </cell>
          <cell r="D241">
            <v>94.44</v>
          </cell>
          <cell r="E241">
            <v>15916</v>
          </cell>
          <cell r="F241">
            <v>0</v>
          </cell>
          <cell r="G241">
            <v>0</v>
          </cell>
          <cell r="H241">
            <v>15916</v>
          </cell>
          <cell r="I241">
            <v>0</v>
          </cell>
          <cell r="J241">
            <v>15916</v>
          </cell>
          <cell r="K241" t="str">
            <v>Y</v>
          </cell>
          <cell r="L241">
            <v>0</v>
          </cell>
          <cell r="M241">
            <v>94.44</v>
          </cell>
          <cell r="N241">
            <v>216</v>
          </cell>
          <cell r="O241">
            <v>16132</v>
          </cell>
        </row>
        <row r="242">
          <cell r="B242" t="str">
            <v>18402</v>
          </cell>
          <cell r="C242" t="str">
            <v>SOUTH KITSAP</v>
          </cell>
          <cell r="D242">
            <v>69.78</v>
          </cell>
          <cell r="E242">
            <v>11760</v>
          </cell>
          <cell r="F242">
            <v>0</v>
          </cell>
          <cell r="G242">
            <v>0</v>
          </cell>
          <cell r="H242">
            <v>11760</v>
          </cell>
          <cell r="I242">
            <v>0</v>
          </cell>
          <cell r="J242">
            <v>11760</v>
          </cell>
          <cell r="K242" t="str">
            <v>Y</v>
          </cell>
          <cell r="L242">
            <v>0</v>
          </cell>
          <cell r="M242">
            <v>69.78</v>
          </cell>
          <cell r="N242">
            <v>160</v>
          </cell>
          <cell r="O242">
            <v>11920</v>
          </cell>
        </row>
        <row r="243">
          <cell r="B243" t="str">
            <v>15206</v>
          </cell>
          <cell r="C243" t="str">
            <v>SOUTH WHIDBEY</v>
          </cell>
          <cell r="D243">
            <v>11.33</v>
          </cell>
          <cell r="E243">
            <v>1909</v>
          </cell>
          <cell r="F243">
            <v>0</v>
          </cell>
          <cell r="G243">
            <v>0</v>
          </cell>
          <cell r="H243">
            <v>1909</v>
          </cell>
          <cell r="I243">
            <v>0</v>
          </cell>
          <cell r="J243">
            <v>1909</v>
          </cell>
          <cell r="K243" t="str">
            <v>N</v>
          </cell>
          <cell r="L243">
            <v>1909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23042</v>
          </cell>
          <cell r="C244" t="str">
            <v>SOUTHSIDE</v>
          </cell>
          <cell r="D244">
            <v>3.89</v>
          </cell>
          <cell r="E244">
            <v>656</v>
          </cell>
          <cell r="F244">
            <v>0</v>
          </cell>
          <cell r="G244">
            <v>0</v>
          </cell>
          <cell r="H244">
            <v>656</v>
          </cell>
          <cell r="I244">
            <v>0</v>
          </cell>
          <cell r="J244">
            <v>656</v>
          </cell>
          <cell r="K244" t="str">
            <v>N</v>
          </cell>
          <cell r="L244">
            <v>656</v>
          </cell>
          <cell r="M244">
            <v>0</v>
          </cell>
          <cell r="N244">
            <v>0</v>
          </cell>
          <cell r="O244">
            <v>0</v>
          </cell>
        </row>
        <row r="245">
          <cell r="B245" t="str">
            <v>32081</v>
          </cell>
          <cell r="C245" t="str">
            <v>SPOKANE</v>
          </cell>
          <cell r="D245">
            <v>1382</v>
          </cell>
          <cell r="E245">
            <v>232908</v>
          </cell>
          <cell r="F245">
            <v>0</v>
          </cell>
          <cell r="G245">
            <v>0</v>
          </cell>
          <cell r="H245">
            <v>232908</v>
          </cell>
          <cell r="I245">
            <v>0</v>
          </cell>
          <cell r="J245">
            <v>232908</v>
          </cell>
          <cell r="K245" t="str">
            <v>Y</v>
          </cell>
          <cell r="L245">
            <v>0</v>
          </cell>
          <cell r="M245">
            <v>1382</v>
          </cell>
          <cell r="N245">
            <v>3160</v>
          </cell>
          <cell r="O245">
            <v>236068</v>
          </cell>
        </row>
        <row r="246">
          <cell r="B246" t="str">
            <v>22008</v>
          </cell>
          <cell r="C246" t="str">
            <v>SPRAGUE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NA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B247" t="str">
            <v>38322</v>
          </cell>
          <cell r="C247" t="str">
            <v>ST JOHN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NA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 t="str">
            <v>31401</v>
          </cell>
          <cell r="C248" t="str">
            <v>STANWOOD CAMANO</v>
          </cell>
          <cell r="D248">
            <v>75.78</v>
          </cell>
          <cell r="E248">
            <v>12771</v>
          </cell>
          <cell r="F248">
            <v>0</v>
          </cell>
          <cell r="G248">
            <v>0</v>
          </cell>
          <cell r="H248">
            <v>12771</v>
          </cell>
          <cell r="I248">
            <v>0</v>
          </cell>
          <cell r="J248">
            <v>12771</v>
          </cell>
          <cell r="K248" t="str">
            <v>Y</v>
          </cell>
          <cell r="L248">
            <v>0</v>
          </cell>
          <cell r="M248">
            <v>75.78</v>
          </cell>
          <cell r="N248">
            <v>173</v>
          </cell>
          <cell r="O248">
            <v>12944</v>
          </cell>
        </row>
        <row r="249">
          <cell r="B249" t="str">
            <v>11054</v>
          </cell>
          <cell r="C249" t="str">
            <v>STAR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NA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07035</v>
          </cell>
          <cell r="C250" t="str">
            <v>STARBUCK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NA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B251" t="str">
            <v>04069</v>
          </cell>
          <cell r="C251" t="str">
            <v>STEHEKIN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NA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27001</v>
          </cell>
          <cell r="C252" t="str">
            <v>STEILACOOM HIST.</v>
          </cell>
          <cell r="D252">
            <v>62.56</v>
          </cell>
          <cell r="E252">
            <v>10543</v>
          </cell>
          <cell r="F252">
            <v>0</v>
          </cell>
          <cell r="G252">
            <v>0</v>
          </cell>
          <cell r="H252">
            <v>10543</v>
          </cell>
          <cell r="I252">
            <v>0</v>
          </cell>
          <cell r="J252">
            <v>10543</v>
          </cell>
          <cell r="K252" t="str">
            <v>C</v>
          </cell>
          <cell r="L252">
            <v>0</v>
          </cell>
          <cell r="M252">
            <v>62.56</v>
          </cell>
          <cell r="N252">
            <v>143</v>
          </cell>
          <cell r="O252">
            <v>10686</v>
          </cell>
        </row>
        <row r="253">
          <cell r="B253" t="str">
            <v>38304</v>
          </cell>
          <cell r="C253" t="str">
            <v>STEPTOE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NA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30303</v>
          </cell>
          <cell r="C254" t="str">
            <v>STEVENSON-CARSON</v>
          </cell>
          <cell r="D254">
            <v>26.78</v>
          </cell>
          <cell r="E254">
            <v>4513</v>
          </cell>
          <cell r="F254">
            <v>0</v>
          </cell>
          <cell r="G254">
            <v>0</v>
          </cell>
          <cell r="H254">
            <v>4513</v>
          </cell>
          <cell r="I254">
            <v>0</v>
          </cell>
          <cell r="J254">
            <v>4513</v>
          </cell>
          <cell r="K254" t="str">
            <v>N</v>
          </cell>
          <cell r="L254">
            <v>4513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31311</v>
          </cell>
          <cell r="C255" t="str">
            <v>SULTAN</v>
          </cell>
          <cell r="D255">
            <v>122.89</v>
          </cell>
          <cell r="E255">
            <v>20711</v>
          </cell>
          <cell r="F255">
            <v>0</v>
          </cell>
          <cell r="G255">
            <v>0</v>
          </cell>
          <cell r="H255">
            <v>20711</v>
          </cell>
          <cell r="I255">
            <v>0</v>
          </cell>
          <cell r="J255">
            <v>20711</v>
          </cell>
          <cell r="K255" t="str">
            <v>Y</v>
          </cell>
          <cell r="L255">
            <v>0</v>
          </cell>
          <cell r="M255">
            <v>122.89</v>
          </cell>
          <cell r="N255">
            <v>281</v>
          </cell>
          <cell r="O255">
            <v>20992</v>
          </cell>
        </row>
        <row r="256">
          <cell r="B256" t="str">
            <v>33202</v>
          </cell>
          <cell r="C256" t="str">
            <v>SUMMIT VALLEY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NA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B257" t="str">
            <v>27320</v>
          </cell>
          <cell r="C257" t="str">
            <v>SUMNER</v>
          </cell>
          <cell r="D257">
            <v>286.67</v>
          </cell>
          <cell r="E257">
            <v>48312</v>
          </cell>
          <cell r="F257">
            <v>0</v>
          </cell>
          <cell r="G257">
            <v>0</v>
          </cell>
          <cell r="H257">
            <v>48312</v>
          </cell>
          <cell r="I257">
            <v>0</v>
          </cell>
          <cell r="J257">
            <v>48312</v>
          </cell>
          <cell r="K257" t="str">
            <v>Y</v>
          </cell>
          <cell r="L257">
            <v>0</v>
          </cell>
          <cell r="M257">
            <v>286.67</v>
          </cell>
          <cell r="N257">
            <v>655</v>
          </cell>
          <cell r="O257">
            <v>48967</v>
          </cell>
        </row>
        <row r="258">
          <cell r="B258" t="str">
            <v>39201</v>
          </cell>
          <cell r="C258" t="str">
            <v>SUNNYSIDE</v>
          </cell>
          <cell r="D258">
            <v>2089.89</v>
          </cell>
          <cell r="E258">
            <v>352208</v>
          </cell>
          <cell r="F258">
            <v>0</v>
          </cell>
          <cell r="G258">
            <v>0</v>
          </cell>
          <cell r="H258">
            <v>352208</v>
          </cell>
          <cell r="I258">
            <v>0</v>
          </cell>
          <cell r="J258">
            <v>352208</v>
          </cell>
          <cell r="K258" t="str">
            <v>Y</v>
          </cell>
          <cell r="L258">
            <v>0</v>
          </cell>
          <cell r="M258">
            <v>2089.89</v>
          </cell>
          <cell r="N258">
            <v>4778</v>
          </cell>
          <cell r="O258">
            <v>356986</v>
          </cell>
        </row>
        <row r="259">
          <cell r="B259" t="str">
            <v>27010</v>
          </cell>
          <cell r="C259" t="str">
            <v>TACOMA</v>
          </cell>
          <cell r="D259">
            <v>2424.56</v>
          </cell>
          <cell r="E259">
            <v>408610</v>
          </cell>
          <cell r="F259">
            <v>0</v>
          </cell>
          <cell r="G259">
            <v>0</v>
          </cell>
          <cell r="H259">
            <v>408610</v>
          </cell>
          <cell r="I259">
            <v>0</v>
          </cell>
          <cell r="J259">
            <v>408610</v>
          </cell>
          <cell r="K259" t="str">
            <v>Y</v>
          </cell>
          <cell r="L259">
            <v>0</v>
          </cell>
          <cell r="M259">
            <v>2424.56</v>
          </cell>
          <cell r="N259">
            <v>5543</v>
          </cell>
          <cell r="O259">
            <v>414153</v>
          </cell>
        </row>
        <row r="260">
          <cell r="B260" t="str">
            <v>14077</v>
          </cell>
          <cell r="C260" t="str">
            <v>TAHOLAH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NA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B261" t="str">
            <v>17409</v>
          </cell>
          <cell r="C261" t="str">
            <v>TAHOMA</v>
          </cell>
          <cell r="D261">
            <v>135.66999999999999</v>
          </cell>
          <cell r="E261">
            <v>22864</v>
          </cell>
          <cell r="F261">
            <v>0</v>
          </cell>
          <cell r="G261">
            <v>0</v>
          </cell>
          <cell r="H261">
            <v>22864</v>
          </cell>
          <cell r="I261">
            <v>0</v>
          </cell>
          <cell r="J261">
            <v>22864</v>
          </cell>
          <cell r="K261" t="str">
            <v>Y</v>
          </cell>
          <cell r="L261">
            <v>0</v>
          </cell>
          <cell r="M261">
            <v>135.66999999999999</v>
          </cell>
          <cell r="N261">
            <v>310</v>
          </cell>
          <cell r="O261">
            <v>23174</v>
          </cell>
        </row>
        <row r="262">
          <cell r="B262" t="str">
            <v>38265</v>
          </cell>
          <cell r="C262" t="str">
            <v>TEKOA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NA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34402</v>
          </cell>
          <cell r="C263" t="str">
            <v>TENINO</v>
          </cell>
          <cell r="D263">
            <v>10</v>
          </cell>
          <cell r="E263">
            <v>1685</v>
          </cell>
          <cell r="F263">
            <v>0</v>
          </cell>
          <cell r="G263">
            <v>0</v>
          </cell>
          <cell r="H263">
            <v>1685</v>
          </cell>
          <cell r="I263">
            <v>0</v>
          </cell>
          <cell r="J263">
            <v>1685</v>
          </cell>
          <cell r="K263" t="str">
            <v>C</v>
          </cell>
          <cell r="L263">
            <v>0</v>
          </cell>
          <cell r="M263">
            <v>10</v>
          </cell>
          <cell r="N263">
            <v>23</v>
          </cell>
          <cell r="O263">
            <v>1708</v>
          </cell>
        </row>
        <row r="264">
          <cell r="B264" t="str">
            <v>19400</v>
          </cell>
          <cell r="C264" t="str">
            <v>THORP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NA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21237</v>
          </cell>
          <cell r="C265" t="str">
            <v>TOLEDO</v>
          </cell>
          <cell r="D265">
            <v>22.78</v>
          </cell>
          <cell r="E265">
            <v>3839</v>
          </cell>
          <cell r="F265">
            <v>0</v>
          </cell>
          <cell r="G265">
            <v>0</v>
          </cell>
          <cell r="H265">
            <v>3839</v>
          </cell>
          <cell r="I265">
            <v>0</v>
          </cell>
          <cell r="J265">
            <v>3839</v>
          </cell>
          <cell r="K265" t="str">
            <v>N</v>
          </cell>
          <cell r="L265">
            <v>3839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24404</v>
          </cell>
          <cell r="C266" t="str">
            <v>TONASKET</v>
          </cell>
          <cell r="D266">
            <v>164</v>
          </cell>
          <cell r="E266">
            <v>27639</v>
          </cell>
          <cell r="F266">
            <v>0</v>
          </cell>
          <cell r="G266">
            <v>0</v>
          </cell>
          <cell r="H266">
            <v>27639</v>
          </cell>
          <cell r="I266">
            <v>0</v>
          </cell>
          <cell r="J266">
            <v>27639</v>
          </cell>
          <cell r="K266" t="str">
            <v>Y</v>
          </cell>
          <cell r="L266">
            <v>0</v>
          </cell>
          <cell r="M266">
            <v>164</v>
          </cell>
          <cell r="N266">
            <v>375</v>
          </cell>
          <cell r="O266">
            <v>28014</v>
          </cell>
        </row>
        <row r="267">
          <cell r="B267" t="str">
            <v>39202</v>
          </cell>
          <cell r="C267" t="str">
            <v>TOPPENISH</v>
          </cell>
          <cell r="D267">
            <v>1072.33</v>
          </cell>
          <cell r="E267">
            <v>180719</v>
          </cell>
          <cell r="F267">
            <v>0</v>
          </cell>
          <cell r="G267">
            <v>0</v>
          </cell>
          <cell r="H267">
            <v>180719</v>
          </cell>
          <cell r="I267">
            <v>0</v>
          </cell>
          <cell r="J267">
            <v>180719</v>
          </cell>
          <cell r="K267" t="str">
            <v>Y</v>
          </cell>
          <cell r="L267">
            <v>0</v>
          </cell>
          <cell r="M267">
            <v>1072.33</v>
          </cell>
          <cell r="N267">
            <v>2452</v>
          </cell>
          <cell r="O267">
            <v>183171</v>
          </cell>
        </row>
        <row r="268">
          <cell r="B268" t="str">
            <v>36300</v>
          </cell>
          <cell r="C268" t="str">
            <v>TOUCHET</v>
          </cell>
          <cell r="D268">
            <v>21.44</v>
          </cell>
          <cell r="E268">
            <v>3613</v>
          </cell>
          <cell r="F268">
            <v>0</v>
          </cell>
          <cell r="G268">
            <v>0</v>
          </cell>
          <cell r="H268">
            <v>3613</v>
          </cell>
          <cell r="I268">
            <v>0</v>
          </cell>
          <cell r="J268">
            <v>3613</v>
          </cell>
          <cell r="K268" t="str">
            <v>C</v>
          </cell>
          <cell r="L268">
            <v>0</v>
          </cell>
          <cell r="M268">
            <v>21.44</v>
          </cell>
          <cell r="N268">
            <v>49</v>
          </cell>
          <cell r="O268">
            <v>3662</v>
          </cell>
        </row>
        <row r="269">
          <cell r="B269" t="str">
            <v>08130</v>
          </cell>
          <cell r="C269" t="str">
            <v>TOUTLE LAKE</v>
          </cell>
          <cell r="D269">
            <v>227</v>
          </cell>
          <cell r="E269">
            <v>38256</v>
          </cell>
          <cell r="F269">
            <v>0</v>
          </cell>
          <cell r="G269">
            <v>0</v>
          </cell>
          <cell r="H269">
            <v>38256</v>
          </cell>
          <cell r="I269">
            <v>0</v>
          </cell>
          <cell r="J269">
            <v>38256</v>
          </cell>
          <cell r="K269" t="str">
            <v>NA</v>
          </cell>
          <cell r="L269">
            <v>38256</v>
          </cell>
          <cell r="M269">
            <v>0</v>
          </cell>
          <cell r="N269">
            <v>0</v>
          </cell>
          <cell r="O269">
            <v>0</v>
          </cell>
        </row>
        <row r="270">
          <cell r="B270" t="str">
            <v>20400</v>
          </cell>
          <cell r="C270" t="str">
            <v>TROUT LAKE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NA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>17406</v>
          </cell>
          <cell r="C271" t="str">
            <v>TUKWILA</v>
          </cell>
          <cell r="D271">
            <v>1112.67</v>
          </cell>
          <cell r="E271">
            <v>187518</v>
          </cell>
          <cell r="F271">
            <v>0</v>
          </cell>
          <cell r="G271">
            <v>0</v>
          </cell>
          <cell r="H271">
            <v>187518</v>
          </cell>
          <cell r="I271">
            <v>0</v>
          </cell>
          <cell r="J271">
            <v>187518</v>
          </cell>
          <cell r="K271" t="str">
            <v>Y</v>
          </cell>
          <cell r="L271">
            <v>0</v>
          </cell>
          <cell r="M271">
            <v>1112.67</v>
          </cell>
          <cell r="N271">
            <v>2544</v>
          </cell>
          <cell r="O271">
            <v>190062</v>
          </cell>
        </row>
        <row r="272">
          <cell r="B272" t="str">
            <v>34033</v>
          </cell>
          <cell r="C272" t="str">
            <v>TUMWATER</v>
          </cell>
          <cell r="D272">
            <v>89.33</v>
          </cell>
          <cell r="E272">
            <v>15055</v>
          </cell>
          <cell r="F272">
            <v>0</v>
          </cell>
          <cell r="G272">
            <v>0</v>
          </cell>
          <cell r="H272">
            <v>15055</v>
          </cell>
          <cell r="I272">
            <v>0</v>
          </cell>
          <cell r="J272">
            <v>15055</v>
          </cell>
          <cell r="K272" t="str">
            <v>Y</v>
          </cell>
          <cell r="L272">
            <v>0</v>
          </cell>
          <cell r="M272">
            <v>89.33</v>
          </cell>
          <cell r="N272">
            <v>204</v>
          </cell>
          <cell r="O272">
            <v>15259</v>
          </cell>
        </row>
        <row r="273">
          <cell r="B273" t="str">
            <v>39002</v>
          </cell>
          <cell r="C273" t="str">
            <v>UNION GAP</v>
          </cell>
          <cell r="D273">
            <v>161.88999999999999</v>
          </cell>
          <cell r="E273">
            <v>27283</v>
          </cell>
          <cell r="F273">
            <v>0</v>
          </cell>
          <cell r="G273">
            <v>0</v>
          </cell>
          <cell r="H273">
            <v>27283</v>
          </cell>
          <cell r="I273">
            <v>0</v>
          </cell>
          <cell r="J273">
            <v>27283</v>
          </cell>
          <cell r="K273" t="str">
            <v>Y</v>
          </cell>
          <cell r="L273">
            <v>0</v>
          </cell>
          <cell r="M273">
            <v>161.88999999999999</v>
          </cell>
          <cell r="N273">
            <v>370</v>
          </cell>
          <cell r="O273">
            <v>27653</v>
          </cell>
        </row>
        <row r="274">
          <cell r="B274" t="str">
            <v>27083</v>
          </cell>
          <cell r="C274" t="str">
            <v>UNIVERSITY PLACE</v>
          </cell>
          <cell r="D274">
            <v>149.11000000000001</v>
          </cell>
          <cell r="E274">
            <v>25129</v>
          </cell>
          <cell r="F274">
            <v>0</v>
          </cell>
          <cell r="G274">
            <v>0</v>
          </cell>
          <cell r="H274">
            <v>25129</v>
          </cell>
          <cell r="I274">
            <v>0</v>
          </cell>
          <cell r="J274">
            <v>25129</v>
          </cell>
          <cell r="K274" t="str">
            <v>Y</v>
          </cell>
          <cell r="L274">
            <v>0</v>
          </cell>
          <cell r="M274">
            <v>149.11000000000001</v>
          </cell>
          <cell r="N274">
            <v>341</v>
          </cell>
          <cell r="O274">
            <v>25470</v>
          </cell>
        </row>
        <row r="275">
          <cell r="B275" t="str">
            <v>33070</v>
          </cell>
          <cell r="C275" t="str">
            <v>VALLEY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NA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06037</v>
          </cell>
          <cell r="C276" t="str">
            <v>VANCOUVER</v>
          </cell>
          <cell r="D276">
            <v>2488</v>
          </cell>
          <cell r="E276">
            <v>419302</v>
          </cell>
          <cell r="F276">
            <v>0</v>
          </cell>
          <cell r="G276">
            <v>0</v>
          </cell>
          <cell r="H276">
            <v>419302</v>
          </cell>
          <cell r="I276">
            <v>0</v>
          </cell>
          <cell r="J276">
            <v>419302</v>
          </cell>
          <cell r="K276" t="str">
            <v>Y</v>
          </cell>
          <cell r="L276">
            <v>0</v>
          </cell>
          <cell r="M276">
            <v>2488</v>
          </cell>
          <cell r="N276">
            <v>5688</v>
          </cell>
          <cell r="O276">
            <v>424990</v>
          </cell>
        </row>
        <row r="277">
          <cell r="B277" t="str">
            <v>17402</v>
          </cell>
          <cell r="C277" t="str">
            <v>VASHON ISLAND</v>
          </cell>
          <cell r="D277">
            <v>35.89</v>
          </cell>
          <cell r="E277">
            <v>6049</v>
          </cell>
          <cell r="F277">
            <v>0</v>
          </cell>
          <cell r="G277">
            <v>0</v>
          </cell>
          <cell r="H277">
            <v>6049</v>
          </cell>
          <cell r="I277">
            <v>0</v>
          </cell>
          <cell r="J277">
            <v>6049</v>
          </cell>
          <cell r="K277" t="str">
            <v>C</v>
          </cell>
          <cell r="L277">
            <v>0</v>
          </cell>
          <cell r="M277">
            <v>35.89</v>
          </cell>
          <cell r="N277">
            <v>82</v>
          </cell>
          <cell r="O277">
            <v>6131</v>
          </cell>
        </row>
        <row r="278">
          <cell r="B278" t="str">
            <v>35200</v>
          </cell>
          <cell r="C278" t="str">
            <v>WAHKIAKUM</v>
          </cell>
          <cell r="D278">
            <v>14.44</v>
          </cell>
          <cell r="E278">
            <v>2434</v>
          </cell>
          <cell r="F278">
            <v>0</v>
          </cell>
          <cell r="G278">
            <v>0</v>
          </cell>
          <cell r="H278">
            <v>2434</v>
          </cell>
          <cell r="I278">
            <v>0</v>
          </cell>
          <cell r="J278">
            <v>2434</v>
          </cell>
          <cell r="K278" t="str">
            <v>C</v>
          </cell>
          <cell r="L278">
            <v>0</v>
          </cell>
          <cell r="M278">
            <v>14.44</v>
          </cell>
          <cell r="N278">
            <v>33</v>
          </cell>
          <cell r="O278">
            <v>2467</v>
          </cell>
        </row>
        <row r="279">
          <cell r="B279" t="str">
            <v>13073</v>
          </cell>
          <cell r="C279" t="str">
            <v>WAHLUKE</v>
          </cell>
          <cell r="D279">
            <v>1223</v>
          </cell>
          <cell r="E279">
            <v>206112</v>
          </cell>
          <cell r="F279">
            <v>0</v>
          </cell>
          <cell r="G279">
            <v>0</v>
          </cell>
          <cell r="H279">
            <v>206112</v>
          </cell>
          <cell r="I279">
            <v>0</v>
          </cell>
          <cell r="J279">
            <v>206112</v>
          </cell>
          <cell r="K279" t="str">
            <v>Y</v>
          </cell>
          <cell r="L279">
            <v>0</v>
          </cell>
          <cell r="M279">
            <v>1223</v>
          </cell>
          <cell r="N279">
            <v>2796</v>
          </cell>
          <cell r="O279">
            <v>208908</v>
          </cell>
        </row>
        <row r="280">
          <cell r="B280" t="str">
            <v>36401</v>
          </cell>
          <cell r="C280" t="str">
            <v>WAITSBURG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NA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B281" t="str">
            <v>36140</v>
          </cell>
          <cell r="C281" t="str">
            <v>WALLA WALLA</v>
          </cell>
          <cell r="D281">
            <v>784.22</v>
          </cell>
          <cell r="E281">
            <v>132164</v>
          </cell>
          <cell r="F281">
            <v>0</v>
          </cell>
          <cell r="G281">
            <v>0</v>
          </cell>
          <cell r="H281">
            <v>132164</v>
          </cell>
          <cell r="I281">
            <v>0</v>
          </cell>
          <cell r="J281">
            <v>132164</v>
          </cell>
          <cell r="K281" t="str">
            <v>Y</v>
          </cell>
          <cell r="L281">
            <v>0</v>
          </cell>
          <cell r="M281">
            <v>784.22</v>
          </cell>
          <cell r="N281">
            <v>1793</v>
          </cell>
          <cell r="O281">
            <v>133957</v>
          </cell>
        </row>
        <row r="282">
          <cell r="B282" t="str">
            <v>39207</v>
          </cell>
          <cell r="C282" t="str">
            <v>WAPATO</v>
          </cell>
          <cell r="D282">
            <v>1215.22</v>
          </cell>
          <cell r="E282">
            <v>204801</v>
          </cell>
          <cell r="F282">
            <v>0</v>
          </cell>
          <cell r="G282">
            <v>0</v>
          </cell>
          <cell r="H282">
            <v>204801</v>
          </cell>
          <cell r="I282">
            <v>0</v>
          </cell>
          <cell r="J282">
            <v>204801</v>
          </cell>
          <cell r="K282" t="str">
            <v>Y</v>
          </cell>
          <cell r="L282">
            <v>0</v>
          </cell>
          <cell r="M282">
            <v>1215.22</v>
          </cell>
          <cell r="N282">
            <v>2778</v>
          </cell>
          <cell r="O282">
            <v>207579</v>
          </cell>
        </row>
        <row r="283">
          <cell r="B283" t="str">
            <v>13146</v>
          </cell>
          <cell r="C283" t="str">
            <v>WARDEN</v>
          </cell>
          <cell r="D283">
            <v>344.44</v>
          </cell>
          <cell r="E283">
            <v>58048</v>
          </cell>
          <cell r="F283">
            <v>0</v>
          </cell>
          <cell r="G283">
            <v>0</v>
          </cell>
          <cell r="H283">
            <v>58048</v>
          </cell>
          <cell r="I283">
            <v>0</v>
          </cell>
          <cell r="J283">
            <v>58048</v>
          </cell>
          <cell r="K283" t="str">
            <v>Y</v>
          </cell>
          <cell r="L283">
            <v>0</v>
          </cell>
          <cell r="M283">
            <v>344.44</v>
          </cell>
          <cell r="N283">
            <v>787</v>
          </cell>
          <cell r="O283">
            <v>58835</v>
          </cell>
        </row>
        <row r="284">
          <cell r="B284" t="str">
            <v>06112</v>
          </cell>
          <cell r="C284" t="str">
            <v>WASHOUGAL</v>
          </cell>
          <cell r="D284">
            <v>64.33</v>
          </cell>
          <cell r="E284">
            <v>10842</v>
          </cell>
          <cell r="F284">
            <v>0</v>
          </cell>
          <cell r="G284">
            <v>0</v>
          </cell>
          <cell r="H284">
            <v>10842</v>
          </cell>
          <cell r="I284">
            <v>0</v>
          </cell>
          <cell r="J284">
            <v>10842</v>
          </cell>
          <cell r="K284" t="str">
            <v>C</v>
          </cell>
          <cell r="L284">
            <v>0</v>
          </cell>
          <cell r="M284">
            <v>64.33</v>
          </cell>
          <cell r="N284">
            <v>147</v>
          </cell>
          <cell r="O284">
            <v>10989</v>
          </cell>
        </row>
        <row r="285">
          <cell r="B285" t="str">
            <v>01109</v>
          </cell>
          <cell r="C285" t="str">
            <v>WASHTUCNA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NA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B286" t="str">
            <v>09209</v>
          </cell>
          <cell r="C286" t="str">
            <v>WATERVILLE</v>
          </cell>
          <cell r="D286">
            <v>5.1100000000000003</v>
          </cell>
          <cell r="E286">
            <v>861</v>
          </cell>
          <cell r="F286">
            <v>0</v>
          </cell>
          <cell r="G286">
            <v>0</v>
          </cell>
          <cell r="H286">
            <v>861</v>
          </cell>
          <cell r="I286">
            <v>0</v>
          </cell>
          <cell r="J286">
            <v>861</v>
          </cell>
          <cell r="K286" t="str">
            <v>C</v>
          </cell>
          <cell r="L286">
            <v>0</v>
          </cell>
          <cell r="M286">
            <v>5.1100000000000003</v>
          </cell>
          <cell r="N286">
            <v>12</v>
          </cell>
          <cell r="O286">
            <v>873</v>
          </cell>
        </row>
        <row r="287">
          <cell r="B287" t="str">
            <v>33049</v>
          </cell>
          <cell r="C287" t="str">
            <v>WELLPINIT</v>
          </cell>
          <cell r="D287">
            <v>127</v>
          </cell>
          <cell r="E287">
            <v>21403</v>
          </cell>
          <cell r="F287">
            <v>0</v>
          </cell>
          <cell r="G287">
            <v>0</v>
          </cell>
          <cell r="H287">
            <v>21403</v>
          </cell>
          <cell r="I287">
            <v>0</v>
          </cell>
          <cell r="J287">
            <v>21403</v>
          </cell>
          <cell r="K287" t="str">
            <v>Y</v>
          </cell>
          <cell r="L287">
            <v>0</v>
          </cell>
          <cell r="M287">
            <v>127</v>
          </cell>
          <cell r="N287">
            <v>290</v>
          </cell>
          <cell r="O287">
            <v>21693</v>
          </cell>
        </row>
        <row r="288">
          <cell r="B288" t="str">
            <v>04246</v>
          </cell>
          <cell r="C288" t="str">
            <v>WENATCHEE</v>
          </cell>
          <cell r="D288">
            <v>1576.56</v>
          </cell>
          <cell r="E288">
            <v>265697</v>
          </cell>
          <cell r="F288">
            <v>0</v>
          </cell>
          <cell r="G288">
            <v>0</v>
          </cell>
          <cell r="H288">
            <v>265697</v>
          </cell>
          <cell r="I288">
            <v>0</v>
          </cell>
          <cell r="J288">
            <v>265697</v>
          </cell>
          <cell r="K288" t="str">
            <v>Y</v>
          </cell>
          <cell r="L288">
            <v>0</v>
          </cell>
          <cell r="M288">
            <v>1576.56</v>
          </cell>
          <cell r="N288">
            <v>3604</v>
          </cell>
          <cell r="O288">
            <v>269301</v>
          </cell>
        </row>
        <row r="289">
          <cell r="B289" t="str">
            <v>32363</v>
          </cell>
          <cell r="C289" t="str">
            <v>WEST VALLEY (SPOK</v>
          </cell>
          <cell r="D289">
            <v>100.78</v>
          </cell>
          <cell r="E289">
            <v>16984</v>
          </cell>
          <cell r="F289">
            <v>0</v>
          </cell>
          <cell r="G289">
            <v>0</v>
          </cell>
          <cell r="H289">
            <v>16984</v>
          </cell>
          <cell r="I289">
            <v>0</v>
          </cell>
          <cell r="J289">
            <v>16984</v>
          </cell>
          <cell r="K289" t="str">
            <v>Y</v>
          </cell>
          <cell r="L289">
            <v>0</v>
          </cell>
          <cell r="M289">
            <v>100.78</v>
          </cell>
          <cell r="N289">
            <v>230</v>
          </cell>
          <cell r="O289">
            <v>17214</v>
          </cell>
        </row>
        <row r="290">
          <cell r="B290" t="str">
            <v>39208</v>
          </cell>
          <cell r="C290" t="str">
            <v>WEST VALLEY (YAK)</v>
          </cell>
          <cell r="D290">
            <v>320.11</v>
          </cell>
          <cell r="E290">
            <v>53948</v>
          </cell>
          <cell r="F290">
            <v>0</v>
          </cell>
          <cell r="G290">
            <v>0</v>
          </cell>
          <cell r="H290">
            <v>53948</v>
          </cell>
          <cell r="I290">
            <v>0</v>
          </cell>
          <cell r="J290">
            <v>53948</v>
          </cell>
          <cell r="K290" t="str">
            <v>Y</v>
          </cell>
          <cell r="L290">
            <v>0</v>
          </cell>
          <cell r="M290">
            <v>320.11</v>
          </cell>
          <cell r="N290">
            <v>732</v>
          </cell>
          <cell r="O290">
            <v>54680</v>
          </cell>
        </row>
        <row r="291">
          <cell r="B291" t="str">
            <v>21303</v>
          </cell>
          <cell r="C291" t="str">
            <v>WHITE PASS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NA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B292" t="str">
            <v>27416</v>
          </cell>
          <cell r="C292" t="str">
            <v>WHITE RIVER</v>
          </cell>
          <cell r="D292">
            <v>58.22</v>
          </cell>
          <cell r="E292">
            <v>9812</v>
          </cell>
          <cell r="F292">
            <v>0</v>
          </cell>
          <cell r="G292">
            <v>0</v>
          </cell>
          <cell r="H292">
            <v>9812</v>
          </cell>
          <cell r="I292">
            <v>0</v>
          </cell>
          <cell r="J292">
            <v>9812</v>
          </cell>
          <cell r="K292" t="str">
            <v>N</v>
          </cell>
          <cell r="L292">
            <v>9812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20405</v>
          </cell>
          <cell r="C293" t="str">
            <v>WHITE SALMON</v>
          </cell>
          <cell r="D293">
            <v>199.33</v>
          </cell>
          <cell r="E293">
            <v>33593</v>
          </cell>
          <cell r="F293">
            <v>0</v>
          </cell>
          <cell r="G293">
            <v>0</v>
          </cell>
          <cell r="H293">
            <v>33593</v>
          </cell>
          <cell r="I293">
            <v>0</v>
          </cell>
          <cell r="J293">
            <v>33593</v>
          </cell>
          <cell r="K293" t="str">
            <v>Y</v>
          </cell>
          <cell r="L293">
            <v>0</v>
          </cell>
          <cell r="M293">
            <v>199.33</v>
          </cell>
          <cell r="N293">
            <v>456</v>
          </cell>
          <cell r="O293">
            <v>34049</v>
          </cell>
        </row>
        <row r="294">
          <cell r="B294" t="str">
            <v>22200</v>
          </cell>
          <cell r="C294" t="str">
            <v>WILBUR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NA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25160</v>
          </cell>
          <cell r="C295" t="str">
            <v>WILLAPA VALLEY</v>
          </cell>
          <cell r="D295">
            <v>12.11</v>
          </cell>
          <cell r="E295">
            <v>2041</v>
          </cell>
          <cell r="F295">
            <v>0</v>
          </cell>
          <cell r="G295">
            <v>0</v>
          </cell>
          <cell r="H295">
            <v>2041</v>
          </cell>
          <cell r="I295">
            <v>0</v>
          </cell>
          <cell r="J295">
            <v>2041</v>
          </cell>
          <cell r="K295" t="str">
            <v>N</v>
          </cell>
          <cell r="L295">
            <v>2041</v>
          </cell>
          <cell r="M295">
            <v>0</v>
          </cell>
          <cell r="N295">
            <v>0</v>
          </cell>
          <cell r="O295">
            <v>0</v>
          </cell>
        </row>
        <row r="296">
          <cell r="B296" t="str">
            <v>13167</v>
          </cell>
          <cell r="C296" t="str">
            <v>WILSON CREEK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NA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21232</v>
          </cell>
          <cell r="C297" t="str">
            <v>WINLOCK</v>
          </cell>
          <cell r="D297">
            <v>83.56</v>
          </cell>
          <cell r="E297">
            <v>14082</v>
          </cell>
          <cell r="F297">
            <v>0</v>
          </cell>
          <cell r="G297">
            <v>0</v>
          </cell>
          <cell r="H297">
            <v>14082</v>
          </cell>
          <cell r="I297">
            <v>0</v>
          </cell>
          <cell r="J297">
            <v>14082</v>
          </cell>
          <cell r="K297" t="str">
            <v>Y</v>
          </cell>
          <cell r="L297">
            <v>0</v>
          </cell>
          <cell r="M297">
            <v>83.56</v>
          </cell>
          <cell r="N297">
            <v>191</v>
          </cell>
          <cell r="O297">
            <v>14273</v>
          </cell>
        </row>
        <row r="298">
          <cell r="B298" t="str">
            <v>14117</v>
          </cell>
          <cell r="C298" t="str">
            <v>WISHKAH VALLEY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NA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B299" t="str">
            <v>20094</v>
          </cell>
          <cell r="C299" t="str">
            <v>WISHRAM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NA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08404</v>
          </cell>
          <cell r="C300" t="str">
            <v>WOODLAND</v>
          </cell>
          <cell r="D300">
            <v>139.56</v>
          </cell>
          <cell r="E300">
            <v>23520</v>
          </cell>
          <cell r="F300">
            <v>0</v>
          </cell>
          <cell r="G300">
            <v>0</v>
          </cell>
          <cell r="H300">
            <v>23520</v>
          </cell>
          <cell r="I300">
            <v>0</v>
          </cell>
          <cell r="J300">
            <v>23520</v>
          </cell>
          <cell r="K300" t="str">
            <v>Y</v>
          </cell>
          <cell r="L300">
            <v>0</v>
          </cell>
          <cell r="M300">
            <v>139.56</v>
          </cell>
          <cell r="N300">
            <v>319</v>
          </cell>
          <cell r="O300">
            <v>23839</v>
          </cell>
        </row>
        <row r="301">
          <cell r="B301" t="str">
            <v>39007</v>
          </cell>
          <cell r="C301" t="str">
            <v>YAKIMA</v>
          </cell>
          <cell r="D301">
            <v>4510</v>
          </cell>
          <cell r="E301">
            <v>760068</v>
          </cell>
          <cell r="F301">
            <v>0</v>
          </cell>
          <cell r="G301">
            <v>0</v>
          </cell>
          <cell r="H301">
            <v>760068</v>
          </cell>
          <cell r="I301">
            <v>0</v>
          </cell>
          <cell r="J301">
            <v>760068</v>
          </cell>
          <cell r="K301" t="str">
            <v>Y</v>
          </cell>
          <cell r="L301">
            <v>0</v>
          </cell>
          <cell r="M301">
            <v>4510</v>
          </cell>
          <cell r="N301">
            <v>10311</v>
          </cell>
          <cell r="O301">
            <v>770379</v>
          </cell>
        </row>
        <row r="302">
          <cell r="B302" t="str">
            <v>34002</v>
          </cell>
          <cell r="C302" t="str">
            <v>YELM</v>
          </cell>
          <cell r="D302">
            <v>86.78</v>
          </cell>
          <cell r="E302">
            <v>14625</v>
          </cell>
          <cell r="F302">
            <v>0</v>
          </cell>
          <cell r="G302">
            <v>0</v>
          </cell>
          <cell r="H302">
            <v>14625</v>
          </cell>
          <cell r="I302">
            <v>0</v>
          </cell>
          <cell r="J302">
            <v>14625</v>
          </cell>
          <cell r="K302" t="str">
            <v>N</v>
          </cell>
          <cell r="L302">
            <v>14625</v>
          </cell>
          <cell r="M302">
            <v>0</v>
          </cell>
          <cell r="N302">
            <v>0</v>
          </cell>
          <cell r="O302">
            <v>0</v>
          </cell>
        </row>
        <row r="303">
          <cell r="B303" t="str">
            <v>39205</v>
          </cell>
          <cell r="C303" t="str">
            <v>ZILLAH</v>
          </cell>
          <cell r="D303">
            <v>128.11000000000001</v>
          </cell>
          <cell r="E303">
            <v>21590</v>
          </cell>
          <cell r="F303">
            <v>0</v>
          </cell>
          <cell r="G303">
            <v>0</v>
          </cell>
          <cell r="H303">
            <v>21590</v>
          </cell>
          <cell r="I303">
            <v>0</v>
          </cell>
          <cell r="J303">
            <v>21590</v>
          </cell>
          <cell r="K303" t="str">
            <v>Y</v>
          </cell>
          <cell r="L303">
            <v>0</v>
          </cell>
          <cell r="M303">
            <v>128.11000000000001</v>
          </cell>
          <cell r="N303">
            <v>293</v>
          </cell>
          <cell r="O303">
            <v>21883</v>
          </cell>
        </row>
        <row r="304">
          <cell r="C304" t="str">
            <v>Total</v>
          </cell>
          <cell r="D304">
            <v>97345.289999999979</v>
          </cell>
          <cell r="E304">
            <v>16405558</v>
          </cell>
          <cell r="F304">
            <v>0</v>
          </cell>
          <cell r="G304">
            <v>0</v>
          </cell>
          <cell r="H304">
            <v>16405555</v>
          </cell>
          <cell r="I304">
            <v>0</v>
          </cell>
          <cell r="J304">
            <v>16405555</v>
          </cell>
          <cell r="K304"/>
          <cell r="L304">
            <v>219577</v>
          </cell>
          <cell r="M304">
            <v>96042.389999999985</v>
          </cell>
          <cell r="N304">
            <v>219574</v>
          </cell>
          <cell r="O304">
            <v>16415142</v>
          </cell>
        </row>
      </sheetData>
      <sheetData sheetId="16">
        <row r="7">
          <cell r="O7">
            <v>15691218</v>
          </cell>
        </row>
      </sheetData>
      <sheetData sheetId="17"/>
      <sheetData sheetId="18">
        <row r="9">
          <cell r="B9" t="str">
            <v>14005</v>
          </cell>
          <cell r="C9" t="str">
            <v>ABERDEEN</v>
          </cell>
          <cell r="D9">
            <v>254.5</v>
          </cell>
          <cell r="E9">
            <v>43817</v>
          </cell>
          <cell r="F9">
            <v>0</v>
          </cell>
          <cell r="G9">
            <v>0</v>
          </cell>
          <cell r="H9">
            <v>43817</v>
          </cell>
          <cell r="I9">
            <v>0</v>
          </cell>
          <cell r="J9">
            <v>43817</v>
          </cell>
          <cell r="K9" t="str">
            <v>Y</v>
          </cell>
          <cell r="L9">
            <v>0</v>
          </cell>
          <cell r="M9">
            <v>254.5</v>
          </cell>
          <cell r="N9">
            <v>360</v>
          </cell>
          <cell r="O9">
            <v>44177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N/A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N/A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56.75</v>
          </cell>
          <cell r="E12">
            <v>9771</v>
          </cell>
          <cell r="F12">
            <v>0</v>
          </cell>
          <cell r="G12">
            <v>0</v>
          </cell>
          <cell r="H12">
            <v>9771</v>
          </cell>
          <cell r="I12">
            <v>0</v>
          </cell>
          <cell r="J12">
            <v>9771</v>
          </cell>
          <cell r="K12" t="str">
            <v>N</v>
          </cell>
          <cell r="L12">
            <v>9771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31016</v>
          </cell>
          <cell r="C13" t="str">
            <v>ARLINGTON</v>
          </cell>
          <cell r="D13">
            <v>176</v>
          </cell>
          <cell r="E13">
            <v>30302</v>
          </cell>
          <cell r="F13">
            <v>0</v>
          </cell>
          <cell r="G13">
            <v>0</v>
          </cell>
          <cell r="H13">
            <v>30302</v>
          </cell>
          <cell r="I13">
            <v>0</v>
          </cell>
          <cell r="J13">
            <v>30302</v>
          </cell>
          <cell r="K13" t="str">
            <v>Y</v>
          </cell>
          <cell r="L13">
            <v>0</v>
          </cell>
          <cell r="M13">
            <v>176</v>
          </cell>
          <cell r="N13">
            <v>249</v>
          </cell>
          <cell r="O13">
            <v>30551</v>
          </cell>
        </row>
        <row r="14">
          <cell r="B14" t="str">
            <v>02420</v>
          </cell>
          <cell r="C14" t="str">
            <v>ASOTIN-ANATONE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N/A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1828.88</v>
          </cell>
          <cell r="E15">
            <v>314879</v>
          </cell>
          <cell r="F15">
            <v>0</v>
          </cell>
          <cell r="G15">
            <v>0</v>
          </cell>
          <cell r="H15">
            <v>314879</v>
          </cell>
          <cell r="I15">
            <v>0</v>
          </cell>
          <cell r="J15">
            <v>314879</v>
          </cell>
          <cell r="K15" t="str">
            <v>Y</v>
          </cell>
          <cell r="L15">
            <v>0</v>
          </cell>
          <cell r="M15">
            <v>1828.88</v>
          </cell>
          <cell r="N15">
            <v>2585</v>
          </cell>
          <cell r="O15">
            <v>317464</v>
          </cell>
        </row>
        <row r="16">
          <cell r="B16" t="str">
            <v>18303</v>
          </cell>
          <cell r="C16" t="str">
            <v>BAINBRIDGE</v>
          </cell>
          <cell r="D16">
            <v>32.75</v>
          </cell>
          <cell r="E16">
            <v>5639</v>
          </cell>
          <cell r="F16">
            <v>0</v>
          </cell>
          <cell r="G16">
            <v>0</v>
          </cell>
          <cell r="H16">
            <v>5639</v>
          </cell>
          <cell r="I16">
            <v>0</v>
          </cell>
          <cell r="J16">
            <v>5639</v>
          </cell>
          <cell r="K16" t="str">
            <v>N</v>
          </cell>
          <cell r="L16">
            <v>5639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06119</v>
          </cell>
          <cell r="C17" t="str">
            <v>BATTLE GROUND</v>
          </cell>
          <cell r="D17">
            <v>700.88</v>
          </cell>
          <cell r="E17">
            <v>120671</v>
          </cell>
          <cell r="F17">
            <v>0</v>
          </cell>
          <cell r="G17">
            <v>0</v>
          </cell>
          <cell r="H17">
            <v>120671</v>
          </cell>
          <cell r="I17">
            <v>0</v>
          </cell>
          <cell r="J17">
            <v>120671</v>
          </cell>
          <cell r="K17" t="str">
            <v>Y</v>
          </cell>
          <cell r="L17">
            <v>0</v>
          </cell>
          <cell r="M17">
            <v>700.88</v>
          </cell>
          <cell r="N17">
            <v>991</v>
          </cell>
          <cell r="O17">
            <v>121662</v>
          </cell>
        </row>
        <row r="18">
          <cell r="B18" t="str">
            <v>17405</v>
          </cell>
          <cell r="C18" t="str">
            <v>BELLEVUE</v>
          </cell>
          <cell r="D18">
            <v>1737.38</v>
          </cell>
          <cell r="E18">
            <v>299125</v>
          </cell>
          <cell r="F18">
            <v>0</v>
          </cell>
          <cell r="G18">
            <v>0</v>
          </cell>
          <cell r="H18">
            <v>299125</v>
          </cell>
          <cell r="I18">
            <v>0</v>
          </cell>
          <cell r="J18">
            <v>299125</v>
          </cell>
          <cell r="K18" t="str">
            <v>Y</v>
          </cell>
          <cell r="L18">
            <v>0</v>
          </cell>
          <cell r="M18">
            <v>1737.38</v>
          </cell>
          <cell r="N18">
            <v>2456</v>
          </cell>
          <cell r="O18">
            <v>301581</v>
          </cell>
        </row>
        <row r="19">
          <cell r="B19" t="str">
            <v>37501</v>
          </cell>
          <cell r="C19" t="str">
            <v>BELLINGHAM</v>
          </cell>
          <cell r="D19">
            <v>615.63</v>
          </cell>
          <cell r="E19">
            <v>105993</v>
          </cell>
          <cell r="F19">
            <v>0</v>
          </cell>
          <cell r="G19">
            <v>0</v>
          </cell>
          <cell r="H19">
            <v>105993</v>
          </cell>
          <cell r="I19">
            <v>0</v>
          </cell>
          <cell r="J19">
            <v>105993</v>
          </cell>
          <cell r="K19" t="str">
            <v>Y</v>
          </cell>
          <cell r="L19">
            <v>0</v>
          </cell>
          <cell r="M19">
            <v>615.63</v>
          </cell>
          <cell r="N19">
            <v>870</v>
          </cell>
          <cell r="O19">
            <v>106863</v>
          </cell>
        </row>
        <row r="20">
          <cell r="B20" t="str">
            <v>01122</v>
          </cell>
          <cell r="C20" t="str">
            <v>BENGE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N/A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27403</v>
          </cell>
          <cell r="C21" t="str">
            <v>BETHEL</v>
          </cell>
          <cell r="D21">
            <v>266.5</v>
          </cell>
          <cell r="E21">
            <v>45883</v>
          </cell>
          <cell r="F21">
            <v>0</v>
          </cell>
          <cell r="G21">
            <v>0</v>
          </cell>
          <cell r="H21">
            <v>45883</v>
          </cell>
          <cell r="I21">
            <v>0</v>
          </cell>
          <cell r="J21">
            <v>45883</v>
          </cell>
          <cell r="K21" t="str">
            <v>Y</v>
          </cell>
          <cell r="L21">
            <v>0</v>
          </cell>
          <cell r="M21">
            <v>266.5</v>
          </cell>
          <cell r="N21">
            <v>377</v>
          </cell>
          <cell r="O21">
            <v>46260</v>
          </cell>
        </row>
        <row r="22">
          <cell r="B22" t="str">
            <v>20203</v>
          </cell>
          <cell r="C22" t="str">
            <v>BICKLETON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N/A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37503</v>
          </cell>
          <cell r="C23" t="str">
            <v>BLAINE</v>
          </cell>
          <cell r="D23">
            <v>90.25</v>
          </cell>
          <cell r="E23">
            <v>15538</v>
          </cell>
          <cell r="F23">
            <v>0</v>
          </cell>
          <cell r="G23">
            <v>0</v>
          </cell>
          <cell r="H23">
            <v>15538</v>
          </cell>
          <cell r="I23">
            <v>0</v>
          </cell>
          <cell r="J23">
            <v>15538</v>
          </cell>
          <cell r="K23" t="str">
            <v>Y</v>
          </cell>
          <cell r="L23">
            <v>0</v>
          </cell>
          <cell r="M23">
            <v>90.25</v>
          </cell>
          <cell r="N23">
            <v>128</v>
          </cell>
          <cell r="O23">
            <v>15666</v>
          </cell>
        </row>
        <row r="24">
          <cell r="B24" t="str">
            <v>21234</v>
          </cell>
          <cell r="C24" t="str">
            <v>BOISTFORT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N/A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18100</v>
          </cell>
          <cell r="C25" t="str">
            <v>BREMERTON</v>
          </cell>
          <cell r="D25">
            <v>126.63</v>
          </cell>
          <cell r="E25">
            <v>21802</v>
          </cell>
          <cell r="F25">
            <v>0</v>
          </cell>
          <cell r="G25">
            <v>0</v>
          </cell>
          <cell r="H25">
            <v>21802</v>
          </cell>
          <cell r="I25">
            <v>0</v>
          </cell>
          <cell r="J25">
            <v>21802</v>
          </cell>
          <cell r="K25" t="str">
            <v>Y</v>
          </cell>
          <cell r="L25">
            <v>0</v>
          </cell>
          <cell r="M25">
            <v>126.63</v>
          </cell>
          <cell r="N25">
            <v>179</v>
          </cell>
          <cell r="O25">
            <v>21981</v>
          </cell>
        </row>
        <row r="26">
          <cell r="B26" t="str">
            <v>24111</v>
          </cell>
          <cell r="C26" t="str">
            <v>BREWSTER</v>
          </cell>
          <cell r="D26">
            <v>388</v>
          </cell>
          <cell r="E26">
            <v>66802</v>
          </cell>
          <cell r="F26">
            <v>0</v>
          </cell>
          <cell r="G26">
            <v>0</v>
          </cell>
          <cell r="H26">
            <v>66802</v>
          </cell>
          <cell r="I26">
            <v>0</v>
          </cell>
          <cell r="J26">
            <v>66802</v>
          </cell>
          <cell r="K26" t="str">
            <v>Y</v>
          </cell>
          <cell r="L26">
            <v>0</v>
          </cell>
          <cell r="M26">
            <v>388</v>
          </cell>
          <cell r="N26">
            <v>548</v>
          </cell>
          <cell r="O26">
            <v>67350</v>
          </cell>
        </row>
        <row r="27">
          <cell r="B27" t="str">
            <v>09075</v>
          </cell>
          <cell r="C27" t="str">
            <v>BRIDGEPORT</v>
          </cell>
          <cell r="D27">
            <v>310.75</v>
          </cell>
          <cell r="E27">
            <v>53502</v>
          </cell>
          <cell r="F27">
            <v>0</v>
          </cell>
          <cell r="G27">
            <v>0</v>
          </cell>
          <cell r="H27">
            <v>53502</v>
          </cell>
          <cell r="I27">
            <v>0</v>
          </cell>
          <cell r="J27">
            <v>53502</v>
          </cell>
          <cell r="K27" t="str">
            <v>Y</v>
          </cell>
          <cell r="L27">
            <v>0</v>
          </cell>
          <cell r="M27">
            <v>310.75</v>
          </cell>
          <cell r="N27">
            <v>439</v>
          </cell>
          <cell r="O27">
            <v>53941</v>
          </cell>
        </row>
        <row r="28">
          <cell r="B28" t="str">
            <v>16046</v>
          </cell>
          <cell r="C28" t="str">
            <v>BRINNON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N/A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29100</v>
          </cell>
          <cell r="C29" t="str">
            <v>BURLINGTON EDISON</v>
          </cell>
          <cell r="D29">
            <v>633</v>
          </cell>
          <cell r="E29">
            <v>108984</v>
          </cell>
          <cell r="F29">
            <v>0</v>
          </cell>
          <cell r="G29">
            <v>0</v>
          </cell>
          <cell r="H29">
            <v>108984</v>
          </cell>
          <cell r="I29">
            <v>0</v>
          </cell>
          <cell r="J29">
            <v>108984</v>
          </cell>
          <cell r="K29" t="str">
            <v>Y</v>
          </cell>
          <cell r="L29">
            <v>0</v>
          </cell>
          <cell r="M29">
            <v>633</v>
          </cell>
          <cell r="N29">
            <v>895</v>
          </cell>
          <cell r="O29">
            <v>109879</v>
          </cell>
        </row>
        <row r="30">
          <cell r="B30" t="str">
            <v>06117</v>
          </cell>
          <cell r="C30" t="str">
            <v>CAMAS</v>
          </cell>
          <cell r="D30">
            <v>107.63</v>
          </cell>
          <cell r="E30">
            <v>18531</v>
          </cell>
          <cell r="F30">
            <v>0</v>
          </cell>
          <cell r="G30">
            <v>0</v>
          </cell>
          <cell r="H30">
            <v>18531</v>
          </cell>
          <cell r="I30">
            <v>0</v>
          </cell>
          <cell r="J30">
            <v>18531</v>
          </cell>
          <cell r="K30" t="str">
            <v>Y</v>
          </cell>
          <cell r="L30">
            <v>0</v>
          </cell>
          <cell r="M30">
            <v>107.63</v>
          </cell>
          <cell r="N30">
            <v>152</v>
          </cell>
          <cell r="O30">
            <v>18683</v>
          </cell>
        </row>
        <row r="31">
          <cell r="B31" t="str">
            <v>05401</v>
          </cell>
          <cell r="C31" t="str">
            <v>CAPE FLATTERY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N/A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27019</v>
          </cell>
          <cell r="C32" t="str">
            <v>CARBONADO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N/A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04228</v>
          </cell>
          <cell r="C33" t="str">
            <v>CASCADE</v>
          </cell>
          <cell r="D33">
            <v>170.5</v>
          </cell>
          <cell r="E33">
            <v>29355</v>
          </cell>
          <cell r="F33">
            <v>0</v>
          </cell>
          <cell r="G33">
            <v>0</v>
          </cell>
          <cell r="H33">
            <v>29355</v>
          </cell>
          <cell r="I33">
            <v>0</v>
          </cell>
          <cell r="J33">
            <v>29355</v>
          </cell>
          <cell r="K33" t="str">
            <v>Y</v>
          </cell>
          <cell r="L33">
            <v>0</v>
          </cell>
          <cell r="M33">
            <v>170.5</v>
          </cell>
          <cell r="N33">
            <v>241</v>
          </cell>
          <cell r="O33">
            <v>29596</v>
          </cell>
        </row>
        <row r="34">
          <cell r="B34" t="str">
            <v>04222</v>
          </cell>
          <cell r="C34" t="str">
            <v>CASHMERE</v>
          </cell>
          <cell r="D34">
            <v>225.5</v>
          </cell>
          <cell r="E34">
            <v>38824</v>
          </cell>
          <cell r="F34">
            <v>0</v>
          </cell>
          <cell r="G34">
            <v>0</v>
          </cell>
          <cell r="H34">
            <v>38824</v>
          </cell>
          <cell r="I34">
            <v>0</v>
          </cell>
          <cell r="J34">
            <v>38824</v>
          </cell>
          <cell r="K34" t="str">
            <v>Y</v>
          </cell>
          <cell r="L34">
            <v>0</v>
          </cell>
          <cell r="M34">
            <v>225.5</v>
          </cell>
          <cell r="N34">
            <v>319</v>
          </cell>
          <cell r="O34">
            <v>39143</v>
          </cell>
        </row>
        <row r="35">
          <cell r="B35" t="str">
            <v>08401</v>
          </cell>
          <cell r="C35" t="str">
            <v>CASTLE ROCK</v>
          </cell>
          <cell r="D35">
            <v>29.5</v>
          </cell>
          <cell r="E35">
            <v>5079</v>
          </cell>
          <cell r="F35">
            <v>0</v>
          </cell>
          <cell r="G35">
            <v>0</v>
          </cell>
          <cell r="H35">
            <v>5079</v>
          </cell>
          <cell r="I35">
            <v>0</v>
          </cell>
          <cell r="J35">
            <v>5079</v>
          </cell>
          <cell r="K35" t="str">
            <v>NC</v>
          </cell>
          <cell r="L35">
            <v>5079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20215</v>
          </cell>
          <cell r="C36" t="str">
            <v>CENTERVILLE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N/A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18401</v>
          </cell>
          <cell r="C37" t="str">
            <v>CENTRAL KITSAP</v>
          </cell>
          <cell r="D37">
            <v>231</v>
          </cell>
          <cell r="E37">
            <v>39771</v>
          </cell>
          <cell r="F37">
            <v>0</v>
          </cell>
          <cell r="G37">
            <v>0</v>
          </cell>
          <cell r="H37">
            <v>39771</v>
          </cell>
          <cell r="I37">
            <v>0</v>
          </cell>
          <cell r="J37">
            <v>39771</v>
          </cell>
          <cell r="K37" t="str">
            <v>Y</v>
          </cell>
          <cell r="L37">
            <v>0</v>
          </cell>
          <cell r="M37">
            <v>231</v>
          </cell>
          <cell r="N37">
            <v>327</v>
          </cell>
          <cell r="O37">
            <v>40098</v>
          </cell>
        </row>
        <row r="38">
          <cell r="B38" t="str">
            <v>32356</v>
          </cell>
          <cell r="C38" t="str">
            <v>CENTRAL VALLEY</v>
          </cell>
          <cell r="D38">
            <v>239.13</v>
          </cell>
          <cell r="E38">
            <v>41171</v>
          </cell>
          <cell r="F38">
            <v>0</v>
          </cell>
          <cell r="G38">
            <v>0</v>
          </cell>
          <cell r="H38">
            <v>41171</v>
          </cell>
          <cell r="I38">
            <v>0</v>
          </cell>
          <cell r="J38">
            <v>41171</v>
          </cell>
          <cell r="K38" t="str">
            <v>Y</v>
          </cell>
          <cell r="L38">
            <v>0</v>
          </cell>
          <cell r="M38">
            <v>239.13</v>
          </cell>
          <cell r="N38">
            <v>338</v>
          </cell>
          <cell r="O38">
            <v>41509</v>
          </cell>
        </row>
        <row r="39">
          <cell r="B39" t="str">
            <v>21401</v>
          </cell>
          <cell r="C39" t="str">
            <v>CENTRALIA</v>
          </cell>
          <cell r="D39">
            <v>310</v>
          </cell>
          <cell r="E39">
            <v>53373</v>
          </cell>
          <cell r="F39">
            <v>0</v>
          </cell>
          <cell r="G39">
            <v>0</v>
          </cell>
          <cell r="H39">
            <v>53373</v>
          </cell>
          <cell r="I39">
            <v>0</v>
          </cell>
          <cell r="J39">
            <v>53373</v>
          </cell>
          <cell r="K39" t="str">
            <v>Y</v>
          </cell>
          <cell r="L39">
            <v>0</v>
          </cell>
          <cell r="M39">
            <v>310</v>
          </cell>
          <cell r="N39">
            <v>438</v>
          </cell>
          <cell r="O39">
            <v>53811</v>
          </cell>
        </row>
        <row r="40">
          <cell r="B40" t="str">
            <v>21302</v>
          </cell>
          <cell r="C40" t="str">
            <v>CHEHALIS</v>
          </cell>
          <cell r="D40">
            <v>63.75</v>
          </cell>
          <cell r="E40">
            <v>10976</v>
          </cell>
          <cell r="F40">
            <v>0</v>
          </cell>
          <cell r="G40">
            <v>0</v>
          </cell>
          <cell r="H40">
            <v>10976</v>
          </cell>
          <cell r="I40">
            <v>0</v>
          </cell>
          <cell r="J40">
            <v>10976</v>
          </cell>
          <cell r="K40" t="str">
            <v>Y</v>
          </cell>
          <cell r="L40">
            <v>0</v>
          </cell>
          <cell r="M40">
            <v>63.75</v>
          </cell>
          <cell r="N40">
            <v>90</v>
          </cell>
          <cell r="O40">
            <v>11066</v>
          </cell>
        </row>
        <row r="41">
          <cell r="B41" t="str">
            <v>32360</v>
          </cell>
          <cell r="C41" t="str">
            <v>CHENEY</v>
          </cell>
          <cell r="D41">
            <v>77.63</v>
          </cell>
          <cell r="E41">
            <v>13366</v>
          </cell>
          <cell r="F41">
            <v>0</v>
          </cell>
          <cell r="G41">
            <v>0</v>
          </cell>
          <cell r="H41">
            <v>13366</v>
          </cell>
          <cell r="I41">
            <v>0</v>
          </cell>
          <cell r="J41">
            <v>13366</v>
          </cell>
          <cell r="K41" t="str">
            <v>Y</v>
          </cell>
          <cell r="L41">
            <v>0</v>
          </cell>
          <cell r="M41">
            <v>77.63</v>
          </cell>
          <cell r="N41">
            <v>110</v>
          </cell>
          <cell r="O41">
            <v>13476</v>
          </cell>
        </row>
        <row r="42">
          <cell r="B42" t="str">
            <v>33036</v>
          </cell>
          <cell r="C42" t="str">
            <v>CHEWELAH</v>
          </cell>
          <cell r="D42">
            <v>3</v>
          </cell>
          <cell r="E42">
            <v>517</v>
          </cell>
          <cell r="F42">
            <v>0</v>
          </cell>
          <cell r="G42">
            <v>0</v>
          </cell>
          <cell r="H42">
            <v>517</v>
          </cell>
          <cell r="I42">
            <v>0</v>
          </cell>
          <cell r="J42">
            <v>517</v>
          </cell>
          <cell r="K42" t="str">
            <v>NC</v>
          </cell>
          <cell r="L42">
            <v>517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16049</v>
          </cell>
          <cell r="C43" t="str">
            <v>CHIMACUM</v>
          </cell>
          <cell r="D43">
            <v>13.25</v>
          </cell>
          <cell r="E43">
            <v>2281</v>
          </cell>
          <cell r="F43">
            <v>0</v>
          </cell>
          <cell r="G43">
            <v>0</v>
          </cell>
          <cell r="H43">
            <v>2281</v>
          </cell>
          <cell r="I43">
            <v>0</v>
          </cell>
          <cell r="J43">
            <v>2281</v>
          </cell>
          <cell r="K43" t="str">
            <v>NC</v>
          </cell>
          <cell r="L43">
            <v>2281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02250</v>
          </cell>
          <cell r="C44" t="str">
            <v>CLARKSTON</v>
          </cell>
          <cell r="D44">
            <v>17.38</v>
          </cell>
          <cell r="E44">
            <v>2992</v>
          </cell>
          <cell r="F44">
            <v>0</v>
          </cell>
          <cell r="G44">
            <v>0</v>
          </cell>
          <cell r="H44">
            <v>2992</v>
          </cell>
          <cell r="I44">
            <v>0</v>
          </cell>
          <cell r="J44">
            <v>2992</v>
          </cell>
          <cell r="K44" t="str">
            <v>NC</v>
          </cell>
          <cell r="L44">
            <v>2992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19404</v>
          </cell>
          <cell r="C45" t="str">
            <v>CLE ELUM-ROSLYN</v>
          </cell>
          <cell r="D45">
            <v>21</v>
          </cell>
          <cell r="E45">
            <v>3616</v>
          </cell>
          <cell r="F45">
            <v>0</v>
          </cell>
          <cell r="G45">
            <v>0</v>
          </cell>
          <cell r="H45">
            <v>3616</v>
          </cell>
          <cell r="I45">
            <v>0</v>
          </cell>
          <cell r="J45">
            <v>3616</v>
          </cell>
          <cell r="K45" t="str">
            <v>Y</v>
          </cell>
          <cell r="L45">
            <v>0</v>
          </cell>
          <cell r="M45">
            <v>21</v>
          </cell>
          <cell r="N45">
            <v>30</v>
          </cell>
          <cell r="O45">
            <v>3646</v>
          </cell>
        </row>
        <row r="46">
          <cell r="B46" t="str">
            <v>27400</v>
          </cell>
          <cell r="C46" t="str">
            <v>CLOVER PARK</v>
          </cell>
          <cell r="D46">
            <v>1209.75</v>
          </cell>
          <cell r="E46">
            <v>208283</v>
          </cell>
          <cell r="F46">
            <v>0</v>
          </cell>
          <cell r="G46">
            <v>0</v>
          </cell>
          <cell r="H46">
            <v>208283</v>
          </cell>
          <cell r="I46">
            <v>0</v>
          </cell>
          <cell r="J46">
            <v>208283</v>
          </cell>
          <cell r="K46" t="str">
            <v>Y</v>
          </cell>
          <cell r="L46">
            <v>0</v>
          </cell>
          <cell r="M46">
            <v>1209.75</v>
          </cell>
          <cell r="N46">
            <v>1710</v>
          </cell>
          <cell r="O46">
            <v>209993</v>
          </cell>
        </row>
        <row r="47">
          <cell r="B47" t="str">
            <v>38300</v>
          </cell>
          <cell r="C47" t="str">
            <v>COLFAX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N/A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36250</v>
          </cell>
          <cell r="C48" t="str">
            <v>COLLEGE PLACE</v>
          </cell>
          <cell r="D48">
            <v>171.63</v>
          </cell>
          <cell r="E48">
            <v>29550</v>
          </cell>
          <cell r="F48">
            <v>0</v>
          </cell>
          <cell r="G48">
            <v>0</v>
          </cell>
          <cell r="H48">
            <v>29550</v>
          </cell>
          <cell r="I48">
            <v>0</v>
          </cell>
          <cell r="J48">
            <v>29550</v>
          </cell>
          <cell r="K48" t="str">
            <v>Y</v>
          </cell>
          <cell r="L48">
            <v>0</v>
          </cell>
          <cell r="M48">
            <v>171.63</v>
          </cell>
          <cell r="N48">
            <v>243</v>
          </cell>
          <cell r="O48">
            <v>29793</v>
          </cell>
        </row>
        <row r="49">
          <cell r="B49" t="str">
            <v>38306</v>
          </cell>
          <cell r="C49" t="str">
            <v>COLTON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N/A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33206</v>
          </cell>
          <cell r="C50" t="str">
            <v>COLUMBIA (STEV)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N/A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36400</v>
          </cell>
          <cell r="C51" t="str">
            <v>COLUMBIA (WALLA)</v>
          </cell>
          <cell r="D51">
            <v>91</v>
          </cell>
          <cell r="E51">
            <v>15667</v>
          </cell>
          <cell r="F51">
            <v>0</v>
          </cell>
          <cell r="G51">
            <v>0</v>
          </cell>
          <cell r="H51">
            <v>15667</v>
          </cell>
          <cell r="I51">
            <v>0</v>
          </cell>
          <cell r="J51">
            <v>15667</v>
          </cell>
          <cell r="K51" t="str">
            <v>Y</v>
          </cell>
          <cell r="L51">
            <v>0</v>
          </cell>
          <cell r="M51">
            <v>91</v>
          </cell>
          <cell r="N51">
            <v>129</v>
          </cell>
          <cell r="O51">
            <v>15796</v>
          </cell>
        </row>
        <row r="52">
          <cell r="B52" t="str">
            <v>33115</v>
          </cell>
          <cell r="C52" t="str">
            <v>COLVILLE</v>
          </cell>
          <cell r="D52">
            <v>67</v>
          </cell>
          <cell r="E52">
            <v>11535</v>
          </cell>
          <cell r="F52">
            <v>0</v>
          </cell>
          <cell r="G52">
            <v>0</v>
          </cell>
          <cell r="H52">
            <v>11535</v>
          </cell>
          <cell r="I52">
            <v>0</v>
          </cell>
          <cell r="J52">
            <v>11535</v>
          </cell>
          <cell r="K52" t="str">
            <v>N</v>
          </cell>
          <cell r="L52">
            <v>11535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29011</v>
          </cell>
          <cell r="C53" t="str">
            <v>CONCRETE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N/A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29317</v>
          </cell>
          <cell r="C54" t="str">
            <v>CONWAY</v>
          </cell>
          <cell r="D54">
            <v>21.63</v>
          </cell>
          <cell r="E54">
            <v>3724</v>
          </cell>
          <cell r="F54">
            <v>0</v>
          </cell>
          <cell r="G54">
            <v>0</v>
          </cell>
          <cell r="H54">
            <v>3724</v>
          </cell>
          <cell r="I54">
            <v>0</v>
          </cell>
          <cell r="J54">
            <v>3724</v>
          </cell>
          <cell r="K54" t="str">
            <v>Y</v>
          </cell>
          <cell r="L54">
            <v>0</v>
          </cell>
          <cell r="M54">
            <v>21.63</v>
          </cell>
          <cell r="N54">
            <v>31</v>
          </cell>
          <cell r="O54">
            <v>3755</v>
          </cell>
        </row>
        <row r="55">
          <cell r="B55" t="str">
            <v>14099</v>
          </cell>
          <cell r="C55" t="str">
            <v>COSMOPOLIS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N/A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13151</v>
          </cell>
          <cell r="C56" t="str">
            <v>COULEE/HARTLINE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N/A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15204</v>
          </cell>
          <cell r="C57" t="str">
            <v>COUPEVILLE</v>
          </cell>
          <cell r="D57">
            <v>34.130000000000003</v>
          </cell>
          <cell r="E57">
            <v>5876</v>
          </cell>
          <cell r="F57">
            <v>0</v>
          </cell>
          <cell r="G57">
            <v>0</v>
          </cell>
          <cell r="H57">
            <v>5876</v>
          </cell>
          <cell r="I57">
            <v>0</v>
          </cell>
          <cell r="J57">
            <v>5876</v>
          </cell>
          <cell r="K57" t="str">
            <v>Y</v>
          </cell>
          <cell r="L57">
            <v>0</v>
          </cell>
          <cell r="M57">
            <v>34.130000000000003</v>
          </cell>
          <cell r="N57">
            <v>48</v>
          </cell>
          <cell r="O57">
            <v>5924</v>
          </cell>
        </row>
        <row r="58">
          <cell r="B58" t="str">
            <v>05313</v>
          </cell>
          <cell r="C58" t="str">
            <v>CRESCENT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N/A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22073</v>
          </cell>
          <cell r="C59" t="str">
            <v>CRESTON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N/A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10050</v>
          </cell>
          <cell r="C60" t="str">
            <v>CURLEW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N/A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26059</v>
          </cell>
          <cell r="C61" t="str">
            <v>CUSICK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N/A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19007</v>
          </cell>
          <cell r="C62" t="str">
            <v>DAMMAN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N/A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31330</v>
          </cell>
          <cell r="C63" t="str">
            <v>DARRINGTON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N/A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22207</v>
          </cell>
          <cell r="C64" t="str">
            <v>DAVENPORT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N/A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07002</v>
          </cell>
          <cell r="C65" t="str">
            <v>DAYTON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N/A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32414</v>
          </cell>
          <cell r="C66" t="str">
            <v>DEER PARK</v>
          </cell>
          <cell r="D66">
            <v>4.63</v>
          </cell>
          <cell r="E66">
            <v>797</v>
          </cell>
          <cell r="F66">
            <v>0</v>
          </cell>
          <cell r="G66">
            <v>0</v>
          </cell>
          <cell r="H66">
            <v>797</v>
          </cell>
          <cell r="I66">
            <v>0</v>
          </cell>
          <cell r="J66">
            <v>797</v>
          </cell>
          <cell r="K66" t="str">
            <v>NC</v>
          </cell>
          <cell r="L66">
            <v>797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27343</v>
          </cell>
          <cell r="C67" t="str">
            <v>DIERINGER</v>
          </cell>
          <cell r="D67">
            <v>18</v>
          </cell>
          <cell r="E67">
            <v>3099</v>
          </cell>
          <cell r="F67">
            <v>0</v>
          </cell>
          <cell r="G67">
            <v>0</v>
          </cell>
          <cell r="H67">
            <v>3099</v>
          </cell>
          <cell r="I67">
            <v>0</v>
          </cell>
          <cell r="J67">
            <v>3099</v>
          </cell>
          <cell r="K67" t="str">
            <v>Y</v>
          </cell>
          <cell r="L67">
            <v>0</v>
          </cell>
          <cell r="M67">
            <v>18</v>
          </cell>
          <cell r="N67">
            <v>25</v>
          </cell>
          <cell r="O67">
            <v>3124</v>
          </cell>
        </row>
        <row r="68">
          <cell r="B68" t="str">
            <v>36101</v>
          </cell>
          <cell r="C68" t="str">
            <v>DIXIE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N/A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32361</v>
          </cell>
          <cell r="C69" t="str">
            <v>EAST VALLEY (SPOK</v>
          </cell>
          <cell r="D69">
            <v>127.5</v>
          </cell>
          <cell r="E69">
            <v>21952</v>
          </cell>
          <cell r="F69">
            <v>0</v>
          </cell>
          <cell r="G69">
            <v>0</v>
          </cell>
          <cell r="H69">
            <v>21952</v>
          </cell>
          <cell r="I69">
            <v>0</v>
          </cell>
          <cell r="J69">
            <v>21952</v>
          </cell>
          <cell r="K69" t="str">
            <v>Y</v>
          </cell>
          <cell r="L69">
            <v>0</v>
          </cell>
          <cell r="M69">
            <v>127.5</v>
          </cell>
          <cell r="N69">
            <v>180</v>
          </cell>
          <cell r="O69">
            <v>22132</v>
          </cell>
        </row>
        <row r="70">
          <cell r="B70" t="str">
            <v>39090</v>
          </cell>
          <cell r="C70" t="str">
            <v>EAST VALLEY (YAK)</v>
          </cell>
          <cell r="D70">
            <v>249.38</v>
          </cell>
          <cell r="E70">
            <v>42936</v>
          </cell>
          <cell r="F70">
            <v>0</v>
          </cell>
          <cell r="G70">
            <v>0</v>
          </cell>
          <cell r="H70">
            <v>42936</v>
          </cell>
          <cell r="I70">
            <v>0</v>
          </cell>
          <cell r="J70">
            <v>42936</v>
          </cell>
          <cell r="K70" t="str">
            <v>Y</v>
          </cell>
          <cell r="L70">
            <v>0</v>
          </cell>
          <cell r="M70">
            <v>249.38</v>
          </cell>
          <cell r="N70">
            <v>353</v>
          </cell>
          <cell r="O70">
            <v>43289</v>
          </cell>
        </row>
        <row r="71">
          <cell r="B71" t="str">
            <v>09206</v>
          </cell>
          <cell r="C71" t="str">
            <v>EASTMONT</v>
          </cell>
          <cell r="D71">
            <v>912.38</v>
          </cell>
          <cell r="E71">
            <v>157085</v>
          </cell>
          <cell r="F71">
            <v>0</v>
          </cell>
          <cell r="G71">
            <v>0</v>
          </cell>
          <cell r="H71">
            <v>157085</v>
          </cell>
          <cell r="I71">
            <v>0</v>
          </cell>
          <cell r="J71">
            <v>157085</v>
          </cell>
          <cell r="K71" t="str">
            <v>Y</v>
          </cell>
          <cell r="L71">
            <v>0</v>
          </cell>
          <cell r="M71">
            <v>912.38</v>
          </cell>
          <cell r="N71">
            <v>1290</v>
          </cell>
          <cell r="O71">
            <v>158375</v>
          </cell>
        </row>
        <row r="72">
          <cell r="B72" t="str">
            <v>19028</v>
          </cell>
          <cell r="C72" t="str">
            <v>EASTON</v>
          </cell>
          <cell r="D72">
            <v>6</v>
          </cell>
          <cell r="E72">
            <v>1033</v>
          </cell>
          <cell r="F72">
            <v>0</v>
          </cell>
          <cell r="G72">
            <v>0</v>
          </cell>
          <cell r="H72">
            <v>1033</v>
          </cell>
          <cell r="I72">
            <v>0</v>
          </cell>
          <cell r="J72">
            <v>1033</v>
          </cell>
          <cell r="K72" t="str">
            <v>Y</v>
          </cell>
          <cell r="L72">
            <v>0</v>
          </cell>
          <cell r="M72">
            <v>6</v>
          </cell>
          <cell r="N72">
            <v>8</v>
          </cell>
          <cell r="O72">
            <v>1041</v>
          </cell>
        </row>
        <row r="73">
          <cell r="B73" t="str">
            <v>27404</v>
          </cell>
          <cell r="C73" t="str">
            <v>EATONVILLE</v>
          </cell>
          <cell r="D73">
            <v>12.25</v>
          </cell>
          <cell r="E73">
            <v>2109</v>
          </cell>
          <cell r="F73">
            <v>0</v>
          </cell>
          <cell r="G73">
            <v>0</v>
          </cell>
          <cell r="H73">
            <v>2109</v>
          </cell>
          <cell r="I73">
            <v>0</v>
          </cell>
          <cell r="J73">
            <v>2109</v>
          </cell>
          <cell r="K73" t="str">
            <v>NC</v>
          </cell>
          <cell r="L73">
            <v>2109</v>
          </cell>
          <cell r="M73">
            <v>0</v>
          </cell>
          <cell r="N73">
            <v>0</v>
          </cell>
          <cell r="O73">
            <v>0</v>
          </cell>
        </row>
        <row r="74">
          <cell r="B74" t="str">
            <v>31015</v>
          </cell>
          <cell r="C74" t="str">
            <v>EDMONDS</v>
          </cell>
          <cell r="D74">
            <v>1965.25</v>
          </cell>
          <cell r="E74">
            <v>338357</v>
          </cell>
          <cell r="F74">
            <v>0</v>
          </cell>
          <cell r="G74">
            <v>0</v>
          </cell>
          <cell r="H74">
            <v>338357</v>
          </cell>
          <cell r="I74">
            <v>0</v>
          </cell>
          <cell r="J74">
            <v>338357</v>
          </cell>
          <cell r="K74" t="str">
            <v>Y</v>
          </cell>
          <cell r="L74">
            <v>0</v>
          </cell>
          <cell r="M74">
            <v>1965.25</v>
          </cell>
          <cell r="N74">
            <v>2778</v>
          </cell>
          <cell r="O74">
            <v>341135</v>
          </cell>
        </row>
        <row r="75">
          <cell r="B75" t="str">
            <v>19401</v>
          </cell>
          <cell r="C75" t="str">
            <v>ELLENSBURG</v>
          </cell>
          <cell r="D75">
            <v>212.5</v>
          </cell>
          <cell r="E75">
            <v>36586</v>
          </cell>
          <cell r="F75">
            <v>0</v>
          </cell>
          <cell r="G75">
            <v>0</v>
          </cell>
          <cell r="H75">
            <v>36586</v>
          </cell>
          <cell r="I75">
            <v>0</v>
          </cell>
          <cell r="J75">
            <v>36586</v>
          </cell>
          <cell r="K75" t="str">
            <v>Y</v>
          </cell>
          <cell r="L75">
            <v>0</v>
          </cell>
          <cell r="M75">
            <v>212.5</v>
          </cell>
          <cell r="N75">
            <v>300</v>
          </cell>
          <cell r="O75">
            <v>36886</v>
          </cell>
        </row>
        <row r="76">
          <cell r="B76" t="str">
            <v>14068</v>
          </cell>
          <cell r="C76" t="str">
            <v>ELMA</v>
          </cell>
          <cell r="D76">
            <v>96.25</v>
          </cell>
          <cell r="E76">
            <v>16571</v>
          </cell>
          <cell r="F76">
            <v>0</v>
          </cell>
          <cell r="G76">
            <v>0</v>
          </cell>
          <cell r="H76">
            <v>16571</v>
          </cell>
          <cell r="I76">
            <v>0</v>
          </cell>
          <cell r="J76">
            <v>16571</v>
          </cell>
          <cell r="K76" t="str">
            <v>Y</v>
          </cell>
          <cell r="L76">
            <v>0</v>
          </cell>
          <cell r="M76">
            <v>96.25</v>
          </cell>
          <cell r="N76">
            <v>136</v>
          </cell>
          <cell r="O76">
            <v>16707</v>
          </cell>
        </row>
        <row r="77">
          <cell r="B77" t="str">
            <v>38308</v>
          </cell>
          <cell r="C77" t="str">
            <v>ENDICOTT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N/A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B78" t="str">
            <v>04127</v>
          </cell>
          <cell r="C78" t="str">
            <v>ENTIAT</v>
          </cell>
          <cell r="D78">
            <v>48.13</v>
          </cell>
          <cell r="E78">
            <v>8287</v>
          </cell>
          <cell r="F78">
            <v>0</v>
          </cell>
          <cell r="G78">
            <v>0</v>
          </cell>
          <cell r="H78">
            <v>8287</v>
          </cell>
          <cell r="I78">
            <v>0</v>
          </cell>
          <cell r="J78">
            <v>8287</v>
          </cell>
          <cell r="K78" t="str">
            <v>Y</v>
          </cell>
          <cell r="L78">
            <v>0</v>
          </cell>
          <cell r="M78">
            <v>48.13</v>
          </cell>
          <cell r="N78">
            <v>68</v>
          </cell>
          <cell r="O78">
            <v>8355</v>
          </cell>
        </row>
        <row r="79">
          <cell r="B79" t="str">
            <v>17216</v>
          </cell>
          <cell r="C79" t="str">
            <v>ENUMCLAW</v>
          </cell>
          <cell r="D79">
            <v>176.13</v>
          </cell>
          <cell r="E79">
            <v>30324</v>
          </cell>
          <cell r="F79">
            <v>0</v>
          </cell>
          <cell r="G79">
            <v>0</v>
          </cell>
          <cell r="H79">
            <v>30324</v>
          </cell>
          <cell r="I79">
            <v>0</v>
          </cell>
          <cell r="J79">
            <v>30324</v>
          </cell>
          <cell r="K79" t="str">
            <v>Y</v>
          </cell>
          <cell r="L79">
            <v>0</v>
          </cell>
          <cell r="M79">
            <v>176.13</v>
          </cell>
          <cell r="N79">
            <v>249</v>
          </cell>
          <cell r="O79">
            <v>30573</v>
          </cell>
        </row>
        <row r="80">
          <cell r="B80" t="str">
            <v>13165</v>
          </cell>
          <cell r="C80" t="str">
            <v>EPHRATA</v>
          </cell>
          <cell r="D80">
            <v>189.63</v>
          </cell>
          <cell r="E80">
            <v>32649</v>
          </cell>
          <cell r="F80">
            <v>0</v>
          </cell>
          <cell r="G80">
            <v>0</v>
          </cell>
          <cell r="H80">
            <v>32649</v>
          </cell>
          <cell r="I80">
            <v>0</v>
          </cell>
          <cell r="J80">
            <v>32649</v>
          </cell>
          <cell r="K80" t="str">
            <v>Y</v>
          </cell>
          <cell r="L80">
            <v>0</v>
          </cell>
          <cell r="M80">
            <v>189.63</v>
          </cell>
          <cell r="N80">
            <v>268</v>
          </cell>
          <cell r="O80">
            <v>32917</v>
          </cell>
        </row>
        <row r="81">
          <cell r="B81" t="str">
            <v>21036</v>
          </cell>
          <cell r="C81" t="str">
            <v>EVALINE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N/A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31002</v>
          </cell>
          <cell r="C82" t="str">
            <v>EVERETT</v>
          </cell>
          <cell r="D82">
            <v>1762.63</v>
          </cell>
          <cell r="E82">
            <v>303472</v>
          </cell>
          <cell r="F82">
            <v>0</v>
          </cell>
          <cell r="G82">
            <v>0</v>
          </cell>
          <cell r="H82">
            <v>303472</v>
          </cell>
          <cell r="I82">
            <v>0</v>
          </cell>
          <cell r="J82">
            <v>303472</v>
          </cell>
          <cell r="K82" t="str">
            <v>Y</v>
          </cell>
          <cell r="L82">
            <v>0</v>
          </cell>
          <cell r="M82">
            <v>1762.63</v>
          </cell>
          <cell r="N82">
            <v>2492</v>
          </cell>
          <cell r="O82">
            <v>305964</v>
          </cell>
        </row>
        <row r="83">
          <cell r="B83" t="str">
            <v>06114</v>
          </cell>
          <cell r="C83" t="str">
            <v>EVERGREEN (CLARK)</v>
          </cell>
          <cell r="D83">
            <v>2187.63</v>
          </cell>
          <cell r="E83">
            <v>376645</v>
          </cell>
          <cell r="F83">
            <v>0</v>
          </cell>
          <cell r="G83">
            <v>0</v>
          </cell>
          <cell r="H83">
            <v>376645</v>
          </cell>
          <cell r="I83">
            <v>0</v>
          </cell>
          <cell r="J83">
            <v>376645</v>
          </cell>
          <cell r="K83" t="str">
            <v>Y</v>
          </cell>
          <cell r="L83">
            <v>0</v>
          </cell>
          <cell r="M83">
            <v>2187.63</v>
          </cell>
          <cell r="N83">
            <v>3092</v>
          </cell>
          <cell r="O83">
            <v>379737</v>
          </cell>
        </row>
        <row r="84">
          <cell r="B84" t="str">
            <v>33205</v>
          </cell>
          <cell r="C84" t="str">
            <v>EVERGREEN (STEV)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N/A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17210</v>
          </cell>
          <cell r="C85" t="str">
            <v>FEDERAL WAY</v>
          </cell>
          <cell r="D85">
            <v>3019.38</v>
          </cell>
          <cell r="E85">
            <v>519847</v>
          </cell>
          <cell r="F85">
            <v>0</v>
          </cell>
          <cell r="G85">
            <v>0</v>
          </cell>
          <cell r="H85">
            <v>519847</v>
          </cell>
          <cell r="I85">
            <v>0</v>
          </cell>
          <cell r="J85">
            <v>519847</v>
          </cell>
          <cell r="K85" t="str">
            <v>Y</v>
          </cell>
          <cell r="L85">
            <v>0</v>
          </cell>
          <cell r="M85">
            <v>3019.38</v>
          </cell>
          <cell r="N85">
            <v>4268</v>
          </cell>
          <cell r="O85">
            <v>524115</v>
          </cell>
        </row>
        <row r="86">
          <cell r="B86" t="str">
            <v>37502</v>
          </cell>
          <cell r="C86" t="str">
            <v>FERNDALE</v>
          </cell>
          <cell r="D86">
            <v>235.75</v>
          </cell>
          <cell r="E86">
            <v>40589</v>
          </cell>
          <cell r="F86">
            <v>0</v>
          </cell>
          <cell r="G86">
            <v>0</v>
          </cell>
          <cell r="H86">
            <v>40589</v>
          </cell>
          <cell r="I86">
            <v>0</v>
          </cell>
          <cell r="J86">
            <v>40589</v>
          </cell>
          <cell r="K86" t="str">
            <v>Y</v>
          </cell>
          <cell r="L86">
            <v>0</v>
          </cell>
          <cell r="M86">
            <v>235.75</v>
          </cell>
          <cell r="N86">
            <v>333</v>
          </cell>
          <cell r="O86">
            <v>40922</v>
          </cell>
        </row>
        <row r="87">
          <cell r="B87" t="str">
            <v>27417</v>
          </cell>
          <cell r="C87" t="str">
            <v>FIFE</v>
          </cell>
          <cell r="D87">
            <v>360.88</v>
          </cell>
          <cell r="E87">
            <v>62133</v>
          </cell>
          <cell r="F87">
            <v>0</v>
          </cell>
          <cell r="G87">
            <v>0</v>
          </cell>
          <cell r="H87">
            <v>62133</v>
          </cell>
          <cell r="I87">
            <v>0</v>
          </cell>
          <cell r="J87">
            <v>62133</v>
          </cell>
          <cell r="K87" t="str">
            <v>Y</v>
          </cell>
          <cell r="L87">
            <v>0</v>
          </cell>
          <cell r="M87">
            <v>360.88</v>
          </cell>
          <cell r="N87">
            <v>510</v>
          </cell>
          <cell r="O87">
            <v>62643</v>
          </cell>
        </row>
        <row r="88">
          <cell r="B88" t="str">
            <v>03053</v>
          </cell>
          <cell r="C88" t="str">
            <v>FINLEY</v>
          </cell>
          <cell r="D88">
            <v>128.5</v>
          </cell>
          <cell r="E88">
            <v>22124</v>
          </cell>
          <cell r="F88">
            <v>0</v>
          </cell>
          <cell r="G88">
            <v>0</v>
          </cell>
          <cell r="H88">
            <v>22124</v>
          </cell>
          <cell r="I88">
            <v>0</v>
          </cell>
          <cell r="J88">
            <v>22124</v>
          </cell>
          <cell r="K88" t="str">
            <v>Y</v>
          </cell>
          <cell r="L88">
            <v>0</v>
          </cell>
          <cell r="M88">
            <v>128.5</v>
          </cell>
          <cell r="N88">
            <v>182</v>
          </cell>
          <cell r="O88">
            <v>22306</v>
          </cell>
        </row>
        <row r="89">
          <cell r="B89" t="str">
            <v>27402</v>
          </cell>
          <cell r="C89" t="str">
            <v>FRANKLIN PIERCE</v>
          </cell>
          <cell r="D89">
            <v>579.63</v>
          </cell>
          <cell r="E89">
            <v>99795</v>
          </cell>
          <cell r="F89">
            <v>0</v>
          </cell>
          <cell r="G89">
            <v>0</v>
          </cell>
          <cell r="H89">
            <v>99795</v>
          </cell>
          <cell r="I89">
            <v>0</v>
          </cell>
          <cell r="J89">
            <v>99795</v>
          </cell>
          <cell r="K89" t="str">
            <v>Y</v>
          </cell>
          <cell r="L89">
            <v>0</v>
          </cell>
          <cell r="M89">
            <v>579.63</v>
          </cell>
          <cell r="N89">
            <v>819</v>
          </cell>
          <cell r="O89">
            <v>100614</v>
          </cell>
        </row>
        <row r="90">
          <cell r="B90" t="str">
            <v>32358</v>
          </cell>
          <cell r="C90" t="str">
            <v>FREEMAN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N/A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38302</v>
          </cell>
          <cell r="C91" t="str">
            <v>GARFIELD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N/A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20401</v>
          </cell>
          <cell r="C92" t="str">
            <v>GLENWOOD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N/A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20404</v>
          </cell>
          <cell r="C93" t="str">
            <v>GOLDENDALE</v>
          </cell>
          <cell r="D93">
            <v>31.13</v>
          </cell>
          <cell r="E93">
            <v>5360</v>
          </cell>
          <cell r="F93">
            <v>0</v>
          </cell>
          <cell r="G93">
            <v>0</v>
          </cell>
          <cell r="H93">
            <v>5360</v>
          </cell>
          <cell r="I93">
            <v>0</v>
          </cell>
          <cell r="J93">
            <v>5360</v>
          </cell>
          <cell r="K93" t="str">
            <v>Y</v>
          </cell>
          <cell r="L93">
            <v>0</v>
          </cell>
          <cell r="M93">
            <v>31.13</v>
          </cell>
          <cell r="N93">
            <v>44</v>
          </cell>
          <cell r="O93">
            <v>5404</v>
          </cell>
        </row>
        <row r="94">
          <cell r="B94" t="str">
            <v>13301</v>
          </cell>
          <cell r="C94" t="str">
            <v>GRAND COULEE DAM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N/A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39200</v>
          </cell>
          <cell r="C95" t="str">
            <v>GRANDVIEW</v>
          </cell>
          <cell r="D95">
            <v>1134.6300000000001</v>
          </cell>
          <cell r="E95">
            <v>195349</v>
          </cell>
          <cell r="F95">
            <v>0</v>
          </cell>
          <cell r="G95">
            <v>0</v>
          </cell>
          <cell r="H95">
            <v>195349</v>
          </cell>
          <cell r="I95">
            <v>0</v>
          </cell>
          <cell r="J95">
            <v>195349</v>
          </cell>
          <cell r="K95" t="str">
            <v>Y</v>
          </cell>
          <cell r="L95">
            <v>0</v>
          </cell>
          <cell r="M95">
            <v>1134.6300000000001</v>
          </cell>
          <cell r="N95">
            <v>1604</v>
          </cell>
          <cell r="O95">
            <v>196953</v>
          </cell>
        </row>
        <row r="96">
          <cell r="B96" t="str">
            <v>39204</v>
          </cell>
          <cell r="C96" t="str">
            <v>GRANGER</v>
          </cell>
          <cell r="D96">
            <v>572.5</v>
          </cell>
          <cell r="E96">
            <v>98567</v>
          </cell>
          <cell r="F96">
            <v>0</v>
          </cell>
          <cell r="G96">
            <v>0</v>
          </cell>
          <cell r="H96">
            <v>98567</v>
          </cell>
          <cell r="I96">
            <v>0</v>
          </cell>
          <cell r="J96">
            <v>98567</v>
          </cell>
          <cell r="K96" t="str">
            <v>Y</v>
          </cell>
          <cell r="L96">
            <v>0</v>
          </cell>
          <cell r="M96">
            <v>572.5</v>
          </cell>
          <cell r="N96">
            <v>809</v>
          </cell>
          <cell r="O96">
            <v>99376</v>
          </cell>
        </row>
        <row r="97">
          <cell r="B97" t="str">
            <v>31332</v>
          </cell>
          <cell r="C97" t="str">
            <v>GRANITE FALLS</v>
          </cell>
          <cell r="D97">
            <v>26.88</v>
          </cell>
          <cell r="E97">
            <v>4628</v>
          </cell>
          <cell r="F97">
            <v>0</v>
          </cell>
          <cell r="G97">
            <v>0</v>
          </cell>
          <cell r="H97">
            <v>4628</v>
          </cell>
          <cell r="I97">
            <v>0</v>
          </cell>
          <cell r="J97">
            <v>4628</v>
          </cell>
          <cell r="K97" t="str">
            <v>Y</v>
          </cell>
          <cell r="L97">
            <v>0</v>
          </cell>
          <cell r="M97">
            <v>26.88</v>
          </cell>
          <cell r="N97">
            <v>38</v>
          </cell>
          <cell r="O97">
            <v>4666</v>
          </cell>
        </row>
        <row r="98">
          <cell r="B98" t="str">
            <v>23054</v>
          </cell>
          <cell r="C98" t="str">
            <v>GRAPEVIEW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N/A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B99" t="str">
            <v>32312</v>
          </cell>
          <cell r="C99" t="str">
            <v>GREAT NORTHERN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N/A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06103</v>
          </cell>
          <cell r="C100" t="str">
            <v>GREEN MOUNTAIN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N/A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34324</v>
          </cell>
          <cell r="C101" t="str">
            <v>GRIFFIN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N/A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22204</v>
          </cell>
          <cell r="C102" t="str">
            <v>HARRINGTON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N/A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39203</v>
          </cell>
          <cell r="C103" t="str">
            <v>HIGHLAND</v>
          </cell>
          <cell r="D103">
            <v>265.5</v>
          </cell>
          <cell r="E103">
            <v>45711</v>
          </cell>
          <cell r="F103">
            <v>0</v>
          </cell>
          <cell r="G103">
            <v>0</v>
          </cell>
          <cell r="H103">
            <v>45711</v>
          </cell>
          <cell r="I103">
            <v>0</v>
          </cell>
          <cell r="J103">
            <v>45711</v>
          </cell>
          <cell r="K103" t="str">
            <v>Y</v>
          </cell>
          <cell r="L103">
            <v>0</v>
          </cell>
          <cell r="M103">
            <v>265.5</v>
          </cell>
          <cell r="N103">
            <v>375</v>
          </cell>
          <cell r="O103">
            <v>46086</v>
          </cell>
        </row>
        <row r="104">
          <cell r="B104" t="str">
            <v>17401</v>
          </cell>
          <cell r="C104" t="str">
            <v>HIGHLINE</v>
          </cell>
          <cell r="D104">
            <v>3594</v>
          </cell>
          <cell r="E104">
            <v>618779</v>
          </cell>
          <cell r="F104">
            <v>0</v>
          </cell>
          <cell r="G104">
            <v>0</v>
          </cell>
          <cell r="H104">
            <v>618779</v>
          </cell>
          <cell r="I104">
            <v>0</v>
          </cell>
          <cell r="J104">
            <v>618779</v>
          </cell>
          <cell r="K104" t="str">
            <v>Y</v>
          </cell>
          <cell r="L104">
            <v>0</v>
          </cell>
          <cell r="M104">
            <v>3594</v>
          </cell>
          <cell r="N104">
            <v>5080</v>
          </cell>
          <cell r="O104">
            <v>623859</v>
          </cell>
        </row>
        <row r="105">
          <cell r="B105" t="str">
            <v>06098</v>
          </cell>
          <cell r="C105" t="str">
            <v>HOCKINSON</v>
          </cell>
          <cell r="D105">
            <v>24</v>
          </cell>
          <cell r="E105">
            <v>4132</v>
          </cell>
          <cell r="F105">
            <v>0</v>
          </cell>
          <cell r="G105">
            <v>0</v>
          </cell>
          <cell r="H105">
            <v>4132</v>
          </cell>
          <cell r="I105">
            <v>0</v>
          </cell>
          <cell r="J105">
            <v>4132</v>
          </cell>
          <cell r="K105" t="str">
            <v>Y</v>
          </cell>
          <cell r="L105">
            <v>0</v>
          </cell>
          <cell r="M105">
            <v>24</v>
          </cell>
          <cell r="N105">
            <v>34</v>
          </cell>
          <cell r="O105">
            <v>4166</v>
          </cell>
        </row>
        <row r="106">
          <cell r="B106" t="str">
            <v>23404</v>
          </cell>
          <cell r="C106" t="str">
            <v>HOOD CANAL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N/A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14028</v>
          </cell>
          <cell r="C107" t="str">
            <v>HOQUIAM</v>
          </cell>
          <cell r="D107">
            <v>40.130000000000003</v>
          </cell>
          <cell r="E107">
            <v>6909</v>
          </cell>
          <cell r="F107">
            <v>0</v>
          </cell>
          <cell r="G107">
            <v>0</v>
          </cell>
          <cell r="H107">
            <v>6909</v>
          </cell>
          <cell r="I107">
            <v>0</v>
          </cell>
          <cell r="J107">
            <v>6909</v>
          </cell>
          <cell r="K107" t="str">
            <v>N</v>
          </cell>
          <cell r="L107">
            <v>6909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10070</v>
          </cell>
          <cell r="C108" t="str">
            <v>INCHELIUM</v>
          </cell>
          <cell r="D108">
            <v>33</v>
          </cell>
          <cell r="E108">
            <v>5682</v>
          </cell>
          <cell r="F108">
            <v>0</v>
          </cell>
          <cell r="G108">
            <v>0</v>
          </cell>
          <cell r="H108">
            <v>5682</v>
          </cell>
          <cell r="I108">
            <v>0</v>
          </cell>
          <cell r="J108">
            <v>5682</v>
          </cell>
          <cell r="K108" t="str">
            <v>NC</v>
          </cell>
          <cell r="L108">
            <v>5682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31063</v>
          </cell>
          <cell r="C109" t="str">
            <v>INDEX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N/A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17411</v>
          </cell>
          <cell r="C110" t="str">
            <v>ISSAQUAH</v>
          </cell>
          <cell r="D110">
            <v>687.88</v>
          </cell>
          <cell r="E110">
            <v>118432</v>
          </cell>
          <cell r="F110">
            <v>0</v>
          </cell>
          <cell r="G110">
            <v>0</v>
          </cell>
          <cell r="H110">
            <v>118432</v>
          </cell>
          <cell r="I110">
            <v>0</v>
          </cell>
          <cell r="J110">
            <v>118432</v>
          </cell>
          <cell r="K110" t="str">
            <v>Y</v>
          </cell>
          <cell r="L110">
            <v>0</v>
          </cell>
          <cell r="M110">
            <v>687.88</v>
          </cell>
          <cell r="N110">
            <v>972</v>
          </cell>
          <cell r="O110">
            <v>119404</v>
          </cell>
        </row>
        <row r="111">
          <cell r="B111" t="str">
            <v>11056</v>
          </cell>
          <cell r="C111" t="str">
            <v>KAHLOTUS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N/A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08402</v>
          </cell>
          <cell r="C112" t="str">
            <v>KALAMA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N/A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10003</v>
          </cell>
          <cell r="C113" t="str">
            <v>KELLER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N/A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>08458</v>
          </cell>
          <cell r="C114" t="str">
            <v>KELSO</v>
          </cell>
          <cell r="D114">
            <v>206</v>
          </cell>
          <cell r="E114">
            <v>35467</v>
          </cell>
          <cell r="F114">
            <v>0</v>
          </cell>
          <cell r="G114">
            <v>0</v>
          </cell>
          <cell r="H114">
            <v>35467</v>
          </cell>
          <cell r="I114">
            <v>0</v>
          </cell>
          <cell r="J114">
            <v>35467</v>
          </cell>
          <cell r="K114" t="str">
            <v>Y</v>
          </cell>
          <cell r="L114">
            <v>0</v>
          </cell>
          <cell r="M114">
            <v>206</v>
          </cell>
          <cell r="N114">
            <v>291</v>
          </cell>
          <cell r="O114">
            <v>35758</v>
          </cell>
        </row>
        <row r="115">
          <cell r="B115" t="str">
            <v>03017</v>
          </cell>
          <cell r="C115" t="str">
            <v>KENNEWICK</v>
          </cell>
          <cell r="D115">
            <v>1952.75</v>
          </cell>
          <cell r="E115">
            <v>336205</v>
          </cell>
          <cell r="F115">
            <v>0</v>
          </cell>
          <cell r="G115">
            <v>0</v>
          </cell>
          <cell r="H115">
            <v>336205</v>
          </cell>
          <cell r="I115">
            <v>0</v>
          </cell>
          <cell r="J115">
            <v>336205</v>
          </cell>
          <cell r="K115" t="str">
            <v>Y</v>
          </cell>
          <cell r="L115">
            <v>0</v>
          </cell>
          <cell r="M115">
            <v>1952.75</v>
          </cell>
          <cell r="N115">
            <v>2760</v>
          </cell>
          <cell r="O115">
            <v>338965</v>
          </cell>
        </row>
        <row r="116">
          <cell r="B116" t="str">
            <v>17415</v>
          </cell>
          <cell r="C116" t="str">
            <v>KENT</v>
          </cell>
          <cell r="D116">
            <v>4398.38</v>
          </cell>
          <cell r="E116">
            <v>757270</v>
          </cell>
          <cell r="F116">
            <v>0</v>
          </cell>
          <cell r="G116">
            <v>0</v>
          </cell>
          <cell r="H116">
            <v>757270</v>
          </cell>
          <cell r="I116">
            <v>0</v>
          </cell>
          <cell r="J116">
            <v>757270</v>
          </cell>
          <cell r="K116" t="str">
            <v>Y</v>
          </cell>
          <cell r="L116">
            <v>0</v>
          </cell>
          <cell r="M116">
            <v>4398.38</v>
          </cell>
          <cell r="N116">
            <v>6217</v>
          </cell>
          <cell r="O116">
            <v>763487</v>
          </cell>
        </row>
        <row r="117">
          <cell r="B117" t="str">
            <v>33212</v>
          </cell>
          <cell r="C117" t="str">
            <v>KETTLE FALLS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N/A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>03052</v>
          </cell>
          <cell r="C118" t="str">
            <v>KIONA BENTON</v>
          </cell>
          <cell r="D118">
            <v>211.38</v>
          </cell>
          <cell r="E118">
            <v>36393</v>
          </cell>
          <cell r="F118">
            <v>0</v>
          </cell>
          <cell r="G118">
            <v>0</v>
          </cell>
          <cell r="H118">
            <v>36393</v>
          </cell>
          <cell r="I118">
            <v>0</v>
          </cell>
          <cell r="J118">
            <v>36393</v>
          </cell>
          <cell r="K118" t="str">
            <v>Y</v>
          </cell>
          <cell r="L118">
            <v>0</v>
          </cell>
          <cell r="M118">
            <v>211.38</v>
          </cell>
          <cell r="N118">
            <v>299</v>
          </cell>
          <cell r="O118">
            <v>36692</v>
          </cell>
        </row>
        <row r="119">
          <cell r="B119" t="str">
            <v>19403</v>
          </cell>
          <cell r="C119" t="str">
            <v>KITTITAS</v>
          </cell>
          <cell r="D119">
            <v>54.13</v>
          </cell>
          <cell r="E119">
            <v>9320</v>
          </cell>
          <cell r="F119">
            <v>0</v>
          </cell>
          <cell r="G119">
            <v>0</v>
          </cell>
          <cell r="H119">
            <v>9320</v>
          </cell>
          <cell r="I119">
            <v>0</v>
          </cell>
          <cell r="J119">
            <v>9320</v>
          </cell>
          <cell r="K119" t="str">
            <v>Y</v>
          </cell>
          <cell r="L119">
            <v>0</v>
          </cell>
          <cell r="M119">
            <v>54.13</v>
          </cell>
          <cell r="N119">
            <v>77</v>
          </cell>
          <cell r="O119">
            <v>9397</v>
          </cell>
        </row>
        <row r="120">
          <cell r="B120" t="str">
            <v>20402</v>
          </cell>
          <cell r="C120" t="str">
            <v>KLICKITAT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N/A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29311</v>
          </cell>
          <cell r="C121" t="str">
            <v>LA CONNER</v>
          </cell>
          <cell r="D121">
            <v>8</v>
          </cell>
          <cell r="E121">
            <v>1377</v>
          </cell>
          <cell r="F121">
            <v>0</v>
          </cell>
          <cell r="G121">
            <v>0</v>
          </cell>
          <cell r="H121">
            <v>1377</v>
          </cell>
          <cell r="I121">
            <v>0</v>
          </cell>
          <cell r="J121">
            <v>1377</v>
          </cell>
          <cell r="K121" t="str">
            <v>N</v>
          </cell>
          <cell r="L121">
            <v>1377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06101</v>
          </cell>
          <cell r="C122" t="str">
            <v>LACENTER</v>
          </cell>
          <cell r="D122">
            <v>16</v>
          </cell>
          <cell r="E122">
            <v>2755</v>
          </cell>
          <cell r="F122">
            <v>0</v>
          </cell>
          <cell r="G122">
            <v>0</v>
          </cell>
          <cell r="H122">
            <v>2755</v>
          </cell>
          <cell r="I122">
            <v>0</v>
          </cell>
          <cell r="J122">
            <v>2755</v>
          </cell>
          <cell r="K122" t="str">
            <v>N</v>
          </cell>
          <cell r="L122">
            <v>2755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38126</v>
          </cell>
          <cell r="C123" t="str">
            <v>LACROSSE JOINT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N/A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04129</v>
          </cell>
          <cell r="C124" t="str">
            <v>LAKE CHELAN</v>
          </cell>
          <cell r="D124">
            <v>306</v>
          </cell>
          <cell r="E124">
            <v>52684</v>
          </cell>
          <cell r="F124">
            <v>0</v>
          </cell>
          <cell r="G124">
            <v>0</v>
          </cell>
          <cell r="H124">
            <v>52684</v>
          </cell>
          <cell r="I124">
            <v>0</v>
          </cell>
          <cell r="J124">
            <v>52684</v>
          </cell>
          <cell r="K124" t="str">
            <v>Y</v>
          </cell>
          <cell r="L124">
            <v>0</v>
          </cell>
          <cell r="M124">
            <v>306</v>
          </cell>
          <cell r="N124">
            <v>433</v>
          </cell>
          <cell r="O124">
            <v>53117</v>
          </cell>
        </row>
        <row r="125">
          <cell r="B125" t="str">
            <v>31004</v>
          </cell>
          <cell r="C125" t="str">
            <v>LAKE STEVENS</v>
          </cell>
          <cell r="D125">
            <v>261.63</v>
          </cell>
          <cell r="E125">
            <v>45045</v>
          </cell>
          <cell r="F125">
            <v>0</v>
          </cell>
          <cell r="G125">
            <v>0</v>
          </cell>
          <cell r="H125">
            <v>45045</v>
          </cell>
          <cell r="I125">
            <v>0</v>
          </cell>
          <cell r="J125">
            <v>45045</v>
          </cell>
          <cell r="K125" t="str">
            <v>Y</v>
          </cell>
          <cell r="L125">
            <v>0</v>
          </cell>
          <cell r="M125">
            <v>261.63</v>
          </cell>
          <cell r="N125">
            <v>370</v>
          </cell>
          <cell r="O125">
            <v>45415</v>
          </cell>
        </row>
        <row r="126">
          <cell r="B126" t="str">
            <v>17414</v>
          </cell>
          <cell r="C126" t="str">
            <v>LAKE WASHINGTON</v>
          </cell>
          <cell r="D126">
            <v>1395</v>
          </cell>
          <cell r="E126">
            <v>240177</v>
          </cell>
          <cell r="F126">
            <v>0</v>
          </cell>
          <cell r="G126">
            <v>0</v>
          </cell>
          <cell r="H126">
            <v>240177</v>
          </cell>
          <cell r="I126">
            <v>0</v>
          </cell>
          <cell r="J126">
            <v>240177</v>
          </cell>
          <cell r="K126" t="str">
            <v>Y</v>
          </cell>
          <cell r="L126">
            <v>0</v>
          </cell>
          <cell r="M126">
            <v>1395</v>
          </cell>
          <cell r="N126">
            <v>1972</v>
          </cell>
          <cell r="O126">
            <v>242149</v>
          </cell>
        </row>
        <row r="127">
          <cell r="B127" t="str">
            <v>31306</v>
          </cell>
          <cell r="C127" t="str">
            <v>LAKEWOOD</v>
          </cell>
          <cell r="D127">
            <v>70.75</v>
          </cell>
          <cell r="E127">
            <v>12181</v>
          </cell>
          <cell r="F127">
            <v>0</v>
          </cell>
          <cell r="G127">
            <v>0</v>
          </cell>
          <cell r="H127">
            <v>12181</v>
          </cell>
          <cell r="I127">
            <v>0</v>
          </cell>
          <cell r="J127">
            <v>12181</v>
          </cell>
          <cell r="K127" t="str">
            <v>Y</v>
          </cell>
          <cell r="L127">
            <v>0</v>
          </cell>
          <cell r="M127">
            <v>70.75</v>
          </cell>
          <cell r="N127">
            <v>100</v>
          </cell>
          <cell r="O127">
            <v>12281</v>
          </cell>
        </row>
        <row r="128">
          <cell r="B128" t="str">
            <v>38264</v>
          </cell>
          <cell r="C128" t="str">
            <v>LAMONT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N/A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>32362</v>
          </cell>
          <cell r="C129" t="str">
            <v>LIBERTY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N/A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01158</v>
          </cell>
          <cell r="C130" t="str">
            <v>LIND</v>
          </cell>
          <cell r="D130">
            <v>24.13</v>
          </cell>
          <cell r="E130">
            <v>4154</v>
          </cell>
          <cell r="F130">
            <v>0</v>
          </cell>
          <cell r="G130">
            <v>0</v>
          </cell>
          <cell r="H130">
            <v>4154</v>
          </cell>
          <cell r="I130">
            <v>0</v>
          </cell>
          <cell r="J130">
            <v>4154</v>
          </cell>
          <cell r="K130" t="str">
            <v>N</v>
          </cell>
          <cell r="L130">
            <v>4154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08122</v>
          </cell>
          <cell r="C131" t="str">
            <v>LONGVIEW</v>
          </cell>
          <cell r="D131">
            <v>341.63</v>
          </cell>
          <cell r="E131">
            <v>58818</v>
          </cell>
          <cell r="F131">
            <v>0</v>
          </cell>
          <cell r="G131">
            <v>0</v>
          </cell>
          <cell r="H131">
            <v>58818</v>
          </cell>
          <cell r="I131">
            <v>0</v>
          </cell>
          <cell r="J131">
            <v>58818</v>
          </cell>
          <cell r="K131" t="str">
            <v>Y</v>
          </cell>
          <cell r="L131">
            <v>0</v>
          </cell>
          <cell r="M131">
            <v>341.63</v>
          </cell>
          <cell r="N131">
            <v>483</v>
          </cell>
          <cell r="O131">
            <v>59301</v>
          </cell>
        </row>
        <row r="132">
          <cell r="B132" t="str">
            <v>33183</v>
          </cell>
          <cell r="C132" t="str">
            <v>LOON LAKE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N/A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28144</v>
          </cell>
          <cell r="C133" t="str">
            <v>LOPEZ</v>
          </cell>
          <cell r="D133">
            <v>5.38</v>
          </cell>
          <cell r="E133">
            <v>926</v>
          </cell>
          <cell r="F133">
            <v>0</v>
          </cell>
          <cell r="G133">
            <v>0</v>
          </cell>
          <cell r="H133">
            <v>926</v>
          </cell>
          <cell r="I133">
            <v>0</v>
          </cell>
          <cell r="J133">
            <v>926</v>
          </cell>
          <cell r="K133" t="str">
            <v>N</v>
          </cell>
          <cell r="L133">
            <v>926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20406</v>
          </cell>
          <cell r="C134" t="str">
            <v>LYLE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N/A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37504</v>
          </cell>
          <cell r="C135" t="str">
            <v>LYNDEN</v>
          </cell>
          <cell r="D135">
            <v>231.38</v>
          </cell>
          <cell r="E135">
            <v>39837</v>
          </cell>
          <cell r="F135">
            <v>0</v>
          </cell>
          <cell r="G135">
            <v>0</v>
          </cell>
          <cell r="H135">
            <v>39837</v>
          </cell>
          <cell r="I135">
            <v>0</v>
          </cell>
          <cell r="J135">
            <v>39837</v>
          </cell>
          <cell r="K135" t="str">
            <v>Y</v>
          </cell>
          <cell r="L135">
            <v>0</v>
          </cell>
          <cell r="M135">
            <v>231.38</v>
          </cell>
          <cell r="N135">
            <v>327</v>
          </cell>
          <cell r="O135">
            <v>40164</v>
          </cell>
        </row>
        <row r="136">
          <cell r="B136" t="str">
            <v>39120</v>
          </cell>
          <cell r="C136" t="str">
            <v>MABTON</v>
          </cell>
          <cell r="D136">
            <v>373</v>
          </cell>
          <cell r="E136">
            <v>64219</v>
          </cell>
          <cell r="F136">
            <v>0</v>
          </cell>
          <cell r="G136">
            <v>0</v>
          </cell>
          <cell r="H136">
            <v>64219</v>
          </cell>
          <cell r="I136">
            <v>0</v>
          </cell>
          <cell r="J136">
            <v>64219</v>
          </cell>
          <cell r="K136" t="str">
            <v>Y</v>
          </cell>
          <cell r="L136">
            <v>0</v>
          </cell>
          <cell r="M136">
            <v>373</v>
          </cell>
          <cell r="N136">
            <v>527</v>
          </cell>
          <cell r="O136">
            <v>64746</v>
          </cell>
        </row>
        <row r="137">
          <cell r="B137" t="str">
            <v>09207</v>
          </cell>
          <cell r="C137" t="str">
            <v>MANSFIELD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N/A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>04019</v>
          </cell>
          <cell r="C138" t="str">
            <v>MANSON</v>
          </cell>
          <cell r="D138">
            <v>197.13</v>
          </cell>
          <cell r="E138">
            <v>33940</v>
          </cell>
          <cell r="F138">
            <v>0</v>
          </cell>
          <cell r="G138">
            <v>0</v>
          </cell>
          <cell r="H138">
            <v>33940</v>
          </cell>
          <cell r="I138">
            <v>0</v>
          </cell>
          <cell r="J138">
            <v>33940</v>
          </cell>
          <cell r="K138" t="str">
            <v>Y</v>
          </cell>
          <cell r="L138">
            <v>0</v>
          </cell>
          <cell r="M138">
            <v>197.13</v>
          </cell>
          <cell r="N138">
            <v>279</v>
          </cell>
          <cell r="O138">
            <v>34219</v>
          </cell>
        </row>
        <row r="139">
          <cell r="B139" t="str">
            <v>23311</v>
          </cell>
          <cell r="C139" t="str">
            <v>MARY M KNIGHT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N/A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33207</v>
          </cell>
          <cell r="C140" t="str">
            <v>MARY WALKER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N/A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31025</v>
          </cell>
          <cell r="C141" t="str">
            <v>MARYSVILLE</v>
          </cell>
          <cell r="D141">
            <v>751.38</v>
          </cell>
          <cell r="E141">
            <v>129365</v>
          </cell>
          <cell r="F141">
            <v>0</v>
          </cell>
          <cell r="G141">
            <v>0</v>
          </cell>
          <cell r="H141">
            <v>129365</v>
          </cell>
          <cell r="I141">
            <v>0</v>
          </cell>
          <cell r="J141">
            <v>129365</v>
          </cell>
          <cell r="K141" t="str">
            <v>Y</v>
          </cell>
          <cell r="L141">
            <v>0</v>
          </cell>
          <cell r="M141">
            <v>751.38</v>
          </cell>
          <cell r="N141">
            <v>1062</v>
          </cell>
          <cell r="O141">
            <v>130427</v>
          </cell>
        </row>
        <row r="142">
          <cell r="B142" t="str">
            <v>14065</v>
          </cell>
          <cell r="C142" t="str">
            <v>MC CLEARY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N/A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32354</v>
          </cell>
          <cell r="C143" t="str">
            <v>MEAD</v>
          </cell>
          <cell r="D143">
            <v>195.75</v>
          </cell>
          <cell r="E143">
            <v>33702</v>
          </cell>
          <cell r="F143">
            <v>0</v>
          </cell>
          <cell r="G143">
            <v>0</v>
          </cell>
          <cell r="H143">
            <v>33702</v>
          </cell>
          <cell r="I143">
            <v>0</v>
          </cell>
          <cell r="J143">
            <v>33702</v>
          </cell>
          <cell r="K143" t="str">
            <v>Y</v>
          </cell>
          <cell r="L143">
            <v>0</v>
          </cell>
          <cell r="M143">
            <v>195.75</v>
          </cell>
          <cell r="N143">
            <v>277</v>
          </cell>
          <cell r="O143">
            <v>33979</v>
          </cell>
        </row>
        <row r="144">
          <cell r="B144" t="str">
            <v>32326</v>
          </cell>
          <cell r="C144" t="str">
            <v>MEDICAL LAKE</v>
          </cell>
          <cell r="D144">
            <v>8</v>
          </cell>
          <cell r="E144">
            <v>1377</v>
          </cell>
          <cell r="F144">
            <v>0</v>
          </cell>
          <cell r="G144">
            <v>0</v>
          </cell>
          <cell r="H144">
            <v>1377</v>
          </cell>
          <cell r="I144">
            <v>0</v>
          </cell>
          <cell r="J144">
            <v>1377</v>
          </cell>
          <cell r="K144" t="str">
            <v>Y</v>
          </cell>
          <cell r="L144">
            <v>0</v>
          </cell>
          <cell r="M144">
            <v>8</v>
          </cell>
          <cell r="N144">
            <v>11</v>
          </cell>
          <cell r="O144">
            <v>1388</v>
          </cell>
        </row>
        <row r="145">
          <cell r="B145" t="str">
            <v>17400</v>
          </cell>
          <cell r="C145" t="str">
            <v>MERCER ISLAND</v>
          </cell>
          <cell r="D145">
            <v>91.63</v>
          </cell>
          <cell r="E145">
            <v>15776</v>
          </cell>
          <cell r="F145">
            <v>0</v>
          </cell>
          <cell r="G145">
            <v>0</v>
          </cell>
          <cell r="H145">
            <v>15776</v>
          </cell>
          <cell r="I145">
            <v>0</v>
          </cell>
          <cell r="J145">
            <v>15776</v>
          </cell>
          <cell r="K145" t="str">
            <v>Y</v>
          </cell>
          <cell r="L145">
            <v>0</v>
          </cell>
          <cell r="M145">
            <v>91.63</v>
          </cell>
          <cell r="N145">
            <v>130</v>
          </cell>
          <cell r="O145">
            <v>15906</v>
          </cell>
        </row>
        <row r="146">
          <cell r="B146" t="str">
            <v>37505</v>
          </cell>
          <cell r="C146" t="str">
            <v>MERIDIAN</v>
          </cell>
          <cell r="D146">
            <v>125.5</v>
          </cell>
          <cell r="E146">
            <v>21607</v>
          </cell>
          <cell r="F146">
            <v>0</v>
          </cell>
          <cell r="G146">
            <v>0</v>
          </cell>
          <cell r="H146">
            <v>21607</v>
          </cell>
          <cell r="I146">
            <v>0</v>
          </cell>
          <cell r="J146">
            <v>21607</v>
          </cell>
          <cell r="K146" t="str">
            <v>Y</v>
          </cell>
          <cell r="L146">
            <v>0</v>
          </cell>
          <cell r="M146">
            <v>125.5</v>
          </cell>
          <cell r="N146">
            <v>177</v>
          </cell>
          <cell r="O146">
            <v>21784</v>
          </cell>
        </row>
        <row r="147">
          <cell r="B147" t="str">
            <v>24350</v>
          </cell>
          <cell r="C147" t="str">
            <v>METHOW VALLEY</v>
          </cell>
          <cell r="D147">
            <v>7</v>
          </cell>
          <cell r="E147">
            <v>1205</v>
          </cell>
          <cell r="F147">
            <v>0</v>
          </cell>
          <cell r="G147">
            <v>0</v>
          </cell>
          <cell r="H147">
            <v>1205</v>
          </cell>
          <cell r="I147">
            <v>0</v>
          </cell>
          <cell r="J147">
            <v>1205</v>
          </cell>
          <cell r="K147" t="str">
            <v>Y</v>
          </cell>
          <cell r="L147">
            <v>0</v>
          </cell>
          <cell r="M147">
            <v>7</v>
          </cell>
          <cell r="N147">
            <v>10</v>
          </cell>
          <cell r="O147">
            <v>1215</v>
          </cell>
        </row>
        <row r="148">
          <cell r="B148" t="str">
            <v>30031</v>
          </cell>
          <cell r="C148" t="str">
            <v>MILL A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N/A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31103</v>
          </cell>
          <cell r="C149" t="str">
            <v>MONROE</v>
          </cell>
          <cell r="D149">
            <v>450.75</v>
          </cell>
          <cell r="E149">
            <v>77606</v>
          </cell>
          <cell r="F149">
            <v>0</v>
          </cell>
          <cell r="G149">
            <v>0</v>
          </cell>
          <cell r="H149">
            <v>77606</v>
          </cell>
          <cell r="I149">
            <v>0</v>
          </cell>
          <cell r="J149">
            <v>77606</v>
          </cell>
          <cell r="K149" t="str">
            <v>Y</v>
          </cell>
          <cell r="L149">
            <v>0</v>
          </cell>
          <cell r="M149">
            <v>450.75</v>
          </cell>
          <cell r="N149">
            <v>637</v>
          </cell>
          <cell r="O149">
            <v>78243</v>
          </cell>
        </row>
        <row r="150">
          <cell r="B150" t="str">
            <v>14066</v>
          </cell>
          <cell r="C150" t="str">
            <v>MONTESANO</v>
          </cell>
          <cell r="D150">
            <v>18.88</v>
          </cell>
          <cell r="E150">
            <v>3251</v>
          </cell>
          <cell r="F150">
            <v>0</v>
          </cell>
          <cell r="G150">
            <v>0</v>
          </cell>
          <cell r="H150">
            <v>3251</v>
          </cell>
          <cell r="I150">
            <v>0</v>
          </cell>
          <cell r="J150">
            <v>3251</v>
          </cell>
          <cell r="K150" t="str">
            <v>N</v>
          </cell>
          <cell r="L150">
            <v>3251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21214</v>
          </cell>
          <cell r="C151" t="str">
            <v>MORTON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N/A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13161</v>
          </cell>
          <cell r="C152" t="str">
            <v>MOSES LAKE</v>
          </cell>
          <cell r="D152">
            <v>668.13</v>
          </cell>
          <cell r="E152">
            <v>115032</v>
          </cell>
          <cell r="F152">
            <v>0</v>
          </cell>
          <cell r="G152">
            <v>0</v>
          </cell>
          <cell r="H152">
            <v>115032</v>
          </cell>
          <cell r="I152">
            <v>0</v>
          </cell>
          <cell r="J152">
            <v>115032</v>
          </cell>
          <cell r="K152" t="str">
            <v>Y</v>
          </cell>
          <cell r="L152">
            <v>0</v>
          </cell>
          <cell r="M152">
            <v>668.13</v>
          </cell>
          <cell r="N152">
            <v>944</v>
          </cell>
          <cell r="O152">
            <v>115976</v>
          </cell>
        </row>
        <row r="153">
          <cell r="B153" t="str">
            <v>21206</v>
          </cell>
          <cell r="C153" t="str">
            <v>MOSSYROCK</v>
          </cell>
          <cell r="D153">
            <v>37.75</v>
          </cell>
          <cell r="E153">
            <v>6499</v>
          </cell>
          <cell r="F153">
            <v>0</v>
          </cell>
          <cell r="G153">
            <v>0</v>
          </cell>
          <cell r="H153">
            <v>6499</v>
          </cell>
          <cell r="I153">
            <v>0</v>
          </cell>
          <cell r="J153">
            <v>6499</v>
          </cell>
          <cell r="K153" t="str">
            <v>Y</v>
          </cell>
          <cell r="L153">
            <v>0</v>
          </cell>
          <cell r="M153">
            <v>37.75</v>
          </cell>
          <cell r="N153">
            <v>53</v>
          </cell>
          <cell r="O153">
            <v>6552</v>
          </cell>
        </row>
        <row r="154">
          <cell r="B154" t="str">
            <v>39209</v>
          </cell>
          <cell r="C154" t="str">
            <v>MOUNT ADAMS</v>
          </cell>
          <cell r="D154">
            <v>268.38</v>
          </cell>
          <cell r="E154">
            <v>46207</v>
          </cell>
          <cell r="F154">
            <v>0</v>
          </cell>
          <cell r="G154">
            <v>0</v>
          </cell>
          <cell r="H154">
            <v>46207</v>
          </cell>
          <cell r="I154">
            <v>0</v>
          </cell>
          <cell r="J154">
            <v>46207</v>
          </cell>
          <cell r="K154" t="str">
            <v>Y</v>
          </cell>
          <cell r="L154">
            <v>0</v>
          </cell>
          <cell r="M154">
            <v>268.38</v>
          </cell>
          <cell r="N154">
            <v>379</v>
          </cell>
          <cell r="O154">
            <v>46586</v>
          </cell>
        </row>
        <row r="155">
          <cell r="B155" t="str">
            <v>37507</v>
          </cell>
          <cell r="C155" t="str">
            <v>MOUNT BAKER</v>
          </cell>
          <cell r="D155">
            <v>129.5</v>
          </cell>
          <cell r="E155">
            <v>22296</v>
          </cell>
          <cell r="F155">
            <v>0</v>
          </cell>
          <cell r="G155">
            <v>0</v>
          </cell>
          <cell r="H155">
            <v>22296</v>
          </cell>
          <cell r="I155">
            <v>0</v>
          </cell>
          <cell r="J155">
            <v>22296</v>
          </cell>
          <cell r="K155" t="str">
            <v>Y</v>
          </cell>
          <cell r="L155">
            <v>0</v>
          </cell>
          <cell r="M155">
            <v>129.5</v>
          </cell>
          <cell r="N155">
            <v>183</v>
          </cell>
          <cell r="O155">
            <v>22479</v>
          </cell>
        </row>
        <row r="156">
          <cell r="B156" t="str">
            <v>30029</v>
          </cell>
          <cell r="C156" t="str">
            <v>MOUNT PLEASANT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N/A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29320</v>
          </cell>
          <cell r="C157" t="str">
            <v>MT VERNON</v>
          </cell>
          <cell r="D157">
            <v>1569.38</v>
          </cell>
          <cell r="E157">
            <v>270200</v>
          </cell>
          <cell r="F157">
            <v>0</v>
          </cell>
          <cell r="G157">
            <v>0</v>
          </cell>
          <cell r="H157">
            <v>270200</v>
          </cell>
          <cell r="I157">
            <v>0</v>
          </cell>
          <cell r="J157">
            <v>270200</v>
          </cell>
          <cell r="K157" t="str">
            <v>Y</v>
          </cell>
          <cell r="L157">
            <v>0</v>
          </cell>
          <cell r="M157">
            <v>1569.38</v>
          </cell>
          <cell r="N157">
            <v>2218</v>
          </cell>
          <cell r="O157">
            <v>272418</v>
          </cell>
        </row>
        <row r="158">
          <cell r="B158" t="str">
            <v>31006</v>
          </cell>
          <cell r="C158" t="str">
            <v>MUKILTEO</v>
          </cell>
          <cell r="D158">
            <v>2392.5</v>
          </cell>
          <cell r="E158">
            <v>411917</v>
          </cell>
          <cell r="F158">
            <v>0</v>
          </cell>
          <cell r="G158">
            <v>0</v>
          </cell>
          <cell r="H158">
            <v>411917</v>
          </cell>
          <cell r="I158">
            <v>0</v>
          </cell>
          <cell r="J158">
            <v>411917</v>
          </cell>
          <cell r="K158" t="str">
            <v>Y</v>
          </cell>
          <cell r="L158">
            <v>0</v>
          </cell>
          <cell r="M158">
            <v>2392.5</v>
          </cell>
          <cell r="N158">
            <v>3382</v>
          </cell>
          <cell r="O158">
            <v>415299</v>
          </cell>
        </row>
        <row r="159">
          <cell r="B159" t="str">
            <v>39003</v>
          </cell>
          <cell r="C159" t="str">
            <v>NACHES VALLEY</v>
          </cell>
          <cell r="D159">
            <v>69.63</v>
          </cell>
          <cell r="E159">
            <v>11988</v>
          </cell>
          <cell r="F159">
            <v>0</v>
          </cell>
          <cell r="G159">
            <v>0</v>
          </cell>
          <cell r="H159">
            <v>11988</v>
          </cell>
          <cell r="I159">
            <v>0</v>
          </cell>
          <cell r="J159">
            <v>11988</v>
          </cell>
          <cell r="K159" t="str">
            <v>Y</v>
          </cell>
          <cell r="L159">
            <v>0</v>
          </cell>
          <cell r="M159">
            <v>69.63</v>
          </cell>
          <cell r="N159">
            <v>98</v>
          </cell>
          <cell r="O159">
            <v>12086</v>
          </cell>
        </row>
        <row r="160">
          <cell r="B160" t="str">
            <v>21014</v>
          </cell>
          <cell r="C160" t="str">
            <v>NAPAVINE</v>
          </cell>
          <cell r="D160">
            <v>2</v>
          </cell>
          <cell r="E160">
            <v>344</v>
          </cell>
          <cell r="F160">
            <v>0</v>
          </cell>
          <cell r="G160">
            <v>0</v>
          </cell>
          <cell r="H160">
            <v>344</v>
          </cell>
          <cell r="I160">
            <v>0</v>
          </cell>
          <cell r="J160">
            <v>344</v>
          </cell>
          <cell r="K160" t="str">
            <v>NC</v>
          </cell>
          <cell r="L160">
            <v>344</v>
          </cell>
          <cell r="M160">
            <v>0</v>
          </cell>
          <cell r="N160">
            <v>0</v>
          </cell>
          <cell r="O160">
            <v>0</v>
          </cell>
        </row>
        <row r="161">
          <cell r="B161" t="str">
            <v>25155</v>
          </cell>
          <cell r="C161" t="str">
            <v>NASELLE GRAYS RIV</v>
          </cell>
          <cell r="D161">
            <v>5</v>
          </cell>
          <cell r="E161">
            <v>861</v>
          </cell>
          <cell r="F161">
            <v>0</v>
          </cell>
          <cell r="G161">
            <v>0</v>
          </cell>
          <cell r="H161">
            <v>861</v>
          </cell>
          <cell r="I161">
            <v>0</v>
          </cell>
          <cell r="J161">
            <v>861</v>
          </cell>
          <cell r="K161" t="str">
            <v>NC</v>
          </cell>
          <cell r="L161">
            <v>861</v>
          </cell>
          <cell r="M161">
            <v>0</v>
          </cell>
          <cell r="N161">
            <v>0</v>
          </cell>
          <cell r="O161">
            <v>0</v>
          </cell>
        </row>
        <row r="162">
          <cell r="B162" t="str">
            <v>24014</v>
          </cell>
          <cell r="C162" t="str">
            <v>NESPELEM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N/A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26056</v>
          </cell>
          <cell r="C163" t="str">
            <v>NEWPORT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N/A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32325</v>
          </cell>
          <cell r="C164" t="str">
            <v>NINE MILE FALLS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N/A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37506</v>
          </cell>
          <cell r="C165" t="str">
            <v>NOOKSACK VALLEY</v>
          </cell>
          <cell r="D165">
            <v>175.38</v>
          </cell>
          <cell r="E165">
            <v>30195</v>
          </cell>
          <cell r="F165">
            <v>0</v>
          </cell>
          <cell r="G165">
            <v>0</v>
          </cell>
          <cell r="H165">
            <v>30195</v>
          </cell>
          <cell r="I165">
            <v>0</v>
          </cell>
          <cell r="J165">
            <v>30195</v>
          </cell>
          <cell r="K165" t="str">
            <v>Y</v>
          </cell>
          <cell r="L165">
            <v>0</v>
          </cell>
          <cell r="M165">
            <v>175.38</v>
          </cell>
          <cell r="N165">
            <v>248</v>
          </cell>
          <cell r="O165">
            <v>30443</v>
          </cell>
        </row>
        <row r="166">
          <cell r="B166" t="str">
            <v>14064</v>
          </cell>
          <cell r="C166" t="str">
            <v>NORTH BEACH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N/A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11051</v>
          </cell>
          <cell r="C167" t="str">
            <v>NORTH FRANKLIN</v>
          </cell>
          <cell r="D167">
            <v>717.38</v>
          </cell>
          <cell r="E167">
            <v>123511</v>
          </cell>
          <cell r="F167">
            <v>0</v>
          </cell>
          <cell r="G167">
            <v>0</v>
          </cell>
          <cell r="H167">
            <v>123511</v>
          </cell>
          <cell r="I167">
            <v>0</v>
          </cell>
          <cell r="J167">
            <v>123511</v>
          </cell>
          <cell r="K167" t="str">
            <v>Y</v>
          </cell>
          <cell r="L167">
            <v>0</v>
          </cell>
          <cell r="M167">
            <v>717.38</v>
          </cell>
          <cell r="N167">
            <v>1014</v>
          </cell>
          <cell r="O167">
            <v>124525</v>
          </cell>
        </row>
        <row r="168">
          <cell r="B168" t="str">
            <v>18400</v>
          </cell>
          <cell r="C168" t="str">
            <v>NORTH KITSAP</v>
          </cell>
          <cell r="D168">
            <v>186</v>
          </cell>
          <cell r="E168">
            <v>32024</v>
          </cell>
          <cell r="F168">
            <v>0</v>
          </cell>
          <cell r="G168">
            <v>0</v>
          </cell>
          <cell r="H168">
            <v>32024</v>
          </cell>
          <cell r="I168">
            <v>0</v>
          </cell>
          <cell r="J168">
            <v>32024</v>
          </cell>
          <cell r="K168" t="str">
            <v>Y</v>
          </cell>
          <cell r="L168">
            <v>0</v>
          </cell>
          <cell r="M168">
            <v>186</v>
          </cell>
          <cell r="N168">
            <v>263</v>
          </cell>
          <cell r="O168">
            <v>32287</v>
          </cell>
        </row>
        <row r="169">
          <cell r="B169" t="str">
            <v>23403</v>
          </cell>
          <cell r="C169" t="str">
            <v>NORTH MASON</v>
          </cell>
          <cell r="D169">
            <v>96.25</v>
          </cell>
          <cell r="E169">
            <v>16571</v>
          </cell>
          <cell r="F169">
            <v>0</v>
          </cell>
          <cell r="G169">
            <v>0</v>
          </cell>
          <cell r="H169">
            <v>16571</v>
          </cell>
          <cell r="I169">
            <v>0</v>
          </cell>
          <cell r="J169">
            <v>16571</v>
          </cell>
          <cell r="K169" t="str">
            <v>Y</v>
          </cell>
          <cell r="L169">
            <v>0</v>
          </cell>
          <cell r="M169">
            <v>96.25</v>
          </cell>
          <cell r="N169">
            <v>136</v>
          </cell>
          <cell r="O169">
            <v>16707</v>
          </cell>
        </row>
        <row r="170">
          <cell r="B170" t="str">
            <v>25200</v>
          </cell>
          <cell r="C170" t="str">
            <v>NORTH RIVER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N/A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B171" t="str">
            <v>34003</v>
          </cell>
          <cell r="C171" t="str">
            <v>NORTH THURSTON</v>
          </cell>
          <cell r="D171">
            <v>489.63</v>
          </cell>
          <cell r="E171">
            <v>84300</v>
          </cell>
          <cell r="F171">
            <v>0</v>
          </cell>
          <cell r="G171">
            <v>0</v>
          </cell>
          <cell r="H171">
            <v>84300</v>
          </cell>
          <cell r="I171">
            <v>0</v>
          </cell>
          <cell r="J171">
            <v>84300</v>
          </cell>
          <cell r="K171" t="str">
            <v>Y</v>
          </cell>
          <cell r="L171">
            <v>0</v>
          </cell>
          <cell r="M171">
            <v>489.63</v>
          </cell>
          <cell r="N171">
            <v>692</v>
          </cell>
          <cell r="O171">
            <v>84992</v>
          </cell>
        </row>
        <row r="172">
          <cell r="B172" t="str">
            <v>33211</v>
          </cell>
          <cell r="C172" t="str">
            <v>NORTHPORT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N/A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17417</v>
          </cell>
          <cell r="C173" t="str">
            <v>NORTHSHORE</v>
          </cell>
          <cell r="D173">
            <v>970.88</v>
          </cell>
          <cell r="E173">
            <v>167157</v>
          </cell>
          <cell r="F173">
            <v>0</v>
          </cell>
          <cell r="G173">
            <v>0</v>
          </cell>
          <cell r="H173">
            <v>167157</v>
          </cell>
          <cell r="I173">
            <v>0</v>
          </cell>
          <cell r="J173">
            <v>167157</v>
          </cell>
          <cell r="K173" t="str">
            <v>Y</v>
          </cell>
          <cell r="L173">
            <v>0</v>
          </cell>
          <cell r="M173">
            <v>970.88</v>
          </cell>
          <cell r="N173">
            <v>1372</v>
          </cell>
          <cell r="O173">
            <v>168529</v>
          </cell>
        </row>
        <row r="174">
          <cell r="B174" t="str">
            <v>15201</v>
          </cell>
          <cell r="C174" t="str">
            <v>OAK HARBOR</v>
          </cell>
          <cell r="D174">
            <v>108.38</v>
          </cell>
          <cell r="E174">
            <v>18660</v>
          </cell>
          <cell r="F174">
            <v>0</v>
          </cell>
          <cell r="G174">
            <v>0</v>
          </cell>
          <cell r="H174">
            <v>18660</v>
          </cell>
          <cell r="I174">
            <v>0</v>
          </cell>
          <cell r="J174">
            <v>18660</v>
          </cell>
          <cell r="K174" t="str">
            <v>Y</v>
          </cell>
          <cell r="L174">
            <v>0</v>
          </cell>
          <cell r="M174">
            <v>108.38</v>
          </cell>
          <cell r="N174">
            <v>153</v>
          </cell>
          <cell r="O174">
            <v>18813</v>
          </cell>
        </row>
        <row r="175">
          <cell r="B175" t="str">
            <v>38324</v>
          </cell>
          <cell r="C175" t="str">
            <v>OAKESDALE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N/A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14400</v>
          </cell>
          <cell r="C176" t="str">
            <v>OAKVILLE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N/A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B177" t="str">
            <v>25101</v>
          </cell>
          <cell r="C177" t="str">
            <v>OCEAN BEACH</v>
          </cell>
          <cell r="D177">
            <v>28.75</v>
          </cell>
          <cell r="E177">
            <v>4950</v>
          </cell>
          <cell r="F177">
            <v>0</v>
          </cell>
          <cell r="G177">
            <v>0</v>
          </cell>
          <cell r="H177">
            <v>4950</v>
          </cell>
          <cell r="I177">
            <v>0</v>
          </cell>
          <cell r="J177">
            <v>4950</v>
          </cell>
          <cell r="K177" t="str">
            <v>Y</v>
          </cell>
          <cell r="L177">
            <v>0</v>
          </cell>
          <cell r="M177">
            <v>28.75</v>
          </cell>
          <cell r="N177">
            <v>41</v>
          </cell>
          <cell r="O177">
            <v>4991</v>
          </cell>
        </row>
        <row r="178">
          <cell r="B178" t="str">
            <v>14172</v>
          </cell>
          <cell r="C178" t="str">
            <v>OCOSTA</v>
          </cell>
          <cell r="D178">
            <v>41.88</v>
          </cell>
          <cell r="E178">
            <v>7210</v>
          </cell>
          <cell r="F178">
            <v>0</v>
          </cell>
          <cell r="G178">
            <v>0</v>
          </cell>
          <cell r="H178">
            <v>7210</v>
          </cell>
          <cell r="I178">
            <v>0</v>
          </cell>
          <cell r="J178">
            <v>7210</v>
          </cell>
          <cell r="K178" t="str">
            <v>N</v>
          </cell>
          <cell r="L178">
            <v>7210</v>
          </cell>
          <cell r="M178">
            <v>0</v>
          </cell>
          <cell r="N178">
            <v>0</v>
          </cell>
          <cell r="O178">
            <v>0</v>
          </cell>
        </row>
        <row r="179">
          <cell r="B179" t="str">
            <v>22105</v>
          </cell>
          <cell r="C179" t="str">
            <v>ODESSA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N/A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24105</v>
          </cell>
          <cell r="C180" t="str">
            <v>OKANOGAN</v>
          </cell>
          <cell r="D180">
            <v>91.13</v>
          </cell>
          <cell r="E180">
            <v>15690</v>
          </cell>
          <cell r="F180">
            <v>0</v>
          </cell>
          <cell r="G180">
            <v>0</v>
          </cell>
          <cell r="H180">
            <v>15690</v>
          </cell>
          <cell r="I180">
            <v>0</v>
          </cell>
          <cell r="J180">
            <v>15690</v>
          </cell>
          <cell r="K180" t="str">
            <v>Y</v>
          </cell>
          <cell r="L180">
            <v>0</v>
          </cell>
          <cell r="M180">
            <v>91.13</v>
          </cell>
          <cell r="N180">
            <v>129</v>
          </cell>
          <cell r="O180">
            <v>15819</v>
          </cell>
        </row>
        <row r="181">
          <cell r="B181" t="str">
            <v>34111</v>
          </cell>
          <cell r="C181" t="str">
            <v>OLYMPIA</v>
          </cell>
          <cell r="D181">
            <v>223.38</v>
          </cell>
          <cell r="E181">
            <v>38459</v>
          </cell>
          <cell r="F181">
            <v>0</v>
          </cell>
          <cell r="G181">
            <v>0</v>
          </cell>
          <cell r="H181">
            <v>38459</v>
          </cell>
          <cell r="I181">
            <v>0</v>
          </cell>
          <cell r="J181">
            <v>38459</v>
          </cell>
          <cell r="K181" t="str">
            <v>Y</v>
          </cell>
          <cell r="L181">
            <v>0</v>
          </cell>
          <cell r="M181">
            <v>223.38</v>
          </cell>
          <cell r="N181">
            <v>316</v>
          </cell>
          <cell r="O181">
            <v>38775</v>
          </cell>
        </row>
        <row r="182">
          <cell r="B182" t="str">
            <v>24019</v>
          </cell>
          <cell r="C182" t="str">
            <v>OMAK</v>
          </cell>
          <cell r="D182">
            <v>81.13</v>
          </cell>
          <cell r="E182">
            <v>13968</v>
          </cell>
          <cell r="F182">
            <v>0</v>
          </cell>
          <cell r="G182">
            <v>0</v>
          </cell>
          <cell r="H182">
            <v>13968</v>
          </cell>
          <cell r="I182">
            <v>0</v>
          </cell>
          <cell r="J182">
            <v>13968</v>
          </cell>
          <cell r="K182" t="str">
            <v>Y</v>
          </cell>
          <cell r="L182">
            <v>0</v>
          </cell>
          <cell r="M182">
            <v>81.13</v>
          </cell>
          <cell r="N182">
            <v>115</v>
          </cell>
          <cell r="O182">
            <v>14083</v>
          </cell>
        </row>
        <row r="183">
          <cell r="B183" t="str">
            <v>21300</v>
          </cell>
          <cell r="C183" t="str">
            <v>ONALASKA</v>
          </cell>
          <cell r="D183">
            <v>22.25</v>
          </cell>
          <cell r="E183">
            <v>3831</v>
          </cell>
          <cell r="F183">
            <v>0</v>
          </cell>
          <cell r="G183">
            <v>0</v>
          </cell>
          <cell r="H183">
            <v>3831</v>
          </cell>
          <cell r="I183">
            <v>0</v>
          </cell>
          <cell r="J183">
            <v>3831</v>
          </cell>
          <cell r="K183" t="str">
            <v>NC</v>
          </cell>
          <cell r="L183">
            <v>3831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33030</v>
          </cell>
          <cell r="C184" t="str">
            <v>ONION CREEK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N/A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28137</v>
          </cell>
          <cell r="C185" t="str">
            <v>ORCAS</v>
          </cell>
          <cell r="D185">
            <v>16</v>
          </cell>
          <cell r="E185">
            <v>2755</v>
          </cell>
          <cell r="F185">
            <v>0</v>
          </cell>
          <cell r="G185">
            <v>0</v>
          </cell>
          <cell r="H185">
            <v>2755</v>
          </cell>
          <cell r="I185">
            <v>0</v>
          </cell>
          <cell r="J185">
            <v>2755</v>
          </cell>
          <cell r="K185" t="str">
            <v>Y</v>
          </cell>
          <cell r="L185">
            <v>0</v>
          </cell>
          <cell r="M185">
            <v>16</v>
          </cell>
          <cell r="N185">
            <v>23</v>
          </cell>
          <cell r="O185">
            <v>2778</v>
          </cell>
        </row>
        <row r="186">
          <cell r="B186" t="str">
            <v>32123</v>
          </cell>
          <cell r="C186" t="str">
            <v>ORCHARD PRAIRIE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N/A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10065</v>
          </cell>
          <cell r="C187" t="str">
            <v>ORIENT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N/A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09013</v>
          </cell>
          <cell r="C188" t="str">
            <v>ORONDO</v>
          </cell>
          <cell r="D188">
            <v>104</v>
          </cell>
          <cell r="E188">
            <v>17906</v>
          </cell>
          <cell r="F188">
            <v>0</v>
          </cell>
          <cell r="G188">
            <v>0</v>
          </cell>
          <cell r="H188">
            <v>17906</v>
          </cell>
          <cell r="I188">
            <v>0</v>
          </cell>
          <cell r="J188">
            <v>17906</v>
          </cell>
          <cell r="K188" t="str">
            <v>Y</v>
          </cell>
          <cell r="L188">
            <v>0</v>
          </cell>
          <cell r="M188">
            <v>104</v>
          </cell>
          <cell r="N188">
            <v>147</v>
          </cell>
          <cell r="O188">
            <v>18053</v>
          </cell>
        </row>
        <row r="189">
          <cell r="B189" t="str">
            <v>24410</v>
          </cell>
          <cell r="C189" t="str">
            <v>OROVILLE</v>
          </cell>
          <cell r="D189">
            <v>82.63</v>
          </cell>
          <cell r="E189">
            <v>14226</v>
          </cell>
          <cell r="F189">
            <v>0</v>
          </cell>
          <cell r="G189">
            <v>0</v>
          </cell>
          <cell r="H189">
            <v>14226</v>
          </cell>
          <cell r="I189">
            <v>0</v>
          </cell>
          <cell r="J189">
            <v>14226</v>
          </cell>
          <cell r="K189" t="str">
            <v>Y</v>
          </cell>
          <cell r="L189">
            <v>0</v>
          </cell>
          <cell r="M189">
            <v>82.63</v>
          </cell>
          <cell r="N189">
            <v>117</v>
          </cell>
          <cell r="O189">
            <v>14343</v>
          </cell>
        </row>
        <row r="190">
          <cell r="B190" t="str">
            <v>27344</v>
          </cell>
          <cell r="C190" t="str">
            <v>ORTING</v>
          </cell>
          <cell r="D190">
            <v>35</v>
          </cell>
          <cell r="E190">
            <v>6026</v>
          </cell>
          <cell r="F190">
            <v>0</v>
          </cell>
          <cell r="G190">
            <v>0</v>
          </cell>
          <cell r="H190">
            <v>6026</v>
          </cell>
          <cell r="I190">
            <v>0</v>
          </cell>
          <cell r="J190">
            <v>6026</v>
          </cell>
          <cell r="K190" t="str">
            <v>Y</v>
          </cell>
          <cell r="L190">
            <v>0</v>
          </cell>
          <cell r="M190">
            <v>35</v>
          </cell>
          <cell r="N190">
            <v>49</v>
          </cell>
          <cell r="O190">
            <v>6075</v>
          </cell>
        </row>
        <row r="191">
          <cell r="B191" t="str">
            <v>01147</v>
          </cell>
          <cell r="C191" t="str">
            <v>OTHELLO</v>
          </cell>
          <cell r="D191">
            <v>1372.38</v>
          </cell>
          <cell r="E191">
            <v>236283</v>
          </cell>
          <cell r="F191">
            <v>0</v>
          </cell>
          <cell r="G191">
            <v>0</v>
          </cell>
          <cell r="H191">
            <v>236283</v>
          </cell>
          <cell r="I191">
            <v>0</v>
          </cell>
          <cell r="J191">
            <v>236283</v>
          </cell>
          <cell r="K191" t="str">
            <v>Y</v>
          </cell>
          <cell r="L191">
            <v>0</v>
          </cell>
          <cell r="M191">
            <v>1372.38</v>
          </cell>
          <cell r="N191">
            <v>1940</v>
          </cell>
          <cell r="O191">
            <v>238223</v>
          </cell>
        </row>
        <row r="192">
          <cell r="B192" t="str">
            <v>09102</v>
          </cell>
          <cell r="C192" t="str">
            <v>PALISADES</v>
          </cell>
          <cell r="D192">
            <v>14.13</v>
          </cell>
          <cell r="E192">
            <v>2433</v>
          </cell>
          <cell r="F192">
            <v>0</v>
          </cell>
          <cell r="G192">
            <v>0</v>
          </cell>
          <cell r="H192">
            <v>2433</v>
          </cell>
          <cell r="I192">
            <v>0</v>
          </cell>
          <cell r="J192">
            <v>2433</v>
          </cell>
          <cell r="K192" t="str">
            <v>Y</v>
          </cell>
          <cell r="L192">
            <v>0</v>
          </cell>
          <cell r="M192">
            <v>14.13</v>
          </cell>
          <cell r="N192">
            <v>20</v>
          </cell>
          <cell r="O192">
            <v>2453</v>
          </cell>
        </row>
        <row r="193">
          <cell r="B193" t="str">
            <v>38301</v>
          </cell>
          <cell r="C193" t="str">
            <v>PALOUSE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N/A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11001</v>
          </cell>
          <cell r="C194" t="str">
            <v>PASCO</v>
          </cell>
          <cell r="D194">
            <v>5273.88</v>
          </cell>
          <cell r="E194">
            <v>908005</v>
          </cell>
          <cell r="F194">
            <v>0</v>
          </cell>
          <cell r="G194">
            <v>0</v>
          </cell>
          <cell r="H194">
            <v>908005</v>
          </cell>
          <cell r="I194">
            <v>0</v>
          </cell>
          <cell r="J194">
            <v>908005</v>
          </cell>
          <cell r="K194" t="str">
            <v>Y</v>
          </cell>
          <cell r="L194">
            <v>0</v>
          </cell>
          <cell r="M194">
            <v>5273.88</v>
          </cell>
          <cell r="N194">
            <v>7455</v>
          </cell>
          <cell r="O194">
            <v>915460</v>
          </cell>
        </row>
        <row r="195">
          <cell r="B195" t="str">
            <v>24122</v>
          </cell>
          <cell r="C195" t="str">
            <v>PATEROS</v>
          </cell>
          <cell r="D195">
            <v>30.38</v>
          </cell>
          <cell r="E195">
            <v>5231</v>
          </cell>
          <cell r="F195">
            <v>0</v>
          </cell>
          <cell r="G195">
            <v>0</v>
          </cell>
          <cell r="H195">
            <v>5231</v>
          </cell>
          <cell r="I195">
            <v>0</v>
          </cell>
          <cell r="J195">
            <v>5231</v>
          </cell>
          <cell r="K195" t="str">
            <v>Y</v>
          </cell>
          <cell r="L195">
            <v>0</v>
          </cell>
          <cell r="M195">
            <v>30.38</v>
          </cell>
          <cell r="N195">
            <v>43</v>
          </cell>
          <cell r="O195">
            <v>5274</v>
          </cell>
        </row>
        <row r="196">
          <cell r="B196" t="str">
            <v>03050</v>
          </cell>
          <cell r="C196" t="str">
            <v>PATERSON</v>
          </cell>
          <cell r="D196">
            <v>39.5</v>
          </cell>
          <cell r="E196">
            <v>6801</v>
          </cell>
          <cell r="F196">
            <v>0</v>
          </cell>
          <cell r="G196">
            <v>0</v>
          </cell>
          <cell r="H196">
            <v>6801</v>
          </cell>
          <cell r="I196">
            <v>0</v>
          </cell>
          <cell r="J196">
            <v>6801</v>
          </cell>
          <cell r="K196" t="str">
            <v>Y</v>
          </cell>
          <cell r="L196">
            <v>0</v>
          </cell>
          <cell r="M196">
            <v>39.5</v>
          </cell>
          <cell r="N196">
            <v>56</v>
          </cell>
          <cell r="O196">
            <v>6857</v>
          </cell>
        </row>
        <row r="197">
          <cell r="B197" t="str">
            <v>21301</v>
          </cell>
          <cell r="C197" t="str">
            <v>PE ELL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N/A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27401</v>
          </cell>
          <cell r="C198" t="str">
            <v>PENINSULA</v>
          </cell>
          <cell r="D198">
            <v>49.88</v>
          </cell>
          <cell r="E198">
            <v>8588</v>
          </cell>
          <cell r="F198">
            <v>0</v>
          </cell>
          <cell r="G198">
            <v>0</v>
          </cell>
          <cell r="H198">
            <v>8588</v>
          </cell>
          <cell r="I198">
            <v>0</v>
          </cell>
          <cell r="J198">
            <v>8588</v>
          </cell>
          <cell r="K198" t="str">
            <v>Y</v>
          </cell>
          <cell r="L198">
            <v>0</v>
          </cell>
          <cell r="M198">
            <v>49.88</v>
          </cell>
          <cell r="N198">
            <v>71</v>
          </cell>
          <cell r="O198">
            <v>8659</v>
          </cell>
        </row>
        <row r="199">
          <cell r="B199" t="str">
            <v>23402</v>
          </cell>
          <cell r="C199" t="str">
            <v>PIONEER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N/A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12110</v>
          </cell>
          <cell r="C200" t="str">
            <v>POMEROY</v>
          </cell>
          <cell r="D200">
            <v>1.75</v>
          </cell>
          <cell r="E200">
            <v>301</v>
          </cell>
          <cell r="F200">
            <v>0</v>
          </cell>
          <cell r="G200">
            <v>0</v>
          </cell>
          <cell r="H200">
            <v>301</v>
          </cell>
          <cell r="I200">
            <v>0</v>
          </cell>
          <cell r="J200">
            <v>301</v>
          </cell>
          <cell r="K200" t="str">
            <v>N</v>
          </cell>
          <cell r="L200">
            <v>301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05121</v>
          </cell>
          <cell r="C201" t="str">
            <v>PORT ANGELES</v>
          </cell>
          <cell r="D201">
            <v>39.380000000000003</v>
          </cell>
          <cell r="E201">
            <v>6780</v>
          </cell>
          <cell r="F201">
            <v>0</v>
          </cell>
          <cell r="G201">
            <v>0</v>
          </cell>
          <cell r="H201">
            <v>6780</v>
          </cell>
          <cell r="I201">
            <v>0</v>
          </cell>
          <cell r="J201">
            <v>6780</v>
          </cell>
          <cell r="K201" t="str">
            <v>N</v>
          </cell>
          <cell r="L201">
            <v>6780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16050</v>
          </cell>
          <cell r="C202" t="str">
            <v>PORT TOWNSEND</v>
          </cell>
          <cell r="D202">
            <v>11.63</v>
          </cell>
          <cell r="E202">
            <v>2002</v>
          </cell>
          <cell r="F202">
            <v>0</v>
          </cell>
          <cell r="G202">
            <v>0</v>
          </cell>
          <cell r="H202">
            <v>2002</v>
          </cell>
          <cell r="I202">
            <v>0</v>
          </cell>
          <cell r="J202">
            <v>2002</v>
          </cell>
          <cell r="K202" t="str">
            <v>Y</v>
          </cell>
          <cell r="L202">
            <v>0</v>
          </cell>
          <cell r="M202">
            <v>11.63</v>
          </cell>
          <cell r="N202">
            <v>16</v>
          </cell>
          <cell r="O202">
            <v>2018</v>
          </cell>
        </row>
        <row r="203">
          <cell r="B203" t="str">
            <v>36402</v>
          </cell>
          <cell r="C203" t="str">
            <v>PRESCOTT</v>
          </cell>
          <cell r="D203">
            <v>53.5</v>
          </cell>
          <cell r="E203">
            <v>9211</v>
          </cell>
          <cell r="F203">
            <v>0</v>
          </cell>
          <cell r="G203">
            <v>0</v>
          </cell>
          <cell r="H203">
            <v>9211</v>
          </cell>
          <cell r="I203">
            <v>0</v>
          </cell>
          <cell r="J203">
            <v>9211</v>
          </cell>
          <cell r="K203" t="str">
            <v>Y</v>
          </cell>
          <cell r="L203">
            <v>0</v>
          </cell>
          <cell r="M203">
            <v>53.5</v>
          </cell>
          <cell r="N203">
            <v>76</v>
          </cell>
          <cell r="O203">
            <v>9287</v>
          </cell>
        </row>
        <row r="204">
          <cell r="B204" t="str">
            <v>03116</v>
          </cell>
          <cell r="C204" t="str">
            <v>PROSSER</v>
          </cell>
          <cell r="D204">
            <v>581.25</v>
          </cell>
          <cell r="E204">
            <v>100074</v>
          </cell>
          <cell r="F204">
            <v>0</v>
          </cell>
          <cell r="G204">
            <v>0</v>
          </cell>
          <cell r="H204">
            <v>100074</v>
          </cell>
          <cell r="I204">
            <v>0</v>
          </cell>
          <cell r="J204">
            <v>100074</v>
          </cell>
          <cell r="K204" t="str">
            <v>Y</v>
          </cell>
          <cell r="L204">
            <v>0</v>
          </cell>
          <cell r="M204">
            <v>581.25</v>
          </cell>
          <cell r="N204">
            <v>822</v>
          </cell>
          <cell r="O204">
            <v>100896</v>
          </cell>
        </row>
        <row r="205">
          <cell r="B205" t="str">
            <v>38267</v>
          </cell>
          <cell r="C205" t="str">
            <v>PULLMAN</v>
          </cell>
          <cell r="D205">
            <v>92.63</v>
          </cell>
          <cell r="E205">
            <v>15948</v>
          </cell>
          <cell r="F205">
            <v>0</v>
          </cell>
          <cell r="G205">
            <v>0</v>
          </cell>
          <cell r="H205">
            <v>15948</v>
          </cell>
          <cell r="I205">
            <v>0</v>
          </cell>
          <cell r="J205">
            <v>15948</v>
          </cell>
          <cell r="K205" t="str">
            <v>Y</v>
          </cell>
          <cell r="L205">
            <v>0</v>
          </cell>
          <cell r="M205">
            <v>92.63</v>
          </cell>
          <cell r="N205">
            <v>131</v>
          </cell>
          <cell r="O205">
            <v>16079</v>
          </cell>
        </row>
        <row r="206">
          <cell r="B206" t="str">
            <v>27003</v>
          </cell>
          <cell r="C206" t="str">
            <v>PUYALLUP</v>
          </cell>
          <cell r="D206">
            <v>635.38</v>
          </cell>
          <cell r="E206">
            <v>109393</v>
          </cell>
          <cell r="F206">
            <v>0</v>
          </cell>
          <cell r="G206">
            <v>0</v>
          </cell>
          <cell r="H206">
            <v>109393</v>
          </cell>
          <cell r="I206">
            <v>0</v>
          </cell>
          <cell r="J206">
            <v>109393</v>
          </cell>
          <cell r="K206" t="str">
            <v>Y</v>
          </cell>
          <cell r="L206">
            <v>0</v>
          </cell>
          <cell r="M206">
            <v>635.38</v>
          </cell>
          <cell r="N206">
            <v>898</v>
          </cell>
          <cell r="O206">
            <v>110291</v>
          </cell>
        </row>
        <row r="207">
          <cell r="B207" t="str">
            <v>16020</v>
          </cell>
          <cell r="C207" t="str">
            <v>QUEETS-CLEARWATER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N/A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16048</v>
          </cell>
          <cell r="C208" t="str">
            <v>QUILCENE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N/A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05402</v>
          </cell>
          <cell r="C209" t="str">
            <v>QUILLAYUTE VALLEY</v>
          </cell>
          <cell r="D209">
            <v>108</v>
          </cell>
          <cell r="E209">
            <v>18594</v>
          </cell>
          <cell r="F209">
            <v>0</v>
          </cell>
          <cell r="G209">
            <v>0</v>
          </cell>
          <cell r="H209">
            <v>18594</v>
          </cell>
          <cell r="I209">
            <v>0</v>
          </cell>
          <cell r="J209">
            <v>18594</v>
          </cell>
          <cell r="K209" t="str">
            <v>Y</v>
          </cell>
          <cell r="L209">
            <v>0</v>
          </cell>
          <cell r="M209">
            <v>108</v>
          </cell>
          <cell r="N209">
            <v>153</v>
          </cell>
          <cell r="O209">
            <v>18747</v>
          </cell>
        </row>
        <row r="210">
          <cell r="B210" t="str">
            <v>14097</v>
          </cell>
          <cell r="C210" t="str">
            <v>QUINAULT</v>
          </cell>
          <cell r="D210">
            <v>31</v>
          </cell>
          <cell r="E210">
            <v>5337</v>
          </cell>
          <cell r="F210">
            <v>0</v>
          </cell>
          <cell r="G210">
            <v>0</v>
          </cell>
          <cell r="H210">
            <v>5337</v>
          </cell>
          <cell r="I210">
            <v>0</v>
          </cell>
          <cell r="J210">
            <v>5337</v>
          </cell>
          <cell r="K210" t="str">
            <v>Y</v>
          </cell>
          <cell r="L210">
            <v>0</v>
          </cell>
          <cell r="M210">
            <v>31</v>
          </cell>
          <cell r="N210">
            <v>44</v>
          </cell>
          <cell r="O210">
            <v>5381</v>
          </cell>
        </row>
        <row r="211">
          <cell r="B211" t="str">
            <v>13144</v>
          </cell>
          <cell r="C211" t="str">
            <v>QUINCY</v>
          </cell>
          <cell r="D211">
            <v>927.75</v>
          </cell>
          <cell r="E211">
            <v>159731</v>
          </cell>
          <cell r="F211">
            <v>0</v>
          </cell>
          <cell r="G211">
            <v>0</v>
          </cell>
          <cell r="H211">
            <v>159731</v>
          </cell>
          <cell r="I211">
            <v>0</v>
          </cell>
          <cell r="J211">
            <v>159731</v>
          </cell>
          <cell r="K211" t="str">
            <v>Y</v>
          </cell>
          <cell r="L211">
            <v>0</v>
          </cell>
          <cell r="M211">
            <v>927.75</v>
          </cell>
          <cell r="N211">
            <v>1311</v>
          </cell>
          <cell r="O211">
            <v>161042</v>
          </cell>
        </row>
        <row r="212">
          <cell r="B212" t="str">
            <v>34307</v>
          </cell>
          <cell r="C212" t="str">
            <v>RAINIER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N/A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25116</v>
          </cell>
          <cell r="C213" t="str">
            <v>RAYMOND</v>
          </cell>
          <cell r="D213">
            <v>56.63</v>
          </cell>
          <cell r="E213">
            <v>9750</v>
          </cell>
          <cell r="F213">
            <v>0</v>
          </cell>
          <cell r="G213">
            <v>0</v>
          </cell>
          <cell r="H213">
            <v>9750</v>
          </cell>
          <cell r="I213">
            <v>0</v>
          </cell>
          <cell r="J213">
            <v>9750</v>
          </cell>
          <cell r="K213" t="str">
            <v>Y</v>
          </cell>
          <cell r="L213">
            <v>0</v>
          </cell>
          <cell r="M213">
            <v>56.63</v>
          </cell>
          <cell r="N213">
            <v>80</v>
          </cell>
          <cell r="O213">
            <v>9830</v>
          </cell>
        </row>
        <row r="214">
          <cell r="B214" t="str">
            <v>22009</v>
          </cell>
          <cell r="C214" t="str">
            <v>REARDAN</v>
          </cell>
          <cell r="D214">
            <v>13.88</v>
          </cell>
          <cell r="E214">
            <v>2390</v>
          </cell>
          <cell r="F214">
            <v>0</v>
          </cell>
          <cell r="G214">
            <v>0</v>
          </cell>
          <cell r="H214">
            <v>2390</v>
          </cell>
          <cell r="I214">
            <v>0</v>
          </cell>
          <cell r="J214">
            <v>2390</v>
          </cell>
          <cell r="K214" t="str">
            <v>Y</v>
          </cell>
          <cell r="L214">
            <v>0</v>
          </cell>
          <cell r="M214">
            <v>13.88</v>
          </cell>
          <cell r="N214">
            <v>20</v>
          </cell>
          <cell r="O214">
            <v>2410</v>
          </cell>
        </row>
        <row r="215">
          <cell r="B215" t="str">
            <v>17403</v>
          </cell>
          <cell r="C215" t="str">
            <v>RENTON</v>
          </cell>
          <cell r="D215">
            <v>2092.38</v>
          </cell>
          <cell r="E215">
            <v>360245</v>
          </cell>
          <cell r="F215">
            <v>0</v>
          </cell>
          <cell r="G215">
            <v>0</v>
          </cell>
          <cell r="H215">
            <v>360245</v>
          </cell>
          <cell r="I215">
            <v>0</v>
          </cell>
          <cell r="J215">
            <v>360245</v>
          </cell>
          <cell r="K215" t="str">
            <v>Y</v>
          </cell>
          <cell r="L215">
            <v>0</v>
          </cell>
          <cell r="M215">
            <v>2092.38</v>
          </cell>
          <cell r="N215">
            <v>2958</v>
          </cell>
          <cell r="O215">
            <v>363203</v>
          </cell>
        </row>
        <row r="216">
          <cell r="B216" t="str">
            <v>10309</v>
          </cell>
          <cell r="C216" t="str">
            <v>REPUBLIC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N/A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03400</v>
          </cell>
          <cell r="C217" t="str">
            <v>RICHLAND</v>
          </cell>
          <cell r="D217">
            <v>272.25</v>
          </cell>
          <cell r="E217">
            <v>46873</v>
          </cell>
          <cell r="F217">
            <v>0</v>
          </cell>
          <cell r="G217">
            <v>0</v>
          </cell>
          <cell r="H217">
            <v>46873</v>
          </cell>
          <cell r="I217">
            <v>0</v>
          </cell>
          <cell r="J217">
            <v>46873</v>
          </cell>
          <cell r="K217" t="str">
            <v>Y</v>
          </cell>
          <cell r="L217">
            <v>0</v>
          </cell>
          <cell r="M217">
            <v>272.25</v>
          </cell>
          <cell r="N217">
            <v>385</v>
          </cell>
          <cell r="O217">
            <v>47258</v>
          </cell>
        </row>
        <row r="218">
          <cell r="B218" t="str">
            <v>06122</v>
          </cell>
          <cell r="C218" t="str">
            <v>RIDGEFIELD</v>
          </cell>
          <cell r="D218">
            <v>65.5</v>
          </cell>
          <cell r="E218">
            <v>11277</v>
          </cell>
          <cell r="F218">
            <v>0</v>
          </cell>
          <cell r="G218">
            <v>0</v>
          </cell>
          <cell r="H218">
            <v>11277</v>
          </cell>
          <cell r="I218">
            <v>0</v>
          </cell>
          <cell r="J218">
            <v>11277</v>
          </cell>
          <cell r="K218" t="str">
            <v>Y</v>
          </cell>
          <cell r="L218">
            <v>0</v>
          </cell>
          <cell r="M218">
            <v>65.5</v>
          </cell>
          <cell r="N218">
            <v>93</v>
          </cell>
          <cell r="O218">
            <v>11370</v>
          </cell>
        </row>
        <row r="219">
          <cell r="B219" t="str">
            <v>01160</v>
          </cell>
          <cell r="C219" t="str">
            <v>RITZVILLE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N/A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32416</v>
          </cell>
          <cell r="C220" t="str">
            <v>RIVERSIDE</v>
          </cell>
          <cell r="D220">
            <v>7.5</v>
          </cell>
          <cell r="E220">
            <v>1291</v>
          </cell>
          <cell r="F220">
            <v>0</v>
          </cell>
          <cell r="G220">
            <v>0</v>
          </cell>
          <cell r="H220">
            <v>1291</v>
          </cell>
          <cell r="I220">
            <v>0</v>
          </cell>
          <cell r="J220">
            <v>1291</v>
          </cell>
          <cell r="K220" t="str">
            <v>NC</v>
          </cell>
          <cell r="L220">
            <v>1291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17407</v>
          </cell>
          <cell r="C221" t="str">
            <v>RIVERVIEW</v>
          </cell>
          <cell r="D221">
            <v>63.5</v>
          </cell>
          <cell r="E221">
            <v>10933</v>
          </cell>
          <cell r="F221">
            <v>0</v>
          </cell>
          <cell r="G221">
            <v>0</v>
          </cell>
          <cell r="H221">
            <v>10933</v>
          </cell>
          <cell r="I221">
            <v>0</v>
          </cell>
          <cell r="J221">
            <v>10933</v>
          </cell>
          <cell r="K221" t="str">
            <v>Y</v>
          </cell>
          <cell r="L221">
            <v>0</v>
          </cell>
          <cell r="M221">
            <v>63.5</v>
          </cell>
          <cell r="N221">
            <v>90</v>
          </cell>
          <cell r="O221">
            <v>11023</v>
          </cell>
        </row>
        <row r="222">
          <cell r="B222" t="str">
            <v>34401</v>
          </cell>
          <cell r="C222" t="str">
            <v>ROCHESTER</v>
          </cell>
          <cell r="D222">
            <v>120.5</v>
          </cell>
          <cell r="E222">
            <v>20747</v>
          </cell>
          <cell r="F222">
            <v>0</v>
          </cell>
          <cell r="G222">
            <v>0</v>
          </cell>
          <cell r="H222">
            <v>20747</v>
          </cell>
          <cell r="I222">
            <v>0</v>
          </cell>
          <cell r="J222">
            <v>20747</v>
          </cell>
          <cell r="K222" t="str">
            <v>Y</v>
          </cell>
          <cell r="L222">
            <v>0</v>
          </cell>
          <cell r="M222">
            <v>120.5</v>
          </cell>
          <cell r="N222">
            <v>170</v>
          </cell>
          <cell r="O222">
            <v>20917</v>
          </cell>
        </row>
        <row r="223">
          <cell r="B223" t="str">
            <v>20403</v>
          </cell>
          <cell r="C223" t="str">
            <v>ROOSEVELT</v>
          </cell>
          <cell r="D223">
            <v>12.38</v>
          </cell>
          <cell r="E223">
            <v>2131</v>
          </cell>
          <cell r="F223">
            <v>0</v>
          </cell>
          <cell r="G223">
            <v>0</v>
          </cell>
          <cell r="H223">
            <v>2131</v>
          </cell>
          <cell r="I223">
            <v>0</v>
          </cell>
          <cell r="J223">
            <v>2131</v>
          </cell>
          <cell r="K223" t="str">
            <v>N</v>
          </cell>
          <cell r="L223">
            <v>2131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38320</v>
          </cell>
          <cell r="C224" t="str">
            <v>ROSALIA</v>
          </cell>
          <cell r="D224">
            <v>0.5</v>
          </cell>
          <cell r="E224">
            <v>86</v>
          </cell>
          <cell r="F224">
            <v>0</v>
          </cell>
          <cell r="G224">
            <v>0</v>
          </cell>
          <cell r="H224">
            <v>86</v>
          </cell>
          <cell r="I224">
            <v>0</v>
          </cell>
          <cell r="J224">
            <v>86</v>
          </cell>
          <cell r="K224" t="str">
            <v>NC</v>
          </cell>
          <cell r="L224">
            <v>86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13160</v>
          </cell>
          <cell r="C225" t="str">
            <v>ROYAL</v>
          </cell>
          <cell r="D225">
            <v>627</v>
          </cell>
          <cell r="E225">
            <v>107951</v>
          </cell>
          <cell r="F225">
            <v>0</v>
          </cell>
          <cell r="G225">
            <v>0</v>
          </cell>
          <cell r="H225">
            <v>107951</v>
          </cell>
          <cell r="I225">
            <v>0</v>
          </cell>
          <cell r="J225">
            <v>107951</v>
          </cell>
          <cell r="K225" t="str">
            <v>Y</v>
          </cell>
          <cell r="L225">
            <v>0</v>
          </cell>
          <cell r="M225">
            <v>627</v>
          </cell>
          <cell r="N225">
            <v>886</v>
          </cell>
          <cell r="O225">
            <v>108837</v>
          </cell>
        </row>
        <row r="226">
          <cell r="B226" t="str">
            <v>28149</v>
          </cell>
          <cell r="C226" t="str">
            <v>SAN JUAN</v>
          </cell>
          <cell r="D226">
            <v>51</v>
          </cell>
          <cell r="E226">
            <v>8781</v>
          </cell>
          <cell r="F226">
            <v>0</v>
          </cell>
          <cell r="G226">
            <v>0</v>
          </cell>
          <cell r="H226">
            <v>8781</v>
          </cell>
          <cell r="I226">
            <v>0</v>
          </cell>
          <cell r="J226">
            <v>8781</v>
          </cell>
          <cell r="K226" t="str">
            <v>Y</v>
          </cell>
          <cell r="L226">
            <v>0</v>
          </cell>
          <cell r="M226">
            <v>51</v>
          </cell>
          <cell r="N226">
            <v>72</v>
          </cell>
          <cell r="O226">
            <v>8853</v>
          </cell>
        </row>
        <row r="227">
          <cell r="B227" t="str">
            <v>14104</v>
          </cell>
          <cell r="C227" t="str">
            <v>SATSOP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N/A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17001</v>
          </cell>
          <cell r="C228" t="str">
            <v>SEATTLE</v>
          </cell>
          <cell r="D228">
            <v>5780.13</v>
          </cell>
          <cell r="E228">
            <v>995168</v>
          </cell>
          <cell r="F228">
            <v>0</v>
          </cell>
          <cell r="G228">
            <v>0</v>
          </cell>
          <cell r="H228">
            <v>995168</v>
          </cell>
          <cell r="I228">
            <v>0</v>
          </cell>
          <cell r="J228">
            <v>995168</v>
          </cell>
          <cell r="K228" t="str">
            <v>Y</v>
          </cell>
          <cell r="L228">
            <v>0</v>
          </cell>
          <cell r="M228">
            <v>5780.13</v>
          </cell>
          <cell r="N228">
            <v>8173</v>
          </cell>
          <cell r="O228">
            <v>1003340</v>
          </cell>
        </row>
        <row r="229">
          <cell r="B229" t="str">
            <v>29101</v>
          </cell>
          <cell r="C229" t="str">
            <v>SEDRO WOOLLEY</v>
          </cell>
          <cell r="D229">
            <v>201.88</v>
          </cell>
          <cell r="E229">
            <v>34758</v>
          </cell>
          <cell r="F229">
            <v>0</v>
          </cell>
          <cell r="G229">
            <v>0</v>
          </cell>
          <cell r="H229">
            <v>34758</v>
          </cell>
          <cell r="I229">
            <v>0</v>
          </cell>
          <cell r="J229">
            <v>34758</v>
          </cell>
          <cell r="K229" t="str">
            <v>Y</v>
          </cell>
          <cell r="L229">
            <v>0</v>
          </cell>
          <cell r="M229">
            <v>201.88</v>
          </cell>
          <cell r="N229">
            <v>285</v>
          </cell>
          <cell r="O229">
            <v>35043</v>
          </cell>
        </row>
        <row r="230">
          <cell r="B230" t="str">
            <v>39119</v>
          </cell>
          <cell r="C230" t="str">
            <v>SELAH</v>
          </cell>
          <cell r="D230">
            <v>222.88</v>
          </cell>
          <cell r="E230">
            <v>38373</v>
          </cell>
          <cell r="F230">
            <v>0</v>
          </cell>
          <cell r="G230">
            <v>0</v>
          </cell>
          <cell r="H230">
            <v>38373</v>
          </cell>
          <cell r="I230">
            <v>0</v>
          </cell>
          <cell r="J230">
            <v>38373</v>
          </cell>
          <cell r="K230" t="str">
            <v>Y</v>
          </cell>
          <cell r="L230">
            <v>0</v>
          </cell>
          <cell r="M230">
            <v>222.88</v>
          </cell>
          <cell r="N230">
            <v>315</v>
          </cell>
          <cell r="O230">
            <v>38688</v>
          </cell>
        </row>
        <row r="231">
          <cell r="B231" t="str">
            <v>26070</v>
          </cell>
          <cell r="C231" t="str">
            <v>SELKIRK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N/A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05323</v>
          </cell>
          <cell r="C232" t="str">
            <v>SEQUIM</v>
          </cell>
          <cell r="D232">
            <v>37.380000000000003</v>
          </cell>
          <cell r="E232">
            <v>6436</v>
          </cell>
          <cell r="F232">
            <v>0</v>
          </cell>
          <cell r="G232">
            <v>0</v>
          </cell>
          <cell r="H232">
            <v>6436</v>
          </cell>
          <cell r="I232">
            <v>0</v>
          </cell>
          <cell r="J232">
            <v>6436</v>
          </cell>
          <cell r="K232" t="str">
            <v>N</v>
          </cell>
          <cell r="L232">
            <v>6436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28010</v>
          </cell>
          <cell r="C233" t="str">
            <v>SHAW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N/A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B234" t="str">
            <v>23309</v>
          </cell>
          <cell r="C234" t="str">
            <v>SHELTON</v>
          </cell>
          <cell r="D234">
            <v>310.5</v>
          </cell>
          <cell r="E234">
            <v>53459</v>
          </cell>
          <cell r="F234">
            <v>0</v>
          </cell>
          <cell r="G234">
            <v>0</v>
          </cell>
          <cell r="H234">
            <v>53459</v>
          </cell>
          <cell r="I234">
            <v>0</v>
          </cell>
          <cell r="J234">
            <v>53459</v>
          </cell>
          <cell r="K234" t="str">
            <v>Y</v>
          </cell>
          <cell r="L234">
            <v>0</v>
          </cell>
          <cell r="M234">
            <v>310.5</v>
          </cell>
          <cell r="N234">
            <v>439</v>
          </cell>
          <cell r="O234">
            <v>53898</v>
          </cell>
        </row>
        <row r="235">
          <cell r="B235" t="str">
            <v>17412</v>
          </cell>
          <cell r="C235" t="str">
            <v>SHORELINE</v>
          </cell>
          <cell r="D235">
            <v>577.88</v>
          </cell>
          <cell r="E235">
            <v>99494</v>
          </cell>
          <cell r="F235">
            <v>0</v>
          </cell>
          <cell r="G235">
            <v>0</v>
          </cell>
          <cell r="H235">
            <v>99494</v>
          </cell>
          <cell r="I235">
            <v>0</v>
          </cell>
          <cell r="J235">
            <v>99494</v>
          </cell>
          <cell r="K235" t="str">
            <v>Y</v>
          </cell>
          <cell r="L235">
            <v>0</v>
          </cell>
          <cell r="M235">
            <v>577.88</v>
          </cell>
          <cell r="N235">
            <v>817</v>
          </cell>
          <cell r="O235">
            <v>100311</v>
          </cell>
        </row>
        <row r="236">
          <cell r="B236" t="str">
            <v>30002</v>
          </cell>
          <cell r="C236" t="str">
            <v>SKAMANIA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N/A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B237" t="str">
            <v>17404</v>
          </cell>
          <cell r="C237" t="str">
            <v>SKYKOMISH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N/A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31201</v>
          </cell>
          <cell r="C238" t="str">
            <v>SNOHOMISH</v>
          </cell>
          <cell r="D238">
            <v>275.38</v>
          </cell>
          <cell r="E238">
            <v>47412</v>
          </cell>
          <cell r="F238">
            <v>0</v>
          </cell>
          <cell r="G238">
            <v>0</v>
          </cell>
          <cell r="H238">
            <v>47412</v>
          </cell>
          <cell r="I238">
            <v>0</v>
          </cell>
          <cell r="J238">
            <v>47412</v>
          </cell>
          <cell r="K238" t="str">
            <v>Y</v>
          </cell>
          <cell r="L238">
            <v>0</v>
          </cell>
          <cell r="M238">
            <v>275.38</v>
          </cell>
          <cell r="N238">
            <v>389</v>
          </cell>
          <cell r="O238">
            <v>47801</v>
          </cell>
        </row>
        <row r="239">
          <cell r="B239" t="str">
            <v>17410</v>
          </cell>
          <cell r="C239" t="str">
            <v>SNOQUALMIE VALLEY</v>
          </cell>
          <cell r="D239">
            <v>118.38</v>
          </cell>
          <cell r="E239">
            <v>20382</v>
          </cell>
          <cell r="F239">
            <v>0</v>
          </cell>
          <cell r="G239">
            <v>0</v>
          </cell>
          <cell r="H239">
            <v>20382</v>
          </cell>
          <cell r="I239">
            <v>0</v>
          </cell>
          <cell r="J239">
            <v>20382</v>
          </cell>
          <cell r="K239" t="str">
            <v>Y</v>
          </cell>
          <cell r="L239">
            <v>0</v>
          </cell>
          <cell r="M239">
            <v>118.38</v>
          </cell>
          <cell r="N239">
            <v>167</v>
          </cell>
          <cell r="O239">
            <v>20549</v>
          </cell>
        </row>
        <row r="240">
          <cell r="B240" t="str">
            <v>13156</v>
          </cell>
          <cell r="C240" t="str">
            <v>SOAP LAKE</v>
          </cell>
          <cell r="D240">
            <v>82.25</v>
          </cell>
          <cell r="E240">
            <v>14161</v>
          </cell>
          <cell r="F240">
            <v>0</v>
          </cell>
          <cell r="G240">
            <v>0</v>
          </cell>
          <cell r="H240">
            <v>14161</v>
          </cell>
          <cell r="I240">
            <v>0</v>
          </cell>
          <cell r="J240">
            <v>14161</v>
          </cell>
          <cell r="K240" t="str">
            <v>Y</v>
          </cell>
          <cell r="L240">
            <v>0</v>
          </cell>
          <cell r="M240">
            <v>82.25</v>
          </cell>
          <cell r="N240">
            <v>116</v>
          </cell>
          <cell r="O240">
            <v>14277</v>
          </cell>
        </row>
        <row r="241">
          <cell r="B241" t="str">
            <v>25118</v>
          </cell>
          <cell r="C241" t="str">
            <v>SOUTH BEND</v>
          </cell>
          <cell r="D241">
            <v>65.63</v>
          </cell>
          <cell r="E241">
            <v>11300</v>
          </cell>
          <cell r="F241">
            <v>0</v>
          </cell>
          <cell r="G241">
            <v>0</v>
          </cell>
          <cell r="H241">
            <v>11300</v>
          </cell>
          <cell r="I241">
            <v>0</v>
          </cell>
          <cell r="J241">
            <v>11300</v>
          </cell>
          <cell r="K241" t="str">
            <v>Y</v>
          </cell>
          <cell r="L241">
            <v>0</v>
          </cell>
          <cell r="M241">
            <v>65.63</v>
          </cell>
          <cell r="N241">
            <v>93</v>
          </cell>
          <cell r="O241">
            <v>11393</v>
          </cell>
        </row>
        <row r="242">
          <cell r="B242" t="str">
            <v>18402</v>
          </cell>
          <cell r="C242" t="str">
            <v>SOUTH KITSAP</v>
          </cell>
          <cell r="D242">
            <v>97.13</v>
          </cell>
          <cell r="E242">
            <v>16723</v>
          </cell>
          <cell r="F242">
            <v>0</v>
          </cell>
          <cell r="G242">
            <v>0</v>
          </cell>
          <cell r="H242">
            <v>16723</v>
          </cell>
          <cell r="I242">
            <v>0</v>
          </cell>
          <cell r="J242">
            <v>16723</v>
          </cell>
          <cell r="K242" t="str">
            <v>Y</v>
          </cell>
          <cell r="L242">
            <v>0</v>
          </cell>
          <cell r="M242">
            <v>97.13</v>
          </cell>
          <cell r="N242">
            <v>137</v>
          </cell>
          <cell r="O242">
            <v>16860</v>
          </cell>
        </row>
        <row r="243">
          <cell r="B243" t="str">
            <v>15206</v>
          </cell>
          <cell r="C243" t="str">
            <v>SOUTH WHIDBEY</v>
          </cell>
          <cell r="D243">
            <v>12.38</v>
          </cell>
          <cell r="E243">
            <v>2131</v>
          </cell>
          <cell r="F243">
            <v>0</v>
          </cell>
          <cell r="G243">
            <v>0</v>
          </cell>
          <cell r="H243">
            <v>2131</v>
          </cell>
          <cell r="I243">
            <v>0</v>
          </cell>
          <cell r="J243">
            <v>2131</v>
          </cell>
          <cell r="K243" t="str">
            <v>NC</v>
          </cell>
          <cell r="L243">
            <v>2131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23042</v>
          </cell>
          <cell r="C244" t="str">
            <v>SOUTHSIDE</v>
          </cell>
          <cell r="D244">
            <v>3</v>
          </cell>
          <cell r="E244">
            <v>517</v>
          </cell>
          <cell r="F244">
            <v>0</v>
          </cell>
          <cell r="G244">
            <v>0</v>
          </cell>
          <cell r="H244">
            <v>517</v>
          </cell>
          <cell r="I244">
            <v>0</v>
          </cell>
          <cell r="J244">
            <v>517</v>
          </cell>
          <cell r="K244" t="str">
            <v>NC</v>
          </cell>
          <cell r="L244">
            <v>517</v>
          </cell>
          <cell r="M244">
            <v>0</v>
          </cell>
          <cell r="N244">
            <v>0</v>
          </cell>
          <cell r="O244">
            <v>0</v>
          </cell>
        </row>
        <row r="245">
          <cell r="B245" t="str">
            <v>32081</v>
          </cell>
          <cell r="C245" t="str">
            <v>SPOKANE</v>
          </cell>
          <cell r="D245">
            <v>1324.63</v>
          </cell>
          <cell r="E245">
            <v>228062</v>
          </cell>
          <cell r="F245">
            <v>0</v>
          </cell>
          <cell r="G245">
            <v>0</v>
          </cell>
          <cell r="H245">
            <v>228062</v>
          </cell>
          <cell r="I245">
            <v>0</v>
          </cell>
          <cell r="J245">
            <v>228062</v>
          </cell>
          <cell r="K245" t="str">
            <v>Y</v>
          </cell>
          <cell r="L245">
            <v>0</v>
          </cell>
          <cell r="M245">
            <v>1324.63</v>
          </cell>
          <cell r="N245">
            <v>1872</v>
          </cell>
          <cell r="O245">
            <v>229934</v>
          </cell>
        </row>
        <row r="246">
          <cell r="B246" t="str">
            <v>22008</v>
          </cell>
          <cell r="C246" t="str">
            <v>SPRAGUE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N/A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B247" t="str">
            <v>38322</v>
          </cell>
          <cell r="C247" t="str">
            <v>ST JOHN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N/A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 t="str">
            <v>31401</v>
          </cell>
          <cell r="C248" t="str">
            <v>STANWOOD CAMANO</v>
          </cell>
          <cell r="D248">
            <v>87.25</v>
          </cell>
          <cell r="E248">
            <v>15022</v>
          </cell>
          <cell r="F248">
            <v>0</v>
          </cell>
          <cell r="G248">
            <v>0</v>
          </cell>
          <cell r="H248">
            <v>15022</v>
          </cell>
          <cell r="I248">
            <v>0</v>
          </cell>
          <cell r="J248">
            <v>15022</v>
          </cell>
          <cell r="K248" t="str">
            <v>Y</v>
          </cell>
          <cell r="L248">
            <v>0</v>
          </cell>
          <cell r="M248">
            <v>87.25</v>
          </cell>
          <cell r="N248">
            <v>123</v>
          </cell>
          <cell r="O248">
            <v>15145</v>
          </cell>
        </row>
        <row r="249">
          <cell r="B249" t="str">
            <v>11054</v>
          </cell>
          <cell r="C249" t="str">
            <v>STAR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N/A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07035</v>
          </cell>
          <cell r="C250" t="str">
            <v>STARBUCK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N/A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B251" t="str">
            <v>04069</v>
          </cell>
          <cell r="C251" t="str">
            <v>STEHEKIN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N/A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27001</v>
          </cell>
          <cell r="C252" t="str">
            <v>STEILACOOM HIST.</v>
          </cell>
          <cell r="D252">
            <v>64.38</v>
          </cell>
          <cell r="E252">
            <v>11084</v>
          </cell>
          <cell r="F252">
            <v>0</v>
          </cell>
          <cell r="G252">
            <v>0</v>
          </cell>
          <cell r="H252">
            <v>11084</v>
          </cell>
          <cell r="I252">
            <v>0</v>
          </cell>
          <cell r="J252">
            <v>11084</v>
          </cell>
          <cell r="K252" t="str">
            <v>Y</v>
          </cell>
          <cell r="L252">
            <v>0</v>
          </cell>
          <cell r="M252">
            <v>64.38</v>
          </cell>
          <cell r="N252">
            <v>91</v>
          </cell>
          <cell r="O252">
            <v>11175</v>
          </cell>
        </row>
        <row r="253">
          <cell r="B253" t="str">
            <v>38304</v>
          </cell>
          <cell r="C253" t="str">
            <v>STEPTOE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N/A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30303</v>
          </cell>
          <cell r="C254" t="str">
            <v>STEVENSON-CARSON</v>
          </cell>
          <cell r="D254">
            <v>28</v>
          </cell>
          <cell r="E254">
            <v>4821</v>
          </cell>
          <cell r="F254">
            <v>0</v>
          </cell>
          <cell r="G254">
            <v>0</v>
          </cell>
          <cell r="H254">
            <v>4821</v>
          </cell>
          <cell r="I254">
            <v>0</v>
          </cell>
          <cell r="J254">
            <v>4821</v>
          </cell>
          <cell r="K254" t="str">
            <v>N</v>
          </cell>
          <cell r="L254">
            <v>4821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31311</v>
          </cell>
          <cell r="C255" t="str">
            <v>SULTAN</v>
          </cell>
          <cell r="D255">
            <v>115.75</v>
          </cell>
          <cell r="E255">
            <v>19929</v>
          </cell>
          <cell r="F255">
            <v>0</v>
          </cell>
          <cell r="G255">
            <v>0</v>
          </cell>
          <cell r="H255">
            <v>19929</v>
          </cell>
          <cell r="I255">
            <v>0</v>
          </cell>
          <cell r="J255">
            <v>19929</v>
          </cell>
          <cell r="K255" t="str">
            <v>Y</v>
          </cell>
          <cell r="L255">
            <v>0</v>
          </cell>
          <cell r="M255">
            <v>115.75</v>
          </cell>
          <cell r="N255">
            <v>164</v>
          </cell>
          <cell r="O255">
            <v>20093</v>
          </cell>
        </row>
        <row r="256">
          <cell r="B256" t="str">
            <v>33202</v>
          </cell>
          <cell r="C256" t="str">
            <v>SUMMIT VALLEY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N/A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B257" t="str">
            <v>27320</v>
          </cell>
          <cell r="C257" t="str">
            <v>SUMNER</v>
          </cell>
          <cell r="D257">
            <v>256.88</v>
          </cell>
          <cell r="E257">
            <v>44227</v>
          </cell>
          <cell r="F257">
            <v>0</v>
          </cell>
          <cell r="G257">
            <v>0</v>
          </cell>
          <cell r="H257">
            <v>44227</v>
          </cell>
          <cell r="I257">
            <v>0</v>
          </cell>
          <cell r="J257">
            <v>44227</v>
          </cell>
          <cell r="K257" t="str">
            <v>Y</v>
          </cell>
          <cell r="L257">
            <v>0</v>
          </cell>
          <cell r="M257">
            <v>256.88</v>
          </cell>
          <cell r="N257">
            <v>363</v>
          </cell>
          <cell r="O257">
            <v>44590</v>
          </cell>
        </row>
        <row r="258">
          <cell r="B258" t="str">
            <v>39201</v>
          </cell>
          <cell r="C258" t="str">
            <v>SUNNYSIDE</v>
          </cell>
          <cell r="D258">
            <v>1911.75</v>
          </cell>
          <cell r="E258">
            <v>329146</v>
          </cell>
          <cell r="F258">
            <v>0</v>
          </cell>
          <cell r="G258">
            <v>0</v>
          </cell>
          <cell r="H258">
            <v>329146</v>
          </cell>
          <cell r="I258">
            <v>0</v>
          </cell>
          <cell r="J258">
            <v>329146</v>
          </cell>
          <cell r="K258" t="str">
            <v>Y</v>
          </cell>
          <cell r="L258">
            <v>0</v>
          </cell>
          <cell r="M258">
            <v>1911.75</v>
          </cell>
          <cell r="N258">
            <v>2702</v>
          </cell>
          <cell r="O258">
            <v>331848</v>
          </cell>
        </row>
        <row r="259">
          <cell r="B259" t="str">
            <v>27010</v>
          </cell>
          <cell r="C259" t="str">
            <v>TACOMA</v>
          </cell>
          <cell r="D259">
            <v>2217.5</v>
          </cell>
          <cell r="E259">
            <v>381787</v>
          </cell>
          <cell r="F259">
            <v>0</v>
          </cell>
          <cell r="G259">
            <v>0</v>
          </cell>
          <cell r="H259">
            <v>381787</v>
          </cell>
          <cell r="I259">
            <v>0</v>
          </cell>
          <cell r="J259">
            <v>381787</v>
          </cell>
          <cell r="K259" t="str">
            <v>Y</v>
          </cell>
          <cell r="L259">
            <v>0</v>
          </cell>
          <cell r="M259">
            <v>2217.5</v>
          </cell>
          <cell r="N259">
            <v>3135</v>
          </cell>
          <cell r="O259">
            <v>384922</v>
          </cell>
        </row>
        <row r="260">
          <cell r="B260" t="str">
            <v>14077</v>
          </cell>
          <cell r="C260" t="str">
            <v>TAHOLAH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N/A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B261" t="str">
            <v>17409</v>
          </cell>
          <cell r="C261" t="str">
            <v>TAHOMA</v>
          </cell>
          <cell r="D261">
            <v>125.5</v>
          </cell>
          <cell r="E261">
            <v>21607</v>
          </cell>
          <cell r="F261">
            <v>0</v>
          </cell>
          <cell r="G261">
            <v>0</v>
          </cell>
          <cell r="H261">
            <v>21607</v>
          </cell>
          <cell r="I261">
            <v>0</v>
          </cell>
          <cell r="J261">
            <v>21607</v>
          </cell>
          <cell r="K261" t="str">
            <v>Y</v>
          </cell>
          <cell r="L261">
            <v>0</v>
          </cell>
          <cell r="M261">
            <v>125.5</v>
          </cell>
          <cell r="N261">
            <v>177</v>
          </cell>
          <cell r="O261">
            <v>21784</v>
          </cell>
        </row>
        <row r="262">
          <cell r="B262" t="str">
            <v>38265</v>
          </cell>
          <cell r="C262" t="str">
            <v>TEKOA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N/A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34402</v>
          </cell>
          <cell r="C263" t="str">
            <v>TENINO</v>
          </cell>
          <cell r="D263">
            <v>12.88</v>
          </cell>
          <cell r="E263">
            <v>2218</v>
          </cell>
          <cell r="F263">
            <v>0</v>
          </cell>
          <cell r="G263">
            <v>0</v>
          </cell>
          <cell r="H263">
            <v>2218</v>
          </cell>
          <cell r="I263">
            <v>0</v>
          </cell>
          <cell r="J263">
            <v>2218</v>
          </cell>
          <cell r="K263" t="str">
            <v>Y</v>
          </cell>
          <cell r="L263">
            <v>0</v>
          </cell>
          <cell r="M263">
            <v>12.88</v>
          </cell>
          <cell r="N263">
            <v>18</v>
          </cell>
          <cell r="O263">
            <v>2236</v>
          </cell>
        </row>
        <row r="264">
          <cell r="B264" t="str">
            <v>19400</v>
          </cell>
          <cell r="C264" t="str">
            <v>THORP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N/A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21237</v>
          </cell>
          <cell r="C265" t="str">
            <v>TOLEDO</v>
          </cell>
          <cell r="D265">
            <v>20.5</v>
          </cell>
          <cell r="E265">
            <v>3529</v>
          </cell>
          <cell r="F265">
            <v>0</v>
          </cell>
          <cell r="G265">
            <v>0</v>
          </cell>
          <cell r="H265">
            <v>3529</v>
          </cell>
          <cell r="I265">
            <v>0</v>
          </cell>
          <cell r="J265">
            <v>3529</v>
          </cell>
          <cell r="K265" t="str">
            <v>N</v>
          </cell>
          <cell r="L265">
            <v>3529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24404</v>
          </cell>
          <cell r="C266" t="str">
            <v>TONASKET</v>
          </cell>
          <cell r="D266">
            <v>134.13</v>
          </cell>
          <cell r="E266">
            <v>23093</v>
          </cell>
          <cell r="F266">
            <v>0</v>
          </cell>
          <cell r="G266">
            <v>0</v>
          </cell>
          <cell r="H266">
            <v>23093</v>
          </cell>
          <cell r="I266">
            <v>0</v>
          </cell>
          <cell r="J266">
            <v>23093</v>
          </cell>
          <cell r="K266" t="str">
            <v>Y</v>
          </cell>
          <cell r="L266">
            <v>0</v>
          </cell>
          <cell r="M266">
            <v>134.13</v>
          </cell>
          <cell r="N266">
            <v>190</v>
          </cell>
          <cell r="O266">
            <v>23283</v>
          </cell>
        </row>
        <row r="267">
          <cell r="B267" t="str">
            <v>39202</v>
          </cell>
          <cell r="C267" t="str">
            <v>TOPPENISH</v>
          </cell>
          <cell r="D267">
            <v>1360.38</v>
          </cell>
          <cell r="E267">
            <v>234217</v>
          </cell>
          <cell r="F267">
            <v>0</v>
          </cell>
          <cell r="G267">
            <v>0</v>
          </cell>
          <cell r="H267">
            <v>234217</v>
          </cell>
          <cell r="I267">
            <v>0</v>
          </cell>
          <cell r="J267">
            <v>234217</v>
          </cell>
          <cell r="K267" t="str">
            <v>Y</v>
          </cell>
          <cell r="L267">
            <v>0</v>
          </cell>
          <cell r="M267">
            <v>1360.38</v>
          </cell>
          <cell r="N267">
            <v>1923</v>
          </cell>
          <cell r="O267">
            <v>236140</v>
          </cell>
        </row>
        <row r="268">
          <cell r="B268" t="str">
            <v>36300</v>
          </cell>
          <cell r="C268" t="str">
            <v>TOUCHET</v>
          </cell>
          <cell r="D268">
            <v>23</v>
          </cell>
          <cell r="E268">
            <v>3960</v>
          </cell>
          <cell r="F268">
            <v>0</v>
          </cell>
          <cell r="G268">
            <v>0</v>
          </cell>
          <cell r="H268">
            <v>3960</v>
          </cell>
          <cell r="I268">
            <v>0</v>
          </cell>
          <cell r="J268">
            <v>3960</v>
          </cell>
          <cell r="K268" t="str">
            <v>Y</v>
          </cell>
          <cell r="L268">
            <v>0</v>
          </cell>
          <cell r="M268">
            <v>23</v>
          </cell>
          <cell r="N268">
            <v>33</v>
          </cell>
          <cell r="O268">
            <v>3993</v>
          </cell>
        </row>
        <row r="269">
          <cell r="B269" t="str">
            <v>08130</v>
          </cell>
          <cell r="C269" t="str">
            <v>TOUTLE LAKE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N/A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B270" t="str">
            <v>20400</v>
          </cell>
          <cell r="C270" t="str">
            <v>TROUT LAKE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N/A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>17406</v>
          </cell>
          <cell r="C271" t="str">
            <v>TUKWILA</v>
          </cell>
          <cell r="D271">
            <v>1071.5</v>
          </cell>
          <cell r="E271">
            <v>184480</v>
          </cell>
          <cell r="F271">
            <v>0</v>
          </cell>
          <cell r="G271">
            <v>0</v>
          </cell>
          <cell r="H271">
            <v>184480</v>
          </cell>
          <cell r="I271">
            <v>0</v>
          </cell>
          <cell r="J271">
            <v>184480</v>
          </cell>
          <cell r="K271" t="str">
            <v>Y</v>
          </cell>
          <cell r="L271">
            <v>0</v>
          </cell>
          <cell r="M271">
            <v>1071.5</v>
          </cell>
          <cell r="N271">
            <v>1515</v>
          </cell>
          <cell r="O271">
            <v>185995</v>
          </cell>
        </row>
        <row r="272">
          <cell r="B272" t="str">
            <v>34033</v>
          </cell>
          <cell r="C272" t="str">
            <v>TUMWATER</v>
          </cell>
          <cell r="D272">
            <v>92.25</v>
          </cell>
          <cell r="E272">
            <v>15883</v>
          </cell>
          <cell r="F272">
            <v>0</v>
          </cell>
          <cell r="G272">
            <v>0</v>
          </cell>
          <cell r="H272">
            <v>15883</v>
          </cell>
          <cell r="I272">
            <v>0</v>
          </cell>
          <cell r="J272">
            <v>15883</v>
          </cell>
          <cell r="K272" t="str">
            <v>Y</v>
          </cell>
          <cell r="L272">
            <v>0</v>
          </cell>
          <cell r="M272">
            <v>92.25</v>
          </cell>
          <cell r="N272">
            <v>130</v>
          </cell>
          <cell r="O272">
            <v>16013</v>
          </cell>
        </row>
        <row r="273">
          <cell r="B273" t="str">
            <v>39002</v>
          </cell>
          <cell r="C273" t="str">
            <v>UNION GAP</v>
          </cell>
          <cell r="D273">
            <v>156.5</v>
          </cell>
          <cell r="E273">
            <v>26945</v>
          </cell>
          <cell r="F273">
            <v>0</v>
          </cell>
          <cell r="G273">
            <v>0</v>
          </cell>
          <cell r="H273">
            <v>26945</v>
          </cell>
          <cell r="I273">
            <v>0</v>
          </cell>
          <cell r="J273">
            <v>26945</v>
          </cell>
          <cell r="K273" t="str">
            <v>Y</v>
          </cell>
          <cell r="L273">
            <v>0</v>
          </cell>
          <cell r="M273">
            <v>156.5</v>
          </cell>
          <cell r="N273">
            <v>221</v>
          </cell>
          <cell r="O273">
            <v>27166</v>
          </cell>
        </row>
        <row r="274">
          <cell r="B274" t="str">
            <v>27083</v>
          </cell>
          <cell r="C274" t="str">
            <v>UNIVERSITY PLACE</v>
          </cell>
          <cell r="D274">
            <v>133</v>
          </cell>
          <cell r="E274">
            <v>22899</v>
          </cell>
          <cell r="F274">
            <v>0</v>
          </cell>
          <cell r="G274">
            <v>0</v>
          </cell>
          <cell r="H274">
            <v>22899</v>
          </cell>
          <cell r="I274">
            <v>0</v>
          </cell>
          <cell r="J274">
            <v>22899</v>
          </cell>
          <cell r="K274" t="str">
            <v>Y</v>
          </cell>
          <cell r="L274">
            <v>0</v>
          </cell>
          <cell r="M274">
            <v>133</v>
          </cell>
          <cell r="N274">
            <v>188</v>
          </cell>
          <cell r="O274">
            <v>23087</v>
          </cell>
        </row>
        <row r="275">
          <cell r="B275" t="str">
            <v>33070</v>
          </cell>
          <cell r="C275" t="str">
            <v>VALLEY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N/A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06037</v>
          </cell>
          <cell r="C276" t="str">
            <v>VANCOUVER</v>
          </cell>
          <cell r="D276">
            <v>2047.25</v>
          </cell>
          <cell r="E276">
            <v>352475</v>
          </cell>
          <cell r="F276">
            <v>0</v>
          </cell>
          <cell r="G276">
            <v>0</v>
          </cell>
          <cell r="H276">
            <v>352475</v>
          </cell>
          <cell r="I276">
            <v>0</v>
          </cell>
          <cell r="J276">
            <v>352475</v>
          </cell>
          <cell r="K276" t="str">
            <v>Y</v>
          </cell>
          <cell r="L276">
            <v>0</v>
          </cell>
          <cell r="M276">
            <v>2047.25</v>
          </cell>
          <cell r="N276">
            <v>2894</v>
          </cell>
          <cell r="O276">
            <v>355369</v>
          </cell>
        </row>
        <row r="277">
          <cell r="B277" t="str">
            <v>17402</v>
          </cell>
          <cell r="C277" t="str">
            <v>VASHON ISLAND</v>
          </cell>
          <cell r="D277">
            <v>26.13</v>
          </cell>
          <cell r="E277">
            <v>4499</v>
          </cell>
          <cell r="F277">
            <v>0</v>
          </cell>
          <cell r="G277">
            <v>0</v>
          </cell>
          <cell r="H277">
            <v>4499</v>
          </cell>
          <cell r="I277">
            <v>0</v>
          </cell>
          <cell r="J277">
            <v>4499</v>
          </cell>
          <cell r="K277" t="str">
            <v>Y</v>
          </cell>
          <cell r="L277">
            <v>0</v>
          </cell>
          <cell r="M277">
            <v>26.13</v>
          </cell>
          <cell r="N277">
            <v>37</v>
          </cell>
          <cell r="O277">
            <v>4536</v>
          </cell>
        </row>
        <row r="278">
          <cell r="B278" t="str">
            <v>35200</v>
          </cell>
          <cell r="C278" t="str">
            <v>WAHKIAKUM</v>
          </cell>
          <cell r="D278">
            <v>22.38</v>
          </cell>
          <cell r="E278">
            <v>3853</v>
          </cell>
          <cell r="F278">
            <v>0</v>
          </cell>
          <cell r="G278">
            <v>0</v>
          </cell>
          <cell r="H278">
            <v>3853</v>
          </cell>
          <cell r="I278">
            <v>0</v>
          </cell>
          <cell r="J278">
            <v>3853</v>
          </cell>
          <cell r="K278" t="str">
            <v>Y</v>
          </cell>
          <cell r="L278">
            <v>0</v>
          </cell>
          <cell r="M278">
            <v>22.38</v>
          </cell>
          <cell r="N278">
            <v>32</v>
          </cell>
          <cell r="O278">
            <v>3885</v>
          </cell>
        </row>
        <row r="279">
          <cell r="B279" t="str">
            <v>13073</v>
          </cell>
          <cell r="C279" t="str">
            <v>WAHLUKE</v>
          </cell>
          <cell r="D279">
            <v>1237.3800000000001</v>
          </cell>
          <cell r="E279">
            <v>213040</v>
          </cell>
          <cell r="F279">
            <v>0</v>
          </cell>
          <cell r="G279">
            <v>0</v>
          </cell>
          <cell r="H279">
            <v>213040</v>
          </cell>
          <cell r="I279">
            <v>0</v>
          </cell>
          <cell r="J279">
            <v>213040</v>
          </cell>
          <cell r="K279" t="str">
            <v>Y</v>
          </cell>
          <cell r="L279">
            <v>0</v>
          </cell>
          <cell r="M279">
            <v>1237.3800000000001</v>
          </cell>
          <cell r="N279">
            <v>1749</v>
          </cell>
          <cell r="O279">
            <v>214789</v>
          </cell>
        </row>
        <row r="280">
          <cell r="B280" t="str">
            <v>36401</v>
          </cell>
          <cell r="C280" t="str">
            <v>WAITSBURG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N/A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B281" t="str">
            <v>36140</v>
          </cell>
          <cell r="C281" t="str">
            <v>WALLA WALLA</v>
          </cell>
          <cell r="D281">
            <v>806.5</v>
          </cell>
          <cell r="E281">
            <v>138855</v>
          </cell>
          <cell r="F281">
            <v>0</v>
          </cell>
          <cell r="G281">
            <v>0</v>
          </cell>
          <cell r="H281">
            <v>138855</v>
          </cell>
          <cell r="I281">
            <v>0</v>
          </cell>
          <cell r="J281">
            <v>138855</v>
          </cell>
          <cell r="K281" t="str">
            <v>Y</v>
          </cell>
          <cell r="L281">
            <v>0</v>
          </cell>
          <cell r="M281">
            <v>806.5</v>
          </cell>
          <cell r="N281">
            <v>1140</v>
          </cell>
          <cell r="O281">
            <v>139995</v>
          </cell>
        </row>
        <row r="282">
          <cell r="B282" t="str">
            <v>39207</v>
          </cell>
          <cell r="C282" t="str">
            <v>WAPATO</v>
          </cell>
          <cell r="D282">
            <v>1114.8800000000001</v>
          </cell>
          <cell r="E282">
            <v>191949</v>
          </cell>
          <cell r="F282">
            <v>0</v>
          </cell>
          <cell r="G282">
            <v>0</v>
          </cell>
          <cell r="H282">
            <v>191949</v>
          </cell>
          <cell r="I282">
            <v>0</v>
          </cell>
          <cell r="J282">
            <v>191949</v>
          </cell>
          <cell r="K282" t="str">
            <v>Y</v>
          </cell>
          <cell r="L282">
            <v>0</v>
          </cell>
          <cell r="M282">
            <v>1114.8800000000001</v>
          </cell>
          <cell r="N282">
            <v>1576</v>
          </cell>
          <cell r="O282">
            <v>193525</v>
          </cell>
        </row>
        <row r="283">
          <cell r="B283" t="str">
            <v>13146</v>
          </cell>
          <cell r="C283" t="str">
            <v>WARDEN</v>
          </cell>
          <cell r="D283">
            <v>341.13</v>
          </cell>
          <cell r="E283">
            <v>58732</v>
          </cell>
          <cell r="F283">
            <v>0</v>
          </cell>
          <cell r="G283">
            <v>0</v>
          </cell>
          <cell r="H283">
            <v>58732</v>
          </cell>
          <cell r="I283">
            <v>0</v>
          </cell>
          <cell r="J283">
            <v>58732</v>
          </cell>
          <cell r="K283" t="str">
            <v>Y</v>
          </cell>
          <cell r="L283">
            <v>0</v>
          </cell>
          <cell r="M283">
            <v>341.13</v>
          </cell>
          <cell r="N283">
            <v>482</v>
          </cell>
          <cell r="O283">
            <v>59214</v>
          </cell>
        </row>
        <row r="284">
          <cell r="B284" t="str">
            <v>06112</v>
          </cell>
          <cell r="C284" t="str">
            <v>WASHOUGAL</v>
          </cell>
          <cell r="D284">
            <v>54.25</v>
          </cell>
          <cell r="E284">
            <v>9340</v>
          </cell>
          <cell r="F284">
            <v>0</v>
          </cell>
          <cell r="G284">
            <v>0</v>
          </cell>
          <cell r="H284">
            <v>9340</v>
          </cell>
          <cell r="I284">
            <v>0</v>
          </cell>
          <cell r="J284">
            <v>9340</v>
          </cell>
          <cell r="K284" t="str">
            <v>Y</v>
          </cell>
          <cell r="L284">
            <v>0</v>
          </cell>
          <cell r="M284">
            <v>54.25</v>
          </cell>
          <cell r="N284">
            <v>77</v>
          </cell>
          <cell r="O284">
            <v>9417</v>
          </cell>
        </row>
        <row r="285">
          <cell r="B285" t="str">
            <v>01109</v>
          </cell>
          <cell r="C285" t="str">
            <v>WASHTUCNA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N/A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B286" t="str">
            <v>09209</v>
          </cell>
          <cell r="C286" t="str">
            <v>WATERVILLE</v>
          </cell>
          <cell r="D286">
            <v>17.88</v>
          </cell>
          <cell r="E286">
            <v>3078</v>
          </cell>
          <cell r="F286">
            <v>0</v>
          </cell>
          <cell r="G286">
            <v>0</v>
          </cell>
          <cell r="H286">
            <v>3078</v>
          </cell>
          <cell r="I286">
            <v>0</v>
          </cell>
          <cell r="J286">
            <v>3078</v>
          </cell>
          <cell r="K286" t="str">
            <v>Y</v>
          </cell>
          <cell r="L286">
            <v>0</v>
          </cell>
          <cell r="M286">
            <v>17.88</v>
          </cell>
          <cell r="N286">
            <v>25</v>
          </cell>
          <cell r="O286">
            <v>3103</v>
          </cell>
        </row>
        <row r="287">
          <cell r="B287" t="str">
            <v>33049</v>
          </cell>
          <cell r="C287" t="str">
            <v>WELLPINIT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N/A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B288" t="str">
            <v>04246</v>
          </cell>
          <cell r="C288" t="str">
            <v>WENATCHEE</v>
          </cell>
          <cell r="D288">
            <v>1585.38</v>
          </cell>
          <cell r="E288">
            <v>272955</v>
          </cell>
          <cell r="F288">
            <v>0</v>
          </cell>
          <cell r="G288">
            <v>0</v>
          </cell>
          <cell r="H288">
            <v>272955</v>
          </cell>
          <cell r="I288">
            <v>0</v>
          </cell>
          <cell r="J288">
            <v>272955</v>
          </cell>
          <cell r="K288" t="str">
            <v>Y</v>
          </cell>
          <cell r="L288">
            <v>0</v>
          </cell>
          <cell r="M288">
            <v>1585.38</v>
          </cell>
          <cell r="N288">
            <v>2241</v>
          </cell>
          <cell r="O288">
            <v>275196</v>
          </cell>
        </row>
        <row r="289">
          <cell r="B289" t="str">
            <v>32363</v>
          </cell>
          <cell r="C289" t="str">
            <v>WEST VALLEY (SPOK</v>
          </cell>
          <cell r="D289">
            <v>111.88</v>
          </cell>
          <cell r="E289">
            <v>19262</v>
          </cell>
          <cell r="F289">
            <v>0</v>
          </cell>
          <cell r="G289">
            <v>0</v>
          </cell>
          <cell r="H289">
            <v>19262</v>
          </cell>
          <cell r="I289">
            <v>0</v>
          </cell>
          <cell r="J289">
            <v>19262</v>
          </cell>
          <cell r="K289" t="str">
            <v>Y</v>
          </cell>
          <cell r="L289">
            <v>0</v>
          </cell>
          <cell r="M289">
            <v>111.88</v>
          </cell>
          <cell r="N289">
            <v>158</v>
          </cell>
          <cell r="O289">
            <v>19420</v>
          </cell>
        </row>
        <row r="290">
          <cell r="B290" t="str">
            <v>39208</v>
          </cell>
          <cell r="C290" t="str">
            <v>WEST VALLEY (YAK)</v>
          </cell>
          <cell r="D290">
            <v>99.13</v>
          </cell>
          <cell r="E290">
            <v>17067</v>
          </cell>
          <cell r="F290">
            <v>0</v>
          </cell>
          <cell r="G290">
            <v>0</v>
          </cell>
          <cell r="H290">
            <v>17067</v>
          </cell>
          <cell r="I290">
            <v>0</v>
          </cell>
          <cell r="J290">
            <v>17067</v>
          </cell>
          <cell r="K290" t="str">
            <v>Y</v>
          </cell>
          <cell r="L290">
            <v>0</v>
          </cell>
          <cell r="M290">
            <v>99.13</v>
          </cell>
          <cell r="N290">
            <v>140</v>
          </cell>
          <cell r="O290">
            <v>17207</v>
          </cell>
        </row>
        <row r="291">
          <cell r="B291" t="str">
            <v>21303</v>
          </cell>
          <cell r="C291" t="str">
            <v>WHITE PASS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N/A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B292" t="str">
            <v>27416</v>
          </cell>
          <cell r="C292" t="str">
            <v>WHITE RIVER</v>
          </cell>
          <cell r="D292">
            <v>40.130000000000003</v>
          </cell>
          <cell r="E292">
            <v>6909</v>
          </cell>
          <cell r="F292">
            <v>0</v>
          </cell>
          <cell r="G292">
            <v>0</v>
          </cell>
          <cell r="H292">
            <v>6909</v>
          </cell>
          <cell r="I292">
            <v>0</v>
          </cell>
          <cell r="J292">
            <v>6909</v>
          </cell>
          <cell r="K292" t="str">
            <v>N</v>
          </cell>
          <cell r="L292">
            <v>6909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20405</v>
          </cell>
          <cell r="C293" t="str">
            <v>WHITE SALMON</v>
          </cell>
          <cell r="D293">
            <v>186.5</v>
          </cell>
          <cell r="E293">
            <v>32110</v>
          </cell>
          <cell r="F293">
            <v>0</v>
          </cell>
          <cell r="G293">
            <v>0</v>
          </cell>
          <cell r="H293">
            <v>32110</v>
          </cell>
          <cell r="I293">
            <v>0</v>
          </cell>
          <cell r="J293">
            <v>32110</v>
          </cell>
          <cell r="K293" t="str">
            <v>Y</v>
          </cell>
          <cell r="L293">
            <v>0</v>
          </cell>
          <cell r="M293">
            <v>186.5</v>
          </cell>
          <cell r="N293">
            <v>264</v>
          </cell>
          <cell r="O293">
            <v>32374</v>
          </cell>
        </row>
        <row r="294">
          <cell r="B294" t="str">
            <v>22200</v>
          </cell>
          <cell r="C294" t="str">
            <v>WILBUR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N/A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25160</v>
          </cell>
          <cell r="C295" t="str">
            <v>WILLAPA VALLEY</v>
          </cell>
          <cell r="D295">
            <v>10.130000000000001</v>
          </cell>
          <cell r="E295">
            <v>1744</v>
          </cell>
          <cell r="F295">
            <v>0</v>
          </cell>
          <cell r="G295">
            <v>0</v>
          </cell>
          <cell r="H295">
            <v>1744</v>
          </cell>
          <cell r="I295">
            <v>0</v>
          </cell>
          <cell r="J295">
            <v>1744</v>
          </cell>
          <cell r="K295" t="str">
            <v>NC</v>
          </cell>
          <cell r="L295">
            <v>1744</v>
          </cell>
          <cell r="M295">
            <v>0</v>
          </cell>
          <cell r="N295">
            <v>0</v>
          </cell>
          <cell r="O295">
            <v>0</v>
          </cell>
        </row>
        <row r="296">
          <cell r="B296" t="str">
            <v>13167</v>
          </cell>
          <cell r="C296" t="str">
            <v>WILSON CREEK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N/A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21232</v>
          </cell>
          <cell r="C297" t="str">
            <v>WINLOCK</v>
          </cell>
          <cell r="D297">
            <v>61.13</v>
          </cell>
          <cell r="E297">
            <v>10525</v>
          </cell>
          <cell r="F297">
            <v>0</v>
          </cell>
          <cell r="G297">
            <v>0</v>
          </cell>
          <cell r="H297">
            <v>10525</v>
          </cell>
          <cell r="I297">
            <v>0</v>
          </cell>
          <cell r="J297">
            <v>10525</v>
          </cell>
          <cell r="K297" t="str">
            <v>Y</v>
          </cell>
          <cell r="L297">
            <v>0</v>
          </cell>
          <cell r="M297">
            <v>61.13</v>
          </cell>
          <cell r="N297">
            <v>86</v>
          </cell>
          <cell r="O297">
            <v>10611</v>
          </cell>
        </row>
        <row r="298">
          <cell r="B298" t="str">
            <v>14117</v>
          </cell>
          <cell r="C298" t="str">
            <v>WISHKAH VALLEY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N/A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B299" t="str">
            <v>20094</v>
          </cell>
          <cell r="C299" t="str">
            <v>WISHRAM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N/A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08404</v>
          </cell>
          <cell r="C300" t="str">
            <v>WOODLAND</v>
          </cell>
          <cell r="D300">
            <v>122.38</v>
          </cell>
          <cell r="E300">
            <v>21070</v>
          </cell>
          <cell r="F300">
            <v>0</v>
          </cell>
          <cell r="G300">
            <v>0</v>
          </cell>
          <cell r="H300">
            <v>21070</v>
          </cell>
          <cell r="I300">
            <v>0</v>
          </cell>
          <cell r="J300">
            <v>21070</v>
          </cell>
          <cell r="K300" t="str">
            <v>Y</v>
          </cell>
          <cell r="L300">
            <v>0</v>
          </cell>
          <cell r="M300">
            <v>122.38</v>
          </cell>
          <cell r="N300">
            <v>173</v>
          </cell>
          <cell r="O300">
            <v>21243</v>
          </cell>
        </row>
        <row r="301">
          <cell r="B301" t="str">
            <v>39007</v>
          </cell>
          <cell r="C301" t="str">
            <v>YAKIMA</v>
          </cell>
          <cell r="D301">
            <v>4126.88</v>
          </cell>
          <cell r="E301">
            <v>710526</v>
          </cell>
          <cell r="F301">
            <v>0</v>
          </cell>
          <cell r="G301">
            <v>0</v>
          </cell>
          <cell r="H301">
            <v>710526</v>
          </cell>
          <cell r="I301">
            <v>0</v>
          </cell>
          <cell r="J301">
            <v>710526</v>
          </cell>
          <cell r="K301" t="str">
            <v>Y</v>
          </cell>
          <cell r="L301">
            <v>0</v>
          </cell>
          <cell r="M301">
            <v>4126.88</v>
          </cell>
          <cell r="N301">
            <v>5834</v>
          </cell>
          <cell r="O301">
            <v>716360</v>
          </cell>
        </row>
        <row r="302">
          <cell r="B302" t="str">
            <v>34002</v>
          </cell>
          <cell r="C302" t="str">
            <v>YELM</v>
          </cell>
          <cell r="D302">
            <v>76</v>
          </cell>
          <cell r="E302">
            <v>13085</v>
          </cell>
          <cell r="F302">
            <v>0</v>
          </cell>
          <cell r="G302">
            <v>0</v>
          </cell>
          <cell r="H302">
            <v>13085</v>
          </cell>
          <cell r="I302">
            <v>0</v>
          </cell>
          <cell r="J302">
            <v>13085</v>
          </cell>
          <cell r="K302" t="str">
            <v>N</v>
          </cell>
          <cell r="L302">
            <v>13085</v>
          </cell>
          <cell r="M302">
            <v>0</v>
          </cell>
          <cell r="N302">
            <v>0</v>
          </cell>
          <cell r="O302">
            <v>0</v>
          </cell>
        </row>
        <row r="303">
          <cell r="B303" t="str">
            <v>39205</v>
          </cell>
          <cell r="C303" t="str">
            <v>ZILLAH</v>
          </cell>
          <cell r="D303">
            <v>146.25</v>
          </cell>
          <cell r="E303">
            <v>25180</v>
          </cell>
          <cell r="F303">
            <v>0</v>
          </cell>
          <cell r="G303">
            <v>0</v>
          </cell>
          <cell r="H303">
            <v>25180</v>
          </cell>
          <cell r="I303">
            <v>0</v>
          </cell>
          <cell r="J303">
            <v>25180</v>
          </cell>
          <cell r="K303" t="str">
            <v>Y</v>
          </cell>
          <cell r="L303">
            <v>0</v>
          </cell>
          <cell r="M303">
            <v>146.25</v>
          </cell>
          <cell r="N303">
            <v>207</v>
          </cell>
          <cell r="O303">
            <v>25387</v>
          </cell>
        </row>
        <row r="304">
          <cell r="C304" t="str">
            <v>Total</v>
          </cell>
          <cell r="D304">
            <v>91137.86000000003</v>
          </cell>
          <cell r="E304">
            <v>15691218</v>
          </cell>
          <cell r="F304">
            <v>0</v>
          </cell>
          <cell r="G304">
            <v>0</v>
          </cell>
          <cell r="H304">
            <v>15691218</v>
          </cell>
          <cell r="I304">
            <v>0</v>
          </cell>
          <cell r="J304">
            <v>15691218</v>
          </cell>
          <cell r="K304"/>
          <cell r="L304">
            <v>127781</v>
          </cell>
          <cell r="M304">
            <v>90395.670000000027</v>
          </cell>
          <cell r="N304">
            <v>127782</v>
          </cell>
          <cell r="O304">
            <v>15691218</v>
          </cell>
        </row>
      </sheetData>
      <sheetData sheetId="19">
        <row r="7">
          <cell r="O7">
            <v>14969054</v>
          </cell>
        </row>
        <row r="9">
          <cell r="B9" t="str">
            <v>14005</v>
          </cell>
          <cell r="C9" t="str">
            <v>ABERDEEN</v>
          </cell>
          <cell r="D9">
            <v>257.5</v>
          </cell>
          <cell r="E9">
            <v>45163</v>
          </cell>
          <cell r="F9">
            <v>0</v>
          </cell>
          <cell r="G9">
            <v>0</v>
          </cell>
          <cell r="H9">
            <v>45163</v>
          </cell>
          <cell r="I9">
            <v>0</v>
          </cell>
          <cell r="J9">
            <v>45163</v>
          </cell>
          <cell r="K9" t="str">
            <v>Y</v>
          </cell>
          <cell r="L9">
            <v>0</v>
          </cell>
          <cell r="M9">
            <v>257.5</v>
          </cell>
          <cell r="N9">
            <v>202</v>
          </cell>
          <cell r="O9">
            <v>45365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Y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Y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51.88</v>
          </cell>
          <cell r="E12">
            <v>9099</v>
          </cell>
          <cell r="F12">
            <v>0</v>
          </cell>
          <cell r="G12">
            <v>0</v>
          </cell>
          <cell r="H12">
            <v>9099</v>
          </cell>
          <cell r="I12">
            <v>0</v>
          </cell>
          <cell r="J12">
            <v>9099</v>
          </cell>
          <cell r="K12" t="str">
            <v>Y</v>
          </cell>
          <cell r="L12">
            <v>0</v>
          </cell>
          <cell r="M12">
            <v>51.88</v>
          </cell>
          <cell r="N12">
            <v>41</v>
          </cell>
          <cell r="O12">
            <v>9140</v>
          </cell>
        </row>
        <row r="13">
          <cell r="B13" t="str">
            <v>31016</v>
          </cell>
          <cell r="C13" t="str">
            <v>ARLINGTON</v>
          </cell>
          <cell r="D13">
            <v>167.38</v>
          </cell>
          <cell r="E13">
            <v>29357</v>
          </cell>
          <cell r="F13">
            <v>0</v>
          </cell>
          <cell r="G13">
            <v>0</v>
          </cell>
          <cell r="H13">
            <v>29357</v>
          </cell>
          <cell r="I13">
            <v>0</v>
          </cell>
          <cell r="J13">
            <v>29357</v>
          </cell>
          <cell r="K13" t="str">
            <v>Y</v>
          </cell>
          <cell r="L13">
            <v>0</v>
          </cell>
          <cell r="M13">
            <v>167.38</v>
          </cell>
          <cell r="N13">
            <v>131</v>
          </cell>
          <cell r="O13">
            <v>29488</v>
          </cell>
        </row>
        <row r="14">
          <cell r="B14" t="str">
            <v>02420</v>
          </cell>
          <cell r="C14" t="str">
            <v>ASOTIN-ANATONE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Y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1741.5</v>
          </cell>
          <cell r="E15">
            <v>305441</v>
          </cell>
          <cell r="F15">
            <v>0</v>
          </cell>
          <cell r="G15">
            <v>0</v>
          </cell>
          <cell r="H15">
            <v>305441</v>
          </cell>
          <cell r="I15">
            <v>0</v>
          </cell>
          <cell r="J15">
            <v>305441</v>
          </cell>
          <cell r="K15" t="str">
            <v>Y</v>
          </cell>
          <cell r="L15">
            <v>0</v>
          </cell>
          <cell r="M15">
            <v>1741.5</v>
          </cell>
          <cell r="N15">
            <v>1365</v>
          </cell>
          <cell r="O15">
            <v>306806</v>
          </cell>
        </row>
        <row r="16">
          <cell r="B16" t="str">
            <v>18303</v>
          </cell>
          <cell r="C16" t="str">
            <v>BAINBRIDGE</v>
          </cell>
          <cell r="D16">
            <v>32.25</v>
          </cell>
          <cell r="E16">
            <v>5656</v>
          </cell>
          <cell r="F16">
            <v>0</v>
          </cell>
          <cell r="G16">
            <v>0</v>
          </cell>
          <cell r="H16">
            <v>5656</v>
          </cell>
          <cell r="I16">
            <v>0</v>
          </cell>
          <cell r="J16">
            <v>5656</v>
          </cell>
          <cell r="K16" t="str">
            <v>Y</v>
          </cell>
          <cell r="L16">
            <v>0</v>
          </cell>
          <cell r="M16">
            <v>32.25</v>
          </cell>
          <cell r="N16">
            <v>25</v>
          </cell>
          <cell r="O16">
            <v>5681</v>
          </cell>
        </row>
        <row r="17">
          <cell r="B17" t="str">
            <v>27931</v>
          </cell>
          <cell r="C17" t="str">
            <v>BATES TECH COLL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06119</v>
          </cell>
          <cell r="C18" t="str">
            <v>BATTLE GROUND</v>
          </cell>
          <cell r="D18">
            <v>683.5</v>
          </cell>
          <cell r="E18">
            <v>119879</v>
          </cell>
          <cell r="F18">
            <v>0</v>
          </cell>
          <cell r="G18">
            <v>0</v>
          </cell>
          <cell r="H18">
            <v>119879</v>
          </cell>
          <cell r="I18">
            <v>0</v>
          </cell>
          <cell r="J18">
            <v>119879</v>
          </cell>
          <cell r="K18" t="str">
            <v>Y</v>
          </cell>
          <cell r="L18">
            <v>0</v>
          </cell>
          <cell r="M18">
            <v>683.5</v>
          </cell>
          <cell r="N18">
            <v>536</v>
          </cell>
          <cell r="O18">
            <v>120415</v>
          </cell>
        </row>
        <row r="19">
          <cell r="B19" t="str">
            <v>17405</v>
          </cell>
          <cell r="C19" t="str">
            <v>BELLEVUE</v>
          </cell>
          <cell r="D19">
            <v>1654.5</v>
          </cell>
          <cell r="E19">
            <v>290182</v>
          </cell>
          <cell r="F19">
            <v>0</v>
          </cell>
          <cell r="G19">
            <v>0</v>
          </cell>
          <cell r="H19">
            <v>290182</v>
          </cell>
          <cell r="I19">
            <v>0</v>
          </cell>
          <cell r="J19">
            <v>290182</v>
          </cell>
          <cell r="K19" t="str">
            <v>Y</v>
          </cell>
          <cell r="L19">
            <v>0</v>
          </cell>
          <cell r="M19">
            <v>1654.5</v>
          </cell>
          <cell r="N19">
            <v>1297</v>
          </cell>
          <cell r="O19">
            <v>291479</v>
          </cell>
        </row>
        <row r="20">
          <cell r="B20" t="str">
            <v>37501</v>
          </cell>
          <cell r="C20" t="str">
            <v>BELLINGHAM</v>
          </cell>
          <cell r="D20">
            <v>561.38</v>
          </cell>
          <cell r="E20">
            <v>98460</v>
          </cell>
          <cell r="F20">
            <v>0</v>
          </cell>
          <cell r="G20">
            <v>0</v>
          </cell>
          <cell r="H20">
            <v>98460</v>
          </cell>
          <cell r="I20">
            <v>0</v>
          </cell>
          <cell r="J20">
            <v>98460</v>
          </cell>
          <cell r="K20" t="str">
            <v>Y</v>
          </cell>
          <cell r="L20">
            <v>0</v>
          </cell>
          <cell r="M20">
            <v>561.38</v>
          </cell>
          <cell r="N20">
            <v>440</v>
          </cell>
          <cell r="O20">
            <v>98900</v>
          </cell>
        </row>
        <row r="21">
          <cell r="B21" t="str">
            <v>01122</v>
          </cell>
          <cell r="C21" t="str">
            <v>BENGE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Y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27403</v>
          </cell>
          <cell r="C22" t="str">
            <v>BETHEL</v>
          </cell>
          <cell r="D22">
            <v>266</v>
          </cell>
          <cell r="E22">
            <v>46654</v>
          </cell>
          <cell r="F22">
            <v>0</v>
          </cell>
          <cell r="G22">
            <v>0</v>
          </cell>
          <cell r="H22">
            <v>46654</v>
          </cell>
          <cell r="I22">
            <v>0</v>
          </cell>
          <cell r="J22">
            <v>46654</v>
          </cell>
          <cell r="K22" t="str">
            <v>Y</v>
          </cell>
          <cell r="L22">
            <v>0</v>
          </cell>
          <cell r="M22">
            <v>266</v>
          </cell>
          <cell r="N22">
            <v>209</v>
          </cell>
          <cell r="O22">
            <v>46863</v>
          </cell>
        </row>
        <row r="23">
          <cell r="B23" t="str">
            <v>20203</v>
          </cell>
          <cell r="C23" t="str">
            <v>BICKLETON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Y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37503</v>
          </cell>
          <cell r="C24" t="str">
            <v>BLAINE</v>
          </cell>
          <cell r="D24">
            <v>89</v>
          </cell>
          <cell r="E24">
            <v>15610</v>
          </cell>
          <cell r="F24">
            <v>0</v>
          </cell>
          <cell r="G24">
            <v>0</v>
          </cell>
          <cell r="H24">
            <v>15610</v>
          </cell>
          <cell r="I24">
            <v>0</v>
          </cell>
          <cell r="J24">
            <v>15610</v>
          </cell>
          <cell r="K24" t="str">
            <v>Y</v>
          </cell>
          <cell r="L24">
            <v>0</v>
          </cell>
          <cell r="M24">
            <v>89</v>
          </cell>
          <cell r="N24">
            <v>70</v>
          </cell>
          <cell r="O24">
            <v>15680</v>
          </cell>
        </row>
        <row r="25">
          <cell r="B25" t="str">
            <v>21234</v>
          </cell>
          <cell r="C25" t="str">
            <v>BOISTFORT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Y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18100</v>
          </cell>
          <cell r="C26" t="str">
            <v>BREMERTON</v>
          </cell>
          <cell r="D26">
            <v>124.88</v>
          </cell>
          <cell r="E26">
            <v>21903</v>
          </cell>
          <cell r="F26">
            <v>0</v>
          </cell>
          <cell r="G26">
            <v>0</v>
          </cell>
          <cell r="H26">
            <v>21903</v>
          </cell>
          <cell r="I26">
            <v>0</v>
          </cell>
          <cell r="J26">
            <v>21903</v>
          </cell>
          <cell r="K26" t="str">
            <v>Y</v>
          </cell>
          <cell r="L26">
            <v>0</v>
          </cell>
          <cell r="M26">
            <v>124.88</v>
          </cell>
          <cell r="N26">
            <v>98</v>
          </cell>
          <cell r="O26">
            <v>22001</v>
          </cell>
        </row>
        <row r="27">
          <cell r="B27" t="str">
            <v>24111</v>
          </cell>
          <cell r="C27" t="str">
            <v>BREWSTER</v>
          </cell>
          <cell r="D27">
            <v>401.25</v>
          </cell>
          <cell r="E27">
            <v>70375</v>
          </cell>
          <cell r="F27">
            <v>0</v>
          </cell>
          <cell r="G27">
            <v>0</v>
          </cell>
          <cell r="H27">
            <v>70375</v>
          </cell>
          <cell r="I27">
            <v>0</v>
          </cell>
          <cell r="J27">
            <v>70375</v>
          </cell>
          <cell r="K27" t="str">
            <v>Y</v>
          </cell>
          <cell r="L27">
            <v>0</v>
          </cell>
          <cell r="M27">
            <v>401.25</v>
          </cell>
          <cell r="N27">
            <v>315</v>
          </cell>
          <cell r="O27">
            <v>70690</v>
          </cell>
        </row>
        <row r="28">
          <cell r="B28" t="str">
            <v>09075</v>
          </cell>
          <cell r="C28" t="str">
            <v>BRIDGEPORT</v>
          </cell>
          <cell r="D28">
            <v>331.13</v>
          </cell>
          <cell r="E28">
            <v>58077</v>
          </cell>
          <cell r="F28">
            <v>0</v>
          </cell>
          <cell r="G28">
            <v>0</v>
          </cell>
          <cell r="H28">
            <v>58077</v>
          </cell>
          <cell r="I28">
            <v>0</v>
          </cell>
          <cell r="J28">
            <v>58077</v>
          </cell>
          <cell r="K28" t="str">
            <v>Y</v>
          </cell>
          <cell r="L28">
            <v>0</v>
          </cell>
          <cell r="M28">
            <v>331.13</v>
          </cell>
          <cell r="N28">
            <v>260</v>
          </cell>
          <cell r="O28">
            <v>58337</v>
          </cell>
        </row>
        <row r="29">
          <cell r="B29" t="str">
            <v>16046</v>
          </cell>
          <cell r="C29" t="str">
            <v>BRINNON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Y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29100</v>
          </cell>
          <cell r="C30" t="str">
            <v>BURLINGTON EDISON</v>
          </cell>
          <cell r="D30">
            <v>598.13</v>
          </cell>
          <cell r="E30">
            <v>104906</v>
          </cell>
          <cell r="F30">
            <v>0</v>
          </cell>
          <cell r="G30">
            <v>0</v>
          </cell>
          <cell r="H30">
            <v>104906</v>
          </cell>
          <cell r="I30">
            <v>0</v>
          </cell>
          <cell r="J30">
            <v>104906</v>
          </cell>
          <cell r="K30" t="str">
            <v>Y</v>
          </cell>
          <cell r="L30">
            <v>0</v>
          </cell>
          <cell r="M30">
            <v>598.13</v>
          </cell>
          <cell r="N30">
            <v>469</v>
          </cell>
          <cell r="O30">
            <v>105375</v>
          </cell>
        </row>
        <row r="31">
          <cell r="B31" t="str">
            <v>06117</v>
          </cell>
          <cell r="C31" t="str">
            <v>CAMAS</v>
          </cell>
          <cell r="D31">
            <v>87.25</v>
          </cell>
          <cell r="E31">
            <v>15303</v>
          </cell>
          <cell r="F31">
            <v>0</v>
          </cell>
          <cell r="G31">
            <v>0</v>
          </cell>
          <cell r="H31">
            <v>15303</v>
          </cell>
          <cell r="I31">
            <v>0</v>
          </cell>
          <cell r="J31">
            <v>15303</v>
          </cell>
          <cell r="K31" t="str">
            <v>Y</v>
          </cell>
          <cell r="L31">
            <v>0</v>
          </cell>
          <cell r="M31">
            <v>87.25</v>
          </cell>
          <cell r="N31">
            <v>68</v>
          </cell>
          <cell r="O31">
            <v>15371</v>
          </cell>
        </row>
        <row r="32">
          <cell r="B32" t="str">
            <v>05401</v>
          </cell>
          <cell r="C32" t="str">
            <v>CAPE FLATTERY</v>
          </cell>
          <cell r="D32">
            <v>77.13</v>
          </cell>
          <cell r="E32">
            <v>13528</v>
          </cell>
          <cell r="F32">
            <v>0</v>
          </cell>
          <cell r="G32">
            <v>0</v>
          </cell>
          <cell r="H32">
            <v>13528</v>
          </cell>
          <cell r="I32">
            <v>0</v>
          </cell>
          <cell r="J32">
            <v>13528</v>
          </cell>
          <cell r="K32" t="str">
            <v>Y</v>
          </cell>
          <cell r="L32">
            <v>0</v>
          </cell>
          <cell r="M32">
            <v>77.13</v>
          </cell>
          <cell r="N32">
            <v>60</v>
          </cell>
          <cell r="O32">
            <v>13588</v>
          </cell>
        </row>
        <row r="33">
          <cell r="B33" t="str">
            <v>27019</v>
          </cell>
          <cell r="C33" t="str">
            <v>CARBONADO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Y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04228</v>
          </cell>
          <cell r="C34" t="str">
            <v>CASCADE</v>
          </cell>
          <cell r="D34">
            <v>166.38</v>
          </cell>
          <cell r="E34">
            <v>29181</v>
          </cell>
          <cell r="F34">
            <v>0</v>
          </cell>
          <cell r="G34">
            <v>0</v>
          </cell>
          <cell r="H34">
            <v>29181</v>
          </cell>
          <cell r="I34">
            <v>0</v>
          </cell>
          <cell r="J34">
            <v>29181</v>
          </cell>
          <cell r="K34" t="str">
            <v>Y</v>
          </cell>
          <cell r="L34">
            <v>0</v>
          </cell>
          <cell r="M34">
            <v>166.38</v>
          </cell>
          <cell r="N34">
            <v>130</v>
          </cell>
          <cell r="O34">
            <v>29311</v>
          </cell>
        </row>
        <row r="35">
          <cell r="B35" t="str">
            <v>04222</v>
          </cell>
          <cell r="C35" t="str">
            <v>CASHMERE</v>
          </cell>
          <cell r="D35">
            <v>206</v>
          </cell>
          <cell r="E35">
            <v>36130</v>
          </cell>
          <cell r="F35">
            <v>0</v>
          </cell>
          <cell r="G35">
            <v>0</v>
          </cell>
          <cell r="H35">
            <v>36130</v>
          </cell>
          <cell r="I35">
            <v>0</v>
          </cell>
          <cell r="J35">
            <v>36130</v>
          </cell>
          <cell r="K35" t="str">
            <v>Y</v>
          </cell>
          <cell r="L35">
            <v>0</v>
          </cell>
          <cell r="M35">
            <v>206</v>
          </cell>
          <cell r="N35">
            <v>162</v>
          </cell>
          <cell r="O35">
            <v>36292</v>
          </cell>
        </row>
        <row r="36">
          <cell r="B36" t="str">
            <v>08401</v>
          </cell>
          <cell r="C36" t="str">
            <v>CASTLE ROCK</v>
          </cell>
          <cell r="D36">
            <v>32.130000000000003</v>
          </cell>
          <cell r="E36">
            <v>5635</v>
          </cell>
          <cell r="F36">
            <v>0</v>
          </cell>
          <cell r="G36">
            <v>0</v>
          </cell>
          <cell r="H36">
            <v>5635</v>
          </cell>
          <cell r="I36">
            <v>0</v>
          </cell>
          <cell r="J36">
            <v>5635</v>
          </cell>
          <cell r="K36" t="str">
            <v>Y</v>
          </cell>
          <cell r="L36">
            <v>0</v>
          </cell>
          <cell r="M36">
            <v>32.130000000000003</v>
          </cell>
          <cell r="N36">
            <v>25</v>
          </cell>
          <cell r="O36">
            <v>5660</v>
          </cell>
        </row>
        <row r="37">
          <cell r="B37" t="str">
            <v>20215</v>
          </cell>
          <cell r="C37" t="str">
            <v>CENTERVILLE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Y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>18401</v>
          </cell>
          <cell r="C38" t="str">
            <v>CENTRAL KITSAP</v>
          </cell>
          <cell r="D38">
            <v>212</v>
          </cell>
          <cell r="E38">
            <v>37183</v>
          </cell>
          <cell r="F38">
            <v>0</v>
          </cell>
          <cell r="G38">
            <v>0</v>
          </cell>
          <cell r="H38">
            <v>37183</v>
          </cell>
          <cell r="I38">
            <v>0</v>
          </cell>
          <cell r="J38">
            <v>37183</v>
          </cell>
          <cell r="K38" t="str">
            <v>Y</v>
          </cell>
          <cell r="L38">
            <v>0</v>
          </cell>
          <cell r="M38">
            <v>212</v>
          </cell>
          <cell r="N38">
            <v>166</v>
          </cell>
          <cell r="O38">
            <v>37349</v>
          </cell>
        </row>
        <row r="39">
          <cell r="B39" t="str">
            <v>32356</v>
          </cell>
          <cell r="C39" t="str">
            <v>CENTRAL VALLEY</v>
          </cell>
          <cell r="D39">
            <v>232</v>
          </cell>
          <cell r="E39">
            <v>40690</v>
          </cell>
          <cell r="F39">
            <v>0</v>
          </cell>
          <cell r="G39">
            <v>0</v>
          </cell>
          <cell r="H39">
            <v>40690</v>
          </cell>
          <cell r="I39">
            <v>0</v>
          </cell>
          <cell r="J39">
            <v>40690</v>
          </cell>
          <cell r="K39" t="str">
            <v>Y</v>
          </cell>
          <cell r="L39">
            <v>0</v>
          </cell>
          <cell r="M39">
            <v>232</v>
          </cell>
          <cell r="N39">
            <v>182</v>
          </cell>
          <cell r="O39">
            <v>40872</v>
          </cell>
        </row>
        <row r="40">
          <cell r="B40" t="str">
            <v>21401</v>
          </cell>
          <cell r="C40" t="str">
            <v>CENTRALIA</v>
          </cell>
          <cell r="D40">
            <v>259.25</v>
          </cell>
          <cell r="E40">
            <v>45470</v>
          </cell>
          <cell r="F40">
            <v>0</v>
          </cell>
          <cell r="G40">
            <v>0</v>
          </cell>
          <cell r="H40">
            <v>45470</v>
          </cell>
          <cell r="I40">
            <v>0</v>
          </cell>
          <cell r="J40">
            <v>45470</v>
          </cell>
          <cell r="K40" t="str">
            <v>Y</v>
          </cell>
          <cell r="L40">
            <v>0</v>
          </cell>
          <cell r="M40">
            <v>259.25</v>
          </cell>
          <cell r="N40">
            <v>203</v>
          </cell>
          <cell r="O40">
            <v>45673</v>
          </cell>
        </row>
        <row r="41">
          <cell r="B41" t="str">
            <v>21302</v>
          </cell>
          <cell r="C41" t="str">
            <v>CHEHALIS</v>
          </cell>
          <cell r="D41">
            <v>68.88</v>
          </cell>
          <cell r="E41">
            <v>12081</v>
          </cell>
          <cell r="F41">
            <v>0</v>
          </cell>
          <cell r="G41">
            <v>0</v>
          </cell>
          <cell r="H41">
            <v>12081</v>
          </cell>
          <cell r="I41">
            <v>0</v>
          </cell>
          <cell r="J41">
            <v>12081</v>
          </cell>
          <cell r="K41" t="str">
            <v>Y</v>
          </cell>
          <cell r="L41">
            <v>0</v>
          </cell>
          <cell r="M41">
            <v>68.88</v>
          </cell>
          <cell r="N41">
            <v>54</v>
          </cell>
          <cell r="O41">
            <v>12135</v>
          </cell>
        </row>
        <row r="42">
          <cell r="B42" t="str">
            <v>32360</v>
          </cell>
          <cell r="C42" t="str">
            <v>CHENEY</v>
          </cell>
          <cell r="D42">
            <v>75.88</v>
          </cell>
          <cell r="E42">
            <v>13309</v>
          </cell>
          <cell r="F42">
            <v>0</v>
          </cell>
          <cell r="G42">
            <v>0</v>
          </cell>
          <cell r="H42">
            <v>13309</v>
          </cell>
          <cell r="I42">
            <v>0</v>
          </cell>
          <cell r="J42">
            <v>13309</v>
          </cell>
          <cell r="K42" t="str">
            <v>Y</v>
          </cell>
          <cell r="L42">
            <v>0</v>
          </cell>
          <cell r="M42">
            <v>75.88</v>
          </cell>
          <cell r="N42">
            <v>59</v>
          </cell>
          <cell r="O42">
            <v>13368</v>
          </cell>
        </row>
        <row r="43">
          <cell r="B43" t="str">
            <v>33036</v>
          </cell>
          <cell r="C43" t="str">
            <v>CHEWELAH</v>
          </cell>
          <cell r="D43">
            <v>2</v>
          </cell>
          <cell r="E43">
            <v>351</v>
          </cell>
          <cell r="F43">
            <v>0</v>
          </cell>
          <cell r="G43">
            <v>0</v>
          </cell>
          <cell r="H43">
            <v>351</v>
          </cell>
          <cell r="I43">
            <v>0</v>
          </cell>
          <cell r="J43">
            <v>351</v>
          </cell>
          <cell r="K43" t="str">
            <v>N</v>
          </cell>
          <cell r="L43">
            <v>351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16049</v>
          </cell>
          <cell r="C44" t="str">
            <v>CHIMACUM</v>
          </cell>
          <cell r="D44">
            <v>10.38</v>
          </cell>
          <cell r="E44">
            <v>1821</v>
          </cell>
          <cell r="F44">
            <v>0</v>
          </cell>
          <cell r="G44">
            <v>0</v>
          </cell>
          <cell r="H44">
            <v>1821</v>
          </cell>
          <cell r="I44">
            <v>0</v>
          </cell>
          <cell r="J44">
            <v>1821</v>
          </cell>
          <cell r="K44" t="str">
            <v>N</v>
          </cell>
          <cell r="L44">
            <v>1821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02250</v>
          </cell>
          <cell r="C45" t="str">
            <v>CLARKSTON</v>
          </cell>
          <cell r="D45">
            <v>22.25</v>
          </cell>
          <cell r="E45">
            <v>3902</v>
          </cell>
          <cell r="F45">
            <v>0</v>
          </cell>
          <cell r="G45">
            <v>0</v>
          </cell>
          <cell r="H45">
            <v>3902</v>
          </cell>
          <cell r="I45">
            <v>0</v>
          </cell>
          <cell r="J45">
            <v>3902</v>
          </cell>
          <cell r="K45" t="str">
            <v>N</v>
          </cell>
          <cell r="L45">
            <v>3902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19404</v>
          </cell>
          <cell r="C46" t="str">
            <v>CLE ELUM-ROSLYN</v>
          </cell>
          <cell r="D46">
            <v>15.13</v>
          </cell>
          <cell r="E46">
            <v>2654</v>
          </cell>
          <cell r="F46">
            <v>0</v>
          </cell>
          <cell r="G46">
            <v>0</v>
          </cell>
          <cell r="H46">
            <v>2654</v>
          </cell>
          <cell r="I46">
            <v>0</v>
          </cell>
          <cell r="J46">
            <v>2654</v>
          </cell>
          <cell r="K46" t="str">
            <v>Y</v>
          </cell>
          <cell r="L46">
            <v>0</v>
          </cell>
          <cell r="M46">
            <v>15.13</v>
          </cell>
          <cell r="N46">
            <v>12</v>
          </cell>
          <cell r="O46">
            <v>2666</v>
          </cell>
        </row>
        <row r="47">
          <cell r="B47" t="str">
            <v>27400</v>
          </cell>
          <cell r="C47" t="str">
            <v>CLOVER PARK</v>
          </cell>
          <cell r="D47">
            <v>1110.75</v>
          </cell>
          <cell r="E47">
            <v>194814</v>
          </cell>
          <cell r="F47">
            <v>0</v>
          </cell>
          <cell r="G47">
            <v>0</v>
          </cell>
          <cell r="H47">
            <v>194814</v>
          </cell>
          <cell r="I47">
            <v>0</v>
          </cell>
          <cell r="J47">
            <v>194814</v>
          </cell>
          <cell r="K47" t="str">
            <v>Y</v>
          </cell>
          <cell r="L47">
            <v>0</v>
          </cell>
          <cell r="M47">
            <v>1110.75</v>
          </cell>
          <cell r="N47">
            <v>871</v>
          </cell>
          <cell r="O47">
            <v>195685</v>
          </cell>
        </row>
        <row r="48">
          <cell r="B48" t="str">
            <v>27932</v>
          </cell>
          <cell r="C48" t="str">
            <v>CLOVER PARK TECH COLL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38300</v>
          </cell>
          <cell r="C49" t="str">
            <v>COLFAX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Y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36250</v>
          </cell>
          <cell r="C50" t="str">
            <v>COLLEGE PLACE</v>
          </cell>
          <cell r="D50">
            <v>163</v>
          </cell>
          <cell r="E50">
            <v>28588</v>
          </cell>
          <cell r="F50">
            <v>0</v>
          </cell>
          <cell r="G50">
            <v>0</v>
          </cell>
          <cell r="H50">
            <v>28588</v>
          </cell>
          <cell r="I50">
            <v>0</v>
          </cell>
          <cell r="J50">
            <v>28588</v>
          </cell>
          <cell r="K50" t="str">
            <v>Y</v>
          </cell>
          <cell r="L50">
            <v>0</v>
          </cell>
          <cell r="M50">
            <v>163</v>
          </cell>
          <cell r="N50">
            <v>128</v>
          </cell>
          <cell r="O50">
            <v>28716</v>
          </cell>
        </row>
        <row r="51">
          <cell r="B51" t="str">
            <v>38306</v>
          </cell>
          <cell r="C51" t="str">
            <v>COLTON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Y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33206</v>
          </cell>
          <cell r="C52" t="str">
            <v>COLUMBIA (STEV)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Y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36400</v>
          </cell>
          <cell r="C53" t="str">
            <v>COLUMBIA (WALLA)</v>
          </cell>
          <cell r="D53">
            <v>77.38</v>
          </cell>
          <cell r="E53">
            <v>13572</v>
          </cell>
          <cell r="F53">
            <v>0</v>
          </cell>
          <cell r="G53">
            <v>0</v>
          </cell>
          <cell r="H53">
            <v>13572</v>
          </cell>
          <cell r="I53">
            <v>0</v>
          </cell>
          <cell r="J53">
            <v>13572</v>
          </cell>
          <cell r="K53" t="str">
            <v>Y</v>
          </cell>
          <cell r="L53">
            <v>0</v>
          </cell>
          <cell r="M53">
            <v>77.38</v>
          </cell>
          <cell r="N53">
            <v>61</v>
          </cell>
          <cell r="O53">
            <v>13633</v>
          </cell>
        </row>
        <row r="54">
          <cell r="B54" t="str">
            <v>33115</v>
          </cell>
          <cell r="C54" t="str">
            <v>COLVILLE</v>
          </cell>
          <cell r="D54">
            <v>51.38</v>
          </cell>
          <cell r="E54">
            <v>9012</v>
          </cell>
          <cell r="F54">
            <v>0</v>
          </cell>
          <cell r="G54">
            <v>0</v>
          </cell>
          <cell r="H54">
            <v>9012</v>
          </cell>
          <cell r="I54">
            <v>0</v>
          </cell>
          <cell r="J54">
            <v>9012</v>
          </cell>
          <cell r="K54" t="str">
            <v>N</v>
          </cell>
          <cell r="L54">
            <v>9012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29011</v>
          </cell>
          <cell r="C55" t="str">
            <v>CONCRETE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Y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29317</v>
          </cell>
          <cell r="C56" t="str">
            <v>CONWAY</v>
          </cell>
          <cell r="D56">
            <v>19.13</v>
          </cell>
          <cell r="E56">
            <v>3355</v>
          </cell>
          <cell r="F56">
            <v>0</v>
          </cell>
          <cell r="G56">
            <v>0</v>
          </cell>
          <cell r="H56">
            <v>3355</v>
          </cell>
          <cell r="I56">
            <v>0</v>
          </cell>
          <cell r="J56">
            <v>3355</v>
          </cell>
          <cell r="K56" t="str">
            <v>Y</v>
          </cell>
          <cell r="L56">
            <v>0</v>
          </cell>
          <cell r="M56">
            <v>19.13</v>
          </cell>
          <cell r="N56">
            <v>15</v>
          </cell>
          <cell r="O56">
            <v>3370</v>
          </cell>
        </row>
        <row r="57">
          <cell r="B57" t="str">
            <v>14099</v>
          </cell>
          <cell r="C57" t="str">
            <v>COSMOPOLIS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Y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13151</v>
          </cell>
          <cell r="C58" t="str">
            <v>COULEE/HARTLINE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Y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15204</v>
          </cell>
          <cell r="C59" t="str">
            <v>COUPEVILLE</v>
          </cell>
          <cell r="D59">
            <v>27.75</v>
          </cell>
          <cell r="E59">
            <v>4867</v>
          </cell>
          <cell r="F59">
            <v>0</v>
          </cell>
          <cell r="G59">
            <v>0</v>
          </cell>
          <cell r="H59">
            <v>4867</v>
          </cell>
          <cell r="I59">
            <v>0</v>
          </cell>
          <cell r="J59">
            <v>4867</v>
          </cell>
          <cell r="K59" t="str">
            <v>Y</v>
          </cell>
          <cell r="L59">
            <v>0</v>
          </cell>
          <cell r="M59">
            <v>27.75</v>
          </cell>
          <cell r="N59">
            <v>22</v>
          </cell>
          <cell r="O59">
            <v>4889</v>
          </cell>
        </row>
        <row r="60">
          <cell r="B60" t="str">
            <v>05313</v>
          </cell>
          <cell r="C60" t="str">
            <v>CRESCENT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Y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22073</v>
          </cell>
          <cell r="C61" t="str">
            <v>CRESTON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Y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10050</v>
          </cell>
          <cell r="C62" t="str">
            <v>CURLEW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Y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26059</v>
          </cell>
          <cell r="C63" t="str">
            <v>CUSICK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Y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19007</v>
          </cell>
          <cell r="C64" t="str">
            <v>DAMMAN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Y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31330</v>
          </cell>
          <cell r="C65" t="str">
            <v>DARRINGTON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Y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22207</v>
          </cell>
          <cell r="C66" t="str">
            <v>DAVENPORT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Y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07002</v>
          </cell>
          <cell r="C67" t="str">
            <v>DAYTON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Y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32414</v>
          </cell>
          <cell r="C68" t="str">
            <v>DEER PARK</v>
          </cell>
          <cell r="D68">
            <v>4</v>
          </cell>
          <cell r="E68">
            <v>702</v>
          </cell>
          <cell r="F68">
            <v>0</v>
          </cell>
          <cell r="G68">
            <v>0</v>
          </cell>
          <cell r="H68">
            <v>702</v>
          </cell>
          <cell r="I68">
            <v>0</v>
          </cell>
          <cell r="J68">
            <v>702</v>
          </cell>
          <cell r="K68" t="str">
            <v>N</v>
          </cell>
          <cell r="L68">
            <v>702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27343</v>
          </cell>
          <cell r="C69" t="str">
            <v>DIERINGER</v>
          </cell>
          <cell r="D69">
            <v>14.63</v>
          </cell>
          <cell r="E69">
            <v>2566</v>
          </cell>
          <cell r="F69">
            <v>0</v>
          </cell>
          <cell r="G69">
            <v>0</v>
          </cell>
          <cell r="H69">
            <v>2566</v>
          </cell>
          <cell r="I69">
            <v>0</v>
          </cell>
          <cell r="J69">
            <v>2566</v>
          </cell>
          <cell r="K69" t="str">
            <v>Y</v>
          </cell>
          <cell r="L69">
            <v>0</v>
          </cell>
          <cell r="M69">
            <v>14.63</v>
          </cell>
          <cell r="N69">
            <v>11</v>
          </cell>
          <cell r="O69">
            <v>2577</v>
          </cell>
        </row>
        <row r="70">
          <cell r="B70" t="str">
            <v>36101</v>
          </cell>
          <cell r="C70" t="str">
            <v>DIXIE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Y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32361</v>
          </cell>
          <cell r="C71" t="str">
            <v>EAST VALLEY (SPOK</v>
          </cell>
          <cell r="D71">
            <v>117.5</v>
          </cell>
          <cell r="E71">
            <v>20608</v>
          </cell>
          <cell r="F71">
            <v>0</v>
          </cell>
          <cell r="G71">
            <v>0</v>
          </cell>
          <cell r="H71">
            <v>20608</v>
          </cell>
          <cell r="I71">
            <v>0</v>
          </cell>
          <cell r="J71">
            <v>20608</v>
          </cell>
          <cell r="K71" t="str">
            <v>Y</v>
          </cell>
          <cell r="L71">
            <v>0</v>
          </cell>
          <cell r="M71">
            <v>117.5</v>
          </cell>
          <cell r="N71">
            <v>92</v>
          </cell>
          <cell r="O71">
            <v>20700</v>
          </cell>
        </row>
        <row r="72">
          <cell r="B72" t="str">
            <v>39090</v>
          </cell>
          <cell r="C72" t="str">
            <v>EAST VALLEY (YAK)</v>
          </cell>
          <cell r="D72">
            <v>215.38</v>
          </cell>
          <cell r="E72">
            <v>37775</v>
          </cell>
          <cell r="F72">
            <v>0</v>
          </cell>
          <cell r="G72">
            <v>0</v>
          </cell>
          <cell r="H72">
            <v>37775</v>
          </cell>
          <cell r="I72">
            <v>0</v>
          </cell>
          <cell r="J72">
            <v>37775</v>
          </cell>
          <cell r="K72" t="str">
            <v>Y</v>
          </cell>
          <cell r="L72">
            <v>0</v>
          </cell>
          <cell r="M72">
            <v>215.38</v>
          </cell>
          <cell r="N72">
            <v>169</v>
          </cell>
          <cell r="O72">
            <v>37944</v>
          </cell>
        </row>
        <row r="73">
          <cell r="B73" t="str">
            <v>09206</v>
          </cell>
          <cell r="C73" t="str">
            <v>EASTMONT</v>
          </cell>
          <cell r="D73">
            <v>835.88</v>
          </cell>
          <cell r="E73">
            <v>146605</v>
          </cell>
          <cell r="F73">
            <v>0</v>
          </cell>
          <cell r="G73">
            <v>0</v>
          </cell>
          <cell r="H73">
            <v>146605</v>
          </cell>
          <cell r="I73">
            <v>0</v>
          </cell>
          <cell r="J73">
            <v>146605</v>
          </cell>
          <cell r="K73" t="str">
            <v>Y</v>
          </cell>
          <cell r="L73">
            <v>0</v>
          </cell>
          <cell r="M73">
            <v>835.88</v>
          </cell>
          <cell r="N73">
            <v>655</v>
          </cell>
          <cell r="O73">
            <v>147260</v>
          </cell>
        </row>
        <row r="74">
          <cell r="B74" t="str">
            <v>19028</v>
          </cell>
          <cell r="C74" t="str">
            <v>EASTON</v>
          </cell>
          <cell r="D74">
            <v>6.63</v>
          </cell>
          <cell r="E74">
            <v>1163</v>
          </cell>
          <cell r="F74">
            <v>0</v>
          </cell>
          <cell r="G74">
            <v>0</v>
          </cell>
          <cell r="H74">
            <v>1163</v>
          </cell>
          <cell r="I74">
            <v>0</v>
          </cell>
          <cell r="J74">
            <v>1163</v>
          </cell>
          <cell r="K74" t="str">
            <v>Y</v>
          </cell>
          <cell r="L74">
            <v>0</v>
          </cell>
          <cell r="M74">
            <v>6.63</v>
          </cell>
          <cell r="N74">
            <v>5</v>
          </cell>
          <cell r="O74">
            <v>1168</v>
          </cell>
        </row>
        <row r="75">
          <cell r="B75" t="str">
            <v>27404</v>
          </cell>
          <cell r="C75" t="str">
            <v>EATONVILLE</v>
          </cell>
          <cell r="D75">
            <v>13</v>
          </cell>
          <cell r="E75">
            <v>2280</v>
          </cell>
          <cell r="F75">
            <v>0</v>
          </cell>
          <cell r="G75">
            <v>0</v>
          </cell>
          <cell r="H75">
            <v>2280</v>
          </cell>
          <cell r="I75">
            <v>0</v>
          </cell>
          <cell r="J75">
            <v>2280</v>
          </cell>
          <cell r="K75" t="str">
            <v>N</v>
          </cell>
          <cell r="L75">
            <v>2280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31015</v>
          </cell>
          <cell r="C76" t="str">
            <v>EDMONDS</v>
          </cell>
          <cell r="D76">
            <v>1952.88</v>
          </cell>
          <cell r="E76">
            <v>342515</v>
          </cell>
          <cell r="F76">
            <v>0</v>
          </cell>
          <cell r="G76">
            <v>0</v>
          </cell>
          <cell r="H76">
            <v>342515</v>
          </cell>
          <cell r="I76">
            <v>0</v>
          </cell>
          <cell r="J76">
            <v>342515</v>
          </cell>
          <cell r="K76" t="str">
            <v>Y</v>
          </cell>
          <cell r="L76">
            <v>0</v>
          </cell>
          <cell r="M76">
            <v>1952.88</v>
          </cell>
          <cell r="N76">
            <v>1531</v>
          </cell>
          <cell r="O76">
            <v>344046</v>
          </cell>
        </row>
        <row r="77">
          <cell r="B77" t="str">
            <v>19401</v>
          </cell>
          <cell r="C77" t="str">
            <v>ELLENSBURG</v>
          </cell>
          <cell r="D77">
            <v>195.5</v>
          </cell>
          <cell r="E77">
            <v>34289</v>
          </cell>
          <cell r="F77">
            <v>0</v>
          </cell>
          <cell r="G77">
            <v>0</v>
          </cell>
          <cell r="H77">
            <v>34289</v>
          </cell>
          <cell r="I77">
            <v>0</v>
          </cell>
          <cell r="J77">
            <v>34289</v>
          </cell>
          <cell r="K77" t="str">
            <v>Y</v>
          </cell>
          <cell r="L77">
            <v>0</v>
          </cell>
          <cell r="M77">
            <v>195.5</v>
          </cell>
          <cell r="N77">
            <v>153</v>
          </cell>
          <cell r="O77">
            <v>34442</v>
          </cell>
        </row>
        <row r="78">
          <cell r="B78" t="str">
            <v>14068</v>
          </cell>
          <cell r="C78" t="str">
            <v>ELMA</v>
          </cell>
          <cell r="D78">
            <v>81.88</v>
          </cell>
          <cell r="E78">
            <v>14361</v>
          </cell>
          <cell r="F78">
            <v>0</v>
          </cell>
          <cell r="G78">
            <v>0</v>
          </cell>
          <cell r="H78">
            <v>14361</v>
          </cell>
          <cell r="I78">
            <v>0</v>
          </cell>
          <cell r="J78">
            <v>14361</v>
          </cell>
          <cell r="K78" t="str">
            <v>N</v>
          </cell>
          <cell r="L78">
            <v>14361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38308</v>
          </cell>
          <cell r="C79" t="str">
            <v>ENDICOTT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Y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04127</v>
          </cell>
          <cell r="C80" t="str">
            <v>ENTIAT</v>
          </cell>
          <cell r="D80">
            <v>41.38</v>
          </cell>
          <cell r="E80">
            <v>7258</v>
          </cell>
          <cell r="F80">
            <v>0</v>
          </cell>
          <cell r="G80">
            <v>0</v>
          </cell>
          <cell r="H80">
            <v>7258</v>
          </cell>
          <cell r="I80">
            <v>0</v>
          </cell>
          <cell r="J80">
            <v>7258</v>
          </cell>
          <cell r="K80" t="str">
            <v>Y</v>
          </cell>
          <cell r="L80">
            <v>0</v>
          </cell>
          <cell r="M80">
            <v>41.38</v>
          </cell>
          <cell r="N80">
            <v>32</v>
          </cell>
          <cell r="O80">
            <v>7290</v>
          </cell>
        </row>
        <row r="81">
          <cell r="B81" t="str">
            <v>17216</v>
          </cell>
          <cell r="C81" t="str">
            <v>ENUMCLAW</v>
          </cell>
          <cell r="D81">
            <v>157.88</v>
          </cell>
          <cell r="E81">
            <v>27690</v>
          </cell>
          <cell r="F81">
            <v>0</v>
          </cell>
          <cell r="G81">
            <v>0</v>
          </cell>
          <cell r="H81">
            <v>27690</v>
          </cell>
          <cell r="I81">
            <v>0</v>
          </cell>
          <cell r="J81">
            <v>27690</v>
          </cell>
          <cell r="K81" t="str">
            <v>Y</v>
          </cell>
          <cell r="L81">
            <v>0</v>
          </cell>
          <cell r="M81">
            <v>157.88</v>
          </cell>
          <cell r="N81">
            <v>124</v>
          </cell>
          <cell r="O81">
            <v>27814</v>
          </cell>
        </row>
        <row r="82">
          <cell r="B82" t="str">
            <v>13165</v>
          </cell>
          <cell r="C82" t="str">
            <v>EPHRATA</v>
          </cell>
          <cell r="D82">
            <v>176.75</v>
          </cell>
          <cell r="E82">
            <v>31000</v>
          </cell>
          <cell r="F82">
            <v>0</v>
          </cell>
          <cell r="G82">
            <v>0</v>
          </cell>
          <cell r="H82">
            <v>31000</v>
          </cell>
          <cell r="I82">
            <v>0</v>
          </cell>
          <cell r="J82">
            <v>31000</v>
          </cell>
          <cell r="K82" t="str">
            <v>Y</v>
          </cell>
          <cell r="L82">
            <v>0</v>
          </cell>
          <cell r="M82">
            <v>176.75</v>
          </cell>
          <cell r="N82">
            <v>139</v>
          </cell>
          <cell r="O82">
            <v>31139</v>
          </cell>
        </row>
        <row r="83">
          <cell r="B83" t="str">
            <v>32801</v>
          </cell>
          <cell r="C83" t="str">
            <v>ESD 101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06801</v>
          </cell>
          <cell r="C84" t="str">
            <v>ESD 112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34801</v>
          </cell>
          <cell r="C85" t="str">
            <v>ESD 113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18801</v>
          </cell>
          <cell r="C86" t="str">
            <v>ESD 114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11801</v>
          </cell>
          <cell r="C87" t="str">
            <v>ESD 123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36801</v>
          </cell>
          <cell r="C88" t="str">
            <v>ESD 123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04801</v>
          </cell>
          <cell r="C89" t="str">
            <v>ESD 171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29801</v>
          </cell>
          <cell r="C90" t="str">
            <v>ESD 189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21036</v>
          </cell>
          <cell r="C91" t="str">
            <v>EVALINE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Y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31002</v>
          </cell>
          <cell r="C92" t="str">
            <v>EVERETT</v>
          </cell>
          <cell r="D92">
            <v>1771.63</v>
          </cell>
          <cell r="E92">
            <v>310725</v>
          </cell>
          <cell r="F92">
            <v>0</v>
          </cell>
          <cell r="G92">
            <v>0</v>
          </cell>
          <cell r="H92">
            <v>310725</v>
          </cell>
          <cell r="I92">
            <v>0</v>
          </cell>
          <cell r="J92">
            <v>310725</v>
          </cell>
          <cell r="K92" t="str">
            <v>Y</v>
          </cell>
          <cell r="L92">
            <v>0</v>
          </cell>
          <cell r="M92">
            <v>1771.63</v>
          </cell>
          <cell r="N92">
            <v>1389</v>
          </cell>
          <cell r="O92">
            <v>312114</v>
          </cell>
        </row>
        <row r="93">
          <cell r="B93" t="str">
            <v>06114</v>
          </cell>
          <cell r="C93" t="str">
            <v>EVERGREEN (CLARK)</v>
          </cell>
          <cell r="D93">
            <v>2021.38</v>
          </cell>
          <cell r="E93">
            <v>354529</v>
          </cell>
          <cell r="F93">
            <v>0</v>
          </cell>
          <cell r="G93">
            <v>0</v>
          </cell>
          <cell r="H93">
            <v>354529</v>
          </cell>
          <cell r="I93">
            <v>0</v>
          </cell>
          <cell r="J93">
            <v>354529</v>
          </cell>
          <cell r="K93" t="str">
            <v>Y</v>
          </cell>
          <cell r="L93">
            <v>0</v>
          </cell>
          <cell r="M93">
            <v>2021.38</v>
          </cell>
          <cell r="N93">
            <v>1585</v>
          </cell>
          <cell r="O93">
            <v>356114</v>
          </cell>
        </row>
        <row r="94">
          <cell r="B94" t="str">
            <v>33205</v>
          </cell>
          <cell r="C94" t="str">
            <v>EVERGREEN (STEV)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Y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17210</v>
          </cell>
          <cell r="C95" t="str">
            <v>FEDERAL WAY</v>
          </cell>
          <cell r="D95">
            <v>2861.5</v>
          </cell>
          <cell r="E95">
            <v>501877</v>
          </cell>
          <cell r="F95">
            <v>0</v>
          </cell>
          <cell r="G95">
            <v>0</v>
          </cell>
          <cell r="H95">
            <v>501877</v>
          </cell>
          <cell r="I95">
            <v>0</v>
          </cell>
          <cell r="J95">
            <v>501877</v>
          </cell>
          <cell r="K95" t="str">
            <v>Y</v>
          </cell>
          <cell r="L95">
            <v>0</v>
          </cell>
          <cell r="M95">
            <v>2861.5</v>
          </cell>
          <cell r="N95">
            <v>2243</v>
          </cell>
          <cell r="O95">
            <v>504120</v>
          </cell>
        </row>
        <row r="96">
          <cell r="B96" t="str">
            <v>37502</v>
          </cell>
          <cell r="C96" t="str">
            <v>FERNDALE</v>
          </cell>
          <cell r="D96">
            <v>234.13</v>
          </cell>
          <cell r="E96">
            <v>41064</v>
          </cell>
          <cell r="F96">
            <v>0</v>
          </cell>
          <cell r="G96">
            <v>0</v>
          </cell>
          <cell r="H96">
            <v>41064</v>
          </cell>
          <cell r="I96">
            <v>0</v>
          </cell>
          <cell r="J96">
            <v>41064</v>
          </cell>
          <cell r="K96" t="str">
            <v>Y</v>
          </cell>
          <cell r="L96">
            <v>0</v>
          </cell>
          <cell r="M96">
            <v>234.13</v>
          </cell>
          <cell r="N96">
            <v>184</v>
          </cell>
          <cell r="O96">
            <v>41248</v>
          </cell>
        </row>
        <row r="97">
          <cell r="B97" t="str">
            <v>27417</v>
          </cell>
          <cell r="C97" t="str">
            <v>FIFE</v>
          </cell>
          <cell r="D97">
            <v>340</v>
          </cell>
          <cell r="E97">
            <v>59632</v>
          </cell>
          <cell r="F97">
            <v>0</v>
          </cell>
          <cell r="G97">
            <v>0</v>
          </cell>
          <cell r="H97">
            <v>59632</v>
          </cell>
          <cell r="I97">
            <v>0</v>
          </cell>
          <cell r="J97">
            <v>59632</v>
          </cell>
          <cell r="K97" t="str">
            <v>Y</v>
          </cell>
          <cell r="L97">
            <v>0</v>
          </cell>
          <cell r="M97">
            <v>340</v>
          </cell>
          <cell r="N97">
            <v>267</v>
          </cell>
          <cell r="O97">
            <v>59899</v>
          </cell>
        </row>
        <row r="98">
          <cell r="B98" t="str">
            <v>03053</v>
          </cell>
          <cell r="C98" t="str">
            <v>FINLEY</v>
          </cell>
          <cell r="D98">
            <v>123.5</v>
          </cell>
          <cell r="E98">
            <v>21661</v>
          </cell>
          <cell r="F98">
            <v>0</v>
          </cell>
          <cell r="G98">
            <v>0</v>
          </cell>
          <cell r="H98">
            <v>21661</v>
          </cell>
          <cell r="I98">
            <v>0</v>
          </cell>
          <cell r="J98">
            <v>21661</v>
          </cell>
          <cell r="K98" t="str">
            <v>Y</v>
          </cell>
          <cell r="L98">
            <v>0</v>
          </cell>
          <cell r="M98">
            <v>123.5</v>
          </cell>
          <cell r="N98">
            <v>97</v>
          </cell>
          <cell r="O98">
            <v>21758</v>
          </cell>
        </row>
        <row r="99">
          <cell r="B99" t="str">
            <v>27402</v>
          </cell>
          <cell r="C99" t="str">
            <v>FRANKLIN PIERCE</v>
          </cell>
          <cell r="D99">
            <v>547.38</v>
          </cell>
          <cell r="E99">
            <v>96005</v>
          </cell>
          <cell r="F99">
            <v>0</v>
          </cell>
          <cell r="G99">
            <v>0</v>
          </cell>
          <cell r="H99">
            <v>96005</v>
          </cell>
          <cell r="I99">
            <v>0</v>
          </cell>
          <cell r="J99">
            <v>96005</v>
          </cell>
          <cell r="K99" t="str">
            <v>Y</v>
          </cell>
          <cell r="L99">
            <v>0</v>
          </cell>
          <cell r="M99">
            <v>547.38</v>
          </cell>
          <cell r="N99">
            <v>429</v>
          </cell>
          <cell r="O99">
            <v>96434</v>
          </cell>
        </row>
        <row r="100">
          <cell r="B100" t="str">
            <v>32358</v>
          </cell>
          <cell r="C100" t="str">
            <v>FREEMAN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Y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38302</v>
          </cell>
          <cell r="C101" t="str">
            <v>GARFIELD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Y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20401</v>
          </cell>
          <cell r="C102" t="str">
            <v>GLENWOOD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Y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20404</v>
          </cell>
          <cell r="C103" t="str">
            <v>GOLDENDALE</v>
          </cell>
          <cell r="D103">
            <v>33.630000000000003</v>
          </cell>
          <cell r="E103">
            <v>5898</v>
          </cell>
          <cell r="F103">
            <v>0</v>
          </cell>
          <cell r="G103">
            <v>0</v>
          </cell>
          <cell r="H103">
            <v>5898</v>
          </cell>
          <cell r="I103">
            <v>0</v>
          </cell>
          <cell r="J103">
            <v>5898</v>
          </cell>
          <cell r="K103" t="str">
            <v>Y</v>
          </cell>
          <cell r="L103">
            <v>0</v>
          </cell>
          <cell r="M103">
            <v>33.630000000000003</v>
          </cell>
          <cell r="N103">
            <v>26</v>
          </cell>
          <cell r="O103">
            <v>5924</v>
          </cell>
        </row>
        <row r="104">
          <cell r="B104" t="str">
            <v>13301</v>
          </cell>
          <cell r="C104" t="str">
            <v>GRAND COULEE DAM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Y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39200</v>
          </cell>
          <cell r="C105" t="str">
            <v>GRANDVIEW</v>
          </cell>
          <cell r="D105">
            <v>1055.25</v>
          </cell>
          <cell r="E105">
            <v>185080</v>
          </cell>
          <cell r="F105">
            <v>0</v>
          </cell>
          <cell r="G105">
            <v>0</v>
          </cell>
          <cell r="H105">
            <v>185080</v>
          </cell>
          <cell r="I105">
            <v>0</v>
          </cell>
          <cell r="J105">
            <v>185080</v>
          </cell>
          <cell r="K105" t="str">
            <v>Y</v>
          </cell>
          <cell r="L105">
            <v>0</v>
          </cell>
          <cell r="M105">
            <v>1055.25</v>
          </cell>
          <cell r="N105">
            <v>827</v>
          </cell>
          <cell r="O105">
            <v>185907</v>
          </cell>
        </row>
        <row r="106">
          <cell r="B106" t="str">
            <v>39204</v>
          </cell>
          <cell r="C106" t="str">
            <v>GRANGER</v>
          </cell>
          <cell r="D106">
            <v>560.38</v>
          </cell>
          <cell r="E106">
            <v>98285</v>
          </cell>
          <cell r="F106">
            <v>0</v>
          </cell>
          <cell r="G106">
            <v>0</v>
          </cell>
          <cell r="H106">
            <v>98285</v>
          </cell>
          <cell r="I106">
            <v>0</v>
          </cell>
          <cell r="J106">
            <v>98285</v>
          </cell>
          <cell r="K106" t="str">
            <v>Y</v>
          </cell>
          <cell r="L106">
            <v>0</v>
          </cell>
          <cell r="M106">
            <v>560.38</v>
          </cell>
          <cell r="N106">
            <v>439</v>
          </cell>
          <cell r="O106">
            <v>98724</v>
          </cell>
        </row>
        <row r="107">
          <cell r="B107" t="str">
            <v>31332</v>
          </cell>
          <cell r="C107" t="str">
            <v>GRANITE FALLS</v>
          </cell>
          <cell r="D107">
            <v>25.5</v>
          </cell>
          <cell r="E107">
            <v>4472</v>
          </cell>
          <cell r="F107">
            <v>0</v>
          </cell>
          <cell r="G107">
            <v>0</v>
          </cell>
          <cell r="H107">
            <v>4472</v>
          </cell>
          <cell r="I107">
            <v>0</v>
          </cell>
          <cell r="J107">
            <v>4472</v>
          </cell>
          <cell r="K107" t="str">
            <v>Y</v>
          </cell>
          <cell r="L107">
            <v>0</v>
          </cell>
          <cell r="M107">
            <v>25.5</v>
          </cell>
          <cell r="N107">
            <v>20</v>
          </cell>
          <cell r="O107">
            <v>4492</v>
          </cell>
        </row>
        <row r="108">
          <cell r="B108" t="str">
            <v>23054</v>
          </cell>
          <cell r="C108" t="str">
            <v>GRAPEVIEW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Y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32312</v>
          </cell>
          <cell r="C109" t="str">
            <v>GREAT NORTHERN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Y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06103</v>
          </cell>
          <cell r="C110" t="str">
            <v>GREEN MOUNTAIN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Y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34324</v>
          </cell>
          <cell r="C111" t="str">
            <v>GRIFFIN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Y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22204</v>
          </cell>
          <cell r="C112" t="str">
            <v>HARRINGTON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Y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39203</v>
          </cell>
          <cell r="C113" t="str">
            <v>HIGHLAND</v>
          </cell>
          <cell r="D113">
            <v>233.13</v>
          </cell>
          <cell r="E113">
            <v>40889</v>
          </cell>
          <cell r="F113">
            <v>0</v>
          </cell>
          <cell r="G113">
            <v>0</v>
          </cell>
          <cell r="H113">
            <v>40889</v>
          </cell>
          <cell r="I113">
            <v>0</v>
          </cell>
          <cell r="J113">
            <v>40889</v>
          </cell>
          <cell r="K113" t="str">
            <v>Y</v>
          </cell>
          <cell r="L113">
            <v>0</v>
          </cell>
          <cell r="M113">
            <v>233.13</v>
          </cell>
          <cell r="N113">
            <v>183</v>
          </cell>
          <cell r="O113">
            <v>41072</v>
          </cell>
        </row>
        <row r="114">
          <cell r="B114" t="str">
            <v>17401</v>
          </cell>
          <cell r="C114" t="str">
            <v>HIGHLINE</v>
          </cell>
          <cell r="D114">
            <v>3452.38</v>
          </cell>
          <cell r="E114">
            <v>605511</v>
          </cell>
          <cell r="F114">
            <v>0</v>
          </cell>
          <cell r="G114">
            <v>0</v>
          </cell>
          <cell r="H114">
            <v>605511</v>
          </cell>
          <cell r="I114">
            <v>0</v>
          </cell>
          <cell r="J114">
            <v>605511</v>
          </cell>
          <cell r="K114" t="str">
            <v>Y</v>
          </cell>
          <cell r="L114">
            <v>0</v>
          </cell>
          <cell r="M114">
            <v>3452.38</v>
          </cell>
          <cell r="N114">
            <v>2707</v>
          </cell>
          <cell r="O114">
            <v>608218</v>
          </cell>
        </row>
        <row r="115">
          <cell r="B115" t="str">
            <v>06098</v>
          </cell>
          <cell r="C115" t="str">
            <v>HOCKINSON</v>
          </cell>
          <cell r="D115">
            <v>26.38</v>
          </cell>
          <cell r="E115">
            <v>4627</v>
          </cell>
          <cell r="F115">
            <v>0</v>
          </cell>
          <cell r="G115">
            <v>0</v>
          </cell>
          <cell r="H115">
            <v>4627</v>
          </cell>
          <cell r="I115">
            <v>0</v>
          </cell>
          <cell r="J115">
            <v>4627</v>
          </cell>
          <cell r="K115" t="str">
            <v>Y</v>
          </cell>
          <cell r="L115">
            <v>0</v>
          </cell>
          <cell r="M115">
            <v>26.38</v>
          </cell>
          <cell r="N115">
            <v>21</v>
          </cell>
          <cell r="O115">
            <v>4648</v>
          </cell>
        </row>
        <row r="116">
          <cell r="B116" t="str">
            <v>23404</v>
          </cell>
          <cell r="C116" t="str">
            <v>HOOD CANAL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Y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14028</v>
          </cell>
          <cell r="C117" t="str">
            <v>HOQUIAM</v>
          </cell>
          <cell r="D117">
            <v>42.25</v>
          </cell>
          <cell r="E117">
            <v>7410</v>
          </cell>
          <cell r="F117">
            <v>0</v>
          </cell>
          <cell r="G117">
            <v>0</v>
          </cell>
          <cell r="H117">
            <v>7410</v>
          </cell>
          <cell r="I117">
            <v>0</v>
          </cell>
          <cell r="J117">
            <v>7410</v>
          </cell>
          <cell r="K117" t="str">
            <v>Y</v>
          </cell>
          <cell r="L117">
            <v>0</v>
          </cell>
          <cell r="M117">
            <v>42.25</v>
          </cell>
          <cell r="N117">
            <v>33</v>
          </cell>
          <cell r="O117">
            <v>7443</v>
          </cell>
        </row>
        <row r="118">
          <cell r="B118" t="str">
            <v>10070</v>
          </cell>
          <cell r="C118" t="str">
            <v>INCHELIUM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Y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31063</v>
          </cell>
          <cell r="C119" t="str">
            <v>INDEX</v>
          </cell>
          <cell r="D119">
            <v>0.5</v>
          </cell>
          <cell r="E119">
            <v>88</v>
          </cell>
          <cell r="F119">
            <v>0</v>
          </cell>
          <cell r="G119">
            <v>0</v>
          </cell>
          <cell r="H119">
            <v>88</v>
          </cell>
          <cell r="I119">
            <v>0</v>
          </cell>
          <cell r="J119">
            <v>88</v>
          </cell>
          <cell r="K119" t="str">
            <v>N</v>
          </cell>
          <cell r="L119">
            <v>88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17411</v>
          </cell>
          <cell r="C120" t="str">
            <v>ISSAQUAH</v>
          </cell>
          <cell r="D120">
            <v>624.63</v>
          </cell>
          <cell r="E120">
            <v>109554</v>
          </cell>
          <cell r="F120">
            <v>0</v>
          </cell>
          <cell r="G120">
            <v>0</v>
          </cell>
          <cell r="H120">
            <v>109554</v>
          </cell>
          <cell r="I120">
            <v>0</v>
          </cell>
          <cell r="J120">
            <v>109554</v>
          </cell>
          <cell r="K120" t="str">
            <v>Y</v>
          </cell>
          <cell r="L120">
            <v>0</v>
          </cell>
          <cell r="M120">
            <v>624.63</v>
          </cell>
          <cell r="N120">
            <v>490</v>
          </cell>
          <cell r="O120">
            <v>110044</v>
          </cell>
        </row>
        <row r="121">
          <cell r="B121" t="str">
            <v>11056</v>
          </cell>
          <cell r="C121" t="str">
            <v>KAHLOTUS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Y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08402</v>
          </cell>
          <cell r="C122" t="str">
            <v>KALAMA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Y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10003</v>
          </cell>
          <cell r="C123" t="str">
            <v>KELLER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Y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08458</v>
          </cell>
          <cell r="C124" t="str">
            <v>KELSO</v>
          </cell>
          <cell r="D124">
            <v>193.13</v>
          </cell>
          <cell r="E124">
            <v>33873</v>
          </cell>
          <cell r="F124">
            <v>0</v>
          </cell>
          <cell r="G124">
            <v>0</v>
          </cell>
          <cell r="H124">
            <v>33873</v>
          </cell>
          <cell r="I124">
            <v>0</v>
          </cell>
          <cell r="J124">
            <v>33873</v>
          </cell>
          <cell r="K124" t="str">
            <v>Y</v>
          </cell>
          <cell r="L124">
            <v>0</v>
          </cell>
          <cell r="M124">
            <v>193.13</v>
          </cell>
          <cell r="N124">
            <v>151</v>
          </cell>
          <cell r="O124">
            <v>34024</v>
          </cell>
        </row>
        <row r="125">
          <cell r="B125" t="str">
            <v>03017</v>
          </cell>
          <cell r="C125" t="str">
            <v>KENNEWICK</v>
          </cell>
          <cell r="D125">
            <v>1746.25</v>
          </cell>
          <cell r="E125">
            <v>306274</v>
          </cell>
          <cell r="F125">
            <v>0</v>
          </cell>
          <cell r="G125">
            <v>0</v>
          </cell>
          <cell r="H125">
            <v>306274</v>
          </cell>
          <cell r="I125">
            <v>0</v>
          </cell>
          <cell r="J125">
            <v>306274</v>
          </cell>
          <cell r="K125" t="str">
            <v>Y</v>
          </cell>
          <cell r="L125">
            <v>0</v>
          </cell>
          <cell r="M125">
            <v>1746.25</v>
          </cell>
          <cell r="N125">
            <v>1369</v>
          </cell>
          <cell r="O125">
            <v>307643</v>
          </cell>
        </row>
        <row r="126">
          <cell r="B126" t="str">
            <v>17415</v>
          </cell>
          <cell r="C126" t="str">
            <v>KENT</v>
          </cell>
          <cell r="D126">
            <v>4043.88</v>
          </cell>
          <cell r="E126">
            <v>709254</v>
          </cell>
          <cell r="F126">
            <v>0</v>
          </cell>
          <cell r="G126">
            <v>0</v>
          </cell>
          <cell r="H126">
            <v>709254</v>
          </cell>
          <cell r="I126">
            <v>0</v>
          </cell>
          <cell r="J126">
            <v>709254</v>
          </cell>
          <cell r="K126" t="str">
            <v>Y</v>
          </cell>
          <cell r="L126">
            <v>0</v>
          </cell>
          <cell r="M126">
            <v>4043.88</v>
          </cell>
          <cell r="N126">
            <v>3170</v>
          </cell>
          <cell r="O126">
            <v>712424</v>
          </cell>
        </row>
        <row r="127">
          <cell r="B127" t="str">
            <v>33212</v>
          </cell>
          <cell r="C127" t="str">
            <v>KETTLE FALLS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Y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03052</v>
          </cell>
          <cell r="C128" t="str">
            <v>KIONA BENTON</v>
          </cell>
          <cell r="D128">
            <v>210.38</v>
          </cell>
          <cell r="E128">
            <v>36898</v>
          </cell>
          <cell r="F128">
            <v>0</v>
          </cell>
          <cell r="G128">
            <v>0</v>
          </cell>
          <cell r="H128">
            <v>36898</v>
          </cell>
          <cell r="I128">
            <v>0</v>
          </cell>
          <cell r="J128">
            <v>36898</v>
          </cell>
          <cell r="K128" t="str">
            <v>Y</v>
          </cell>
          <cell r="L128">
            <v>0</v>
          </cell>
          <cell r="M128">
            <v>210.38</v>
          </cell>
          <cell r="N128">
            <v>165</v>
          </cell>
          <cell r="O128">
            <v>37063</v>
          </cell>
        </row>
        <row r="129">
          <cell r="B129" t="str">
            <v>19403</v>
          </cell>
          <cell r="C129" t="str">
            <v>KITTITAS</v>
          </cell>
          <cell r="D129">
            <v>37.880000000000003</v>
          </cell>
          <cell r="E129">
            <v>6644</v>
          </cell>
          <cell r="F129">
            <v>0</v>
          </cell>
          <cell r="G129">
            <v>0</v>
          </cell>
          <cell r="H129">
            <v>6644</v>
          </cell>
          <cell r="I129">
            <v>0</v>
          </cell>
          <cell r="J129">
            <v>6644</v>
          </cell>
          <cell r="K129" t="str">
            <v>Y</v>
          </cell>
          <cell r="L129">
            <v>0</v>
          </cell>
          <cell r="M129">
            <v>37.880000000000003</v>
          </cell>
          <cell r="N129">
            <v>30</v>
          </cell>
          <cell r="O129">
            <v>6674</v>
          </cell>
        </row>
        <row r="130">
          <cell r="B130" t="str">
            <v>20402</v>
          </cell>
          <cell r="C130" t="str">
            <v>KLICKITAT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Y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29311</v>
          </cell>
          <cell r="C131" t="str">
            <v>LA CONNER</v>
          </cell>
          <cell r="D131">
            <v>10.38</v>
          </cell>
          <cell r="E131">
            <v>1821</v>
          </cell>
          <cell r="F131">
            <v>0</v>
          </cell>
          <cell r="G131">
            <v>0</v>
          </cell>
          <cell r="H131">
            <v>1821</v>
          </cell>
          <cell r="I131">
            <v>0</v>
          </cell>
          <cell r="J131">
            <v>1821</v>
          </cell>
          <cell r="K131" t="str">
            <v>Y</v>
          </cell>
          <cell r="L131">
            <v>0</v>
          </cell>
          <cell r="M131">
            <v>10.38</v>
          </cell>
          <cell r="N131">
            <v>8</v>
          </cell>
          <cell r="O131">
            <v>1829</v>
          </cell>
        </row>
        <row r="132">
          <cell r="B132" t="str">
            <v>06101</v>
          </cell>
          <cell r="C132" t="str">
            <v>LACENTER</v>
          </cell>
          <cell r="D132">
            <v>19.38</v>
          </cell>
          <cell r="E132">
            <v>3399</v>
          </cell>
          <cell r="F132">
            <v>0</v>
          </cell>
          <cell r="G132">
            <v>0</v>
          </cell>
          <cell r="H132">
            <v>3399</v>
          </cell>
          <cell r="I132">
            <v>0</v>
          </cell>
          <cell r="J132">
            <v>3399</v>
          </cell>
          <cell r="K132" t="str">
            <v>N</v>
          </cell>
          <cell r="L132">
            <v>3399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38126</v>
          </cell>
          <cell r="C133" t="str">
            <v>LACROSSE JOINT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Y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04129</v>
          </cell>
          <cell r="C134" t="str">
            <v>LAKE CHELAN</v>
          </cell>
          <cell r="D134">
            <v>305.75</v>
          </cell>
          <cell r="E134">
            <v>53625</v>
          </cell>
          <cell r="F134">
            <v>0</v>
          </cell>
          <cell r="G134">
            <v>0</v>
          </cell>
          <cell r="H134">
            <v>53625</v>
          </cell>
          <cell r="I134">
            <v>0</v>
          </cell>
          <cell r="J134">
            <v>53625</v>
          </cell>
          <cell r="K134" t="str">
            <v>Y</v>
          </cell>
          <cell r="L134">
            <v>0</v>
          </cell>
          <cell r="M134">
            <v>305.75</v>
          </cell>
          <cell r="N134">
            <v>240</v>
          </cell>
          <cell r="O134">
            <v>53865</v>
          </cell>
        </row>
        <row r="135">
          <cell r="B135" t="str">
            <v>31004</v>
          </cell>
          <cell r="C135" t="str">
            <v>LAKE STEVENS</v>
          </cell>
          <cell r="D135">
            <v>248</v>
          </cell>
          <cell r="E135">
            <v>43497</v>
          </cell>
          <cell r="F135">
            <v>0</v>
          </cell>
          <cell r="G135">
            <v>0</v>
          </cell>
          <cell r="H135">
            <v>43497</v>
          </cell>
          <cell r="I135">
            <v>0</v>
          </cell>
          <cell r="J135">
            <v>43497</v>
          </cell>
          <cell r="K135" t="str">
            <v>Y</v>
          </cell>
          <cell r="L135">
            <v>0</v>
          </cell>
          <cell r="M135">
            <v>248</v>
          </cell>
          <cell r="N135">
            <v>194</v>
          </cell>
          <cell r="O135">
            <v>43691</v>
          </cell>
        </row>
        <row r="136">
          <cell r="B136" t="str">
            <v>17937</v>
          </cell>
          <cell r="C136" t="str">
            <v>LAKE WASH TECH COLL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17414</v>
          </cell>
          <cell r="C137" t="str">
            <v>LAKE WASHINGTON</v>
          </cell>
          <cell r="D137">
            <v>1283.25</v>
          </cell>
          <cell r="E137">
            <v>225069</v>
          </cell>
          <cell r="F137">
            <v>0</v>
          </cell>
          <cell r="G137">
            <v>0</v>
          </cell>
          <cell r="H137">
            <v>225069</v>
          </cell>
          <cell r="I137">
            <v>0</v>
          </cell>
          <cell r="J137">
            <v>225069</v>
          </cell>
          <cell r="K137" t="str">
            <v>Y</v>
          </cell>
          <cell r="L137">
            <v>0</v>
          </cell>
          <cell r="M137">
            <v>1283.25</v>
          </cell>
          <cell r="N137">
            <v>1006</v>
          </cell>
          <cell r="O137">
            <v>226075</v>
          </cell>
        </row>
        <row r="138">
          <cell r="B138" t="str">
            <v>31306</v>
          </cell>
          <cell r="C138" t="str">
            <v>LAKEWOOD</v>
          </cell>
          <cell r="D138">
            <v>65.38</v>
          </cell>
          <cell r="E138">
            <v>11467</v>
          </cell>
          <cell r="F138">
            <v>0</v>
          </cell>
          <cell r="G138">
            <v>0</v>
          </cell>
          <cell r="H138">
            <v>11467</v>
          </cell>
          <cell r="I138">
            <v>0</v>
          </cell>
          <cell r="J138">
            <v>11467</v>
          </cell>
          <cell r="K138" t="str">
            <v>Y</v>
          </cell>
          <cell r="L138">
            <v>0</v>
          </cell>
          <cell r="M138">
            <v>65.38</v>
          </cell>
          <cell r="N138">
            <v>51</v>
          </cell>
          <cell r="O138">
            <v>11518</v>
          </cell>
        </row>
        <row r="139">
          <cell r="B139" t="str">
            <v>38264</v>
          </cell>
          <cell r="C139" t="str">
            <v>LAMONT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Y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32362</v>
          </cell>
          <cell r="C140" t="str">
            <v>LIBERTY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Y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01158</v>
          </cell>
          <cell r="C141" t="str">
            <v>LIND</v>
          </cell>
          <cell r="D141">
            <v>25.38</v>
          </cell>
          <cell r="E141">
            <v>4451</v>
          </cell>
          <cell r="F141">
            <v>0</v>
          </cell>
          <cell r="G141">
            <v>0</v>
          </cell>
          <cell r="H141">
            <v>4451</v>
          </cell>
          <cell r="I141">
            <v>0</v>
          </cell>
          <cell r="J141">
            <v>4451</v>
          </cell>
          <cell r="K141" t="str">
            <v>N</v>
          </cell>
          <cell r="L141">
            <v>4451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08122</v>
          </cell>
          <cell r="C142" t="str">
            <v>LONGVIEW</v>
          </cell>
          <cell r="D142">
            <v>308.88</v>
          </cell>
          <cell r="E142">
            <v>54174</v>
          </cell>
          <cell r="F142">
            <v>0</v>
          </cell>
          <cell r="G142">
            <v>0</v>
          </cell>
          <cell r="H142">
            <v>54174</v>
          </cell>
          <cell r="I142">
            <v>0</v>
          </cell>
          <cell r="J142">
            <v>54174</v>
          </cell>
          <cell r="K142" t="str">
            <v>Y</v>
          </cell>
          <cell r="L142">
            <v>0</v>
          </cell>
          <cell r="M142">
            <v>308.88</v>
          </cell>
          <cell r="N142">
            <v>242</v>
          </cell>
          <cell r="O142">
            <v>54416</v>
          </cell>
        </row>
        <row r="143">
          <cell r="B143" t="str">
            <v>33183</v>
          </cell>
          <cell r="C143" t="str">
            <v>LOON LAKE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Y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28144</v>
          </cell>
          <cell r="C144" t="str">
            <v>LOPEZ</v>
          </cell>
          <cell r="D144">
            <v>3.38</v>
          </cell>
          <cell r="E144">
            <v>593</v>
          </cell>
          <cell r="F144">
            <v>0</v>
          </cell>
          <cell r="G144">
            <v>0</v>
          </cell>
          <cell r="H144">
            <v>593</v>
          </cell>
          <cell r="I144">
            <v>0</v>
          </cell>
          <cell r="J144">
            <v>593</v>
          </cell>
          <cell r="K144" t="str">
            <v>Y</v>
          </cell>
          <cell r="L144">
            <v>0</v>
          </cell>
          <cell r="M144">
            <v>3.38</v>
          </cell>
          <cell r="N144">
            <v>3</v>
          </cell>
          <cell r="O144">
            <v>596</v>
          </cell>
        </row>
        <row r="145">
          <cell r="B145" t="str">
            <v>20406</v>
          </cell>
          <cell r="C145" t="str">
            <v>LYLE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Y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37504</v>
          </cell>
          <cell r="C146" t="str">
            <v>LYNDEN</v>
          </cell>
          <cell r="D146">
            <v>235.5</v>
          </cell>
          <cell r="E146">
            <v>41304</v>
          </cell>
          <cell r="F146">
            <v>0</v>
          </cell>
          <cell r="G146">
            <v>0</v>
          </cell>
          <cell r="H146">
            <v>41304</v>
          </cell>
          <cell r="I146">
            <v>0</v>
          </cell>
          <cell r="J146">
            <v>41304</v>
          </cell>
          <cell r="K146" t="str">
            <v>Y</v>
          </cell>
          <cell r="L146">
            <v>0</v>
          </cell>
          <cell r="M146">
            <v>235.5</v>
          </cell>
          <cell r="N146">
            <v>185</v>
          </cell>
          <cell r="O146">
            <v>41489</v>
          </cell>
        </row>
        <row r="147">
          <cell r="B147" t="str">
            <v>39120</v>
          </cell>
          <cell r="C147" t="str">
            <v>MABTON</v>
          </cell>
          <cell r="D147">
            <v>364.88</v>
          </cell>
          <cell r="E147">
            <v>63996</v>
          </cell>
          <cell r="F147">
            <v>0</v>
          </cell>
          <cell r="G147">
            <v>0</v>
          </cell>
          <cell r="H147">
            <v>63996</v>
          </cell>
          <cell r="I147">
            <v>0</v>
          </cell>
          <cell r="J147">
            <v>63996</v>
          </cell>
          <cell r="K147" t="str">
            <v>Y</v>
          </cell>
          <cell r="L147">
            <v>0</v>
          </cell>
          <cell r="M147">
            <v>364.88</v>
          </cell>
          <cell r="N147">
            <v>286</v>
          </cell>
          <cell r="O147">
            <v>64282</v>
          </cell>
        </row>
        <row r="148">
          <cell r="B148" t="str">
            <v>09207</v>
          </cell>
          <cell r="C148" t="str">
            <v>MANSFIELD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Y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04019</v>
          </cell>
          <cell r="C149" t="str">
            <v>MANSON</v>
          </cell>
          <cell r="D149">
            <v>198.75</v>
          </cell>
          <cell r="E149">
            <v>34859</v>
          </cell>
          <cell r="F149">
            <v>0</v>
          </cell>
          <cell r="G149">
            <v>0</v>
          </cell>
          <cell r="H149">
            <v>34859</v>
          </cell>
          <cell r="I149">
            <v>0</v>
          </cell>
          <cell r="J149">
            <v>34859</v>
          </cell>
          <cell r="K149" t="str">
            <v>Y</v>
          </cell>
          <cell r="L149">
            <v>0</v>
          </cell>
          <cell r="M149">
            <v>198.75</v>
          </cell>
          <cell r="N149">
            <v>156</v>
          </cell>
          <cell r="O149">
            <v>35015</v>
          </cell>
        </row>
        <row r="150">
          <cell r="B150" t="str">
            <v>23311</v>
          </cell>
          <cell r="C150" t="str">
            <v>MARY M KNIGHT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Y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33207</v>
          </cell>
          <cell r="C151" t="str">
            <v>MARY WALKER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Y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31025</v>
          </cell>
          <cell r="C152" t="str">
            <v>MARYSVILLE</v>
          </cell>
          <cell r="D152">
            <v>738.63</v>
          </cell>
          <cell r="E152">
            <v>129548</v>
          </cell>
          <cell r="F152">
            <v>0</v>
          </cell>
          <cell r="G152">
            <v>0</v>
          </cell>
          <cell r="H152">
            <v>129548</v>
          </cell>
          <cell r="I152">
            <v>0</v>
          </cell>
          <cell r="J152">
            <v>129548</v>
          </cell>
          <cell r="K152" t="str">
            <v>Y</v>
          </cell>
          <cell r="L152">
            <v>0</v>
          </cell>
          <cell r="M152">
            <v>738.63</v>
          </cell>
          <cell r="N152">
            <v>579</v>
          </cell>
          <cell r="O152">
            <v>130127</v>
          </cell>
        </row>
        <row r="153">
          <cell r="B153" t="str">
            <v>14065</v>
          </cell>
          <cell r="C153" t="str">
            <v>MC CLEARY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Y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32354</v>
          </cell>
          <cell r="C154" t="str">
            <v>MEAD</v>
          </cell>
          <cell r="D154">
            <v>142.75</v>
          </cell>
          <cell r="E154">
            <v>25037</v>
          </cell>
          <cell r="F154">
            <v>0</v>
          </cell>
          <cell r="G154">
            <v>0</v>
          </cell>
          <cell r="H154">
            <v>25037</v>
          </cell>
          <cell r="I154">
            <v>0</v>
          </cell>
          <cell r="J154">
            <v>25037</v>
          </cell>
          <cell r="K154" t="str">
            <v>Y</v>
          </cell>
          <cell r="L154">
            <v>0</v>
          </cell>
          <cell r="M154">
            <v>142.75</v>
          </cell>
          <cell r="N154">
            <v>112</v>
          </cell>
          <cell r="O154">
            <v>25149</v>
          </cell>
        </row>
        <row r="155">
          <cell r="B155" t="str">
            <v>32326</v>
          </cell>
          <cell r="C155" t="str">
            <v>MEDICAL LAKE</v>
          </cell>
          <cell r="D155">
            <v>10.38</v>
          </cell>
          <cell r="E155">
            <v>1821</v>
          </cell>
          <cell r="F155">
            <v>0</v>
          </cell>
          <cell r="G155">
            <v>0</v>
          </cell>
          <cell r="H155">
            <v>1821</v>
          </cell>
          <cell r="I155">
            <v>0</v>
          </cell>
          <cell r="J155">
            <v>1821</v>
          </cell>
          <cell r="K155" t="str">
            <v>N</v>
          </cell>
          <cell r="L155">
            <v>1821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17400</v>
          </cell>
          <cell r="C156" t="str">
            <v>MERCER ISLAND</v>
          </cell>
          <cell r="D156">
            <v>73.88</v>
          </cell>
          <cell r="E156">
            <v>12958</v>
          </cell>
          <cell r="F156">
            <v>0</v>
          </cell>
          <cell r="G156">
            <v>0</v>
          </cell>
          <cell r="H156">
            <v>12958</v>
          </cell>
          <cell r="I156">
            <v>0</v>
          </cell>
          <cell r="J156">
            <v>12958</v>
          </cell>
          <cell r="K156" t="str">
            <v>Y</v>
          </cell>
          <cell r="L156">
            <v>0</v>
          </cell>
          <cell r="M156">
            <v>73.88</v>
          </cell>
          <cell r="N156">
            <v>58</v>
          </cell>
          <cell r="O156">
            <v>13016</v>
          </cell>
        </row>
        <row r="157">
          <cell r="B157" t="str">
            <v>37505</v>
          </cell>
          <cell r="C157" t="str">
            <v>MERIDIAN</v>
          </cell>
          <cell r="D157">
            <v>106.63</v>
          </cell>
          <cell r="E157">
            <v>18702</v>
          </cell>
          <cell r="F157">
            <v>0</v>
          </cell>
          <cell r="G157">
            <v>0</v>
          </cell>
          <cell r="H157">
            <v>18702</v>
          </cell>
          <cell r="I157">
            <v>0</v>
          </cell>
          <cell r="J157">
            <v>18702</v>
          </cell>
          <cell r="K157" t="str">
            <v>Y</v>
          </cell>
          <cell r="L157">
            <v>0</v>
          </cell>
          <cell r="M157">
            <v>106.63</v>
          </cell>
          <cell r="N157">
            <v>84</v>
          </cell>
          <cell r="O157">
            <v>18786</v>
          </cell>
        </row>
        <row r="158">
          <cell r="B158" t="str">
            <v>24350</v>
          </cell>
          <cell r="C158" t="str">
            <v>METHOW VALLEY</v>
          </cell>
          <cell r="D158">
            <v>5.63</v>
          </cell>
          <cell r="E158">
            <v>987</v>
          </cell>
          <cell r="F158">
            <v>0</v>
          </cell>
          <cell r="G158">
            <v>0</v>
          </cell>
          <cell r="H158">
            <v>987</v>
          </cell>
          <cell r="I158">
            <v>0</v>
          </cell>
          <cell r="J158">
            <v>987</v>
          </cell>
          <cell r="K158" t="str">
            <v>N</v>
          </cell>
          <cell r="L158">
            <v>987</v>
          </cell>
          <cell r="M158">
            <v>0</v>
          </cell>
          <cell r="N158">
            <v>0</v>
          </cell>
          <cell r="O158">
            <v>0</v>
          </cell>
        </row>
        <row r="159">
          <cell r="B159" t="str">
            <v>30031</v>
          </cell>
          <cell r="C159" t="str">
            <v>MILL 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Y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B160" t="str">
            <v>31103</v>
          </cell>
          <cell r="C160" t="str">
            <v>MONROE</v>
          </cell>
          <cell r="D160">
            <v>421.25</v>
          </cell>
          <cell r="E160">
            <v>73883</v>
          </cell>
          <cell r="F160">
            <v>0</v>
          </cell>
          <cell r="G160">
            <v>0</v>
          </cell>
          <cell r="H160">
            <v>73883</v>
          </cell>
          <cell r="I160">
            <v>0</v>
          </cell>
          <cell r="J160">
            <v>73883</v>
          </cell>
          <cell r="K160" t="str">
            <v>Y</v>
          </cell>
          <cell r="L160">
            <v>0</v>
          </cell>
          <cell r="M160">
            <v>421.25</v>
          </cell>
          <cell r="N160">
            <v>330</v>
          </cell>
          <cell r="O160">
            <v>74213</v>
          </cell>
        </row>
        <row r="161">
          <cell r="B161" t="str">
            <v>14066</v>
          </cell>
          <cell r="C161" t="str">
            <v>MONTESANO</v>
          </cell>
          <cell r="D161">
            <v>17.25</v>
          </cell>
          <cell r="E161">
            <v>3025</v>
          </cell>
          <cell r="F161">
            <v>0</v>
          </cell>
          <cell r="G161">
            <v>0</v>
          </cell>
          <cell r="H161">
            <v>3025</v>
          </cell>
          <cell r="I161">
            <v>0</v>
          </cell>
          <cell r="J161">
            <v>3025</v>
          </cell>
          <cell r="K161" t="str">
            <v>Y</v>
          </cell>
          <cell r="L161">
            <v>0</v>
          </cell>
          <cell r="M161">
            <v>17.25</v>
          </cell>
          <cell r="N161">
            <v>14</v>
          </cell>
          <cell r="O161">
            <v>3039</v>
          </cell>
        </row>
        <row r="162">
          <cell r="B162" t="str">
            <v>21214</v>
          </cell>
          <cell r="C162" t="str">
            <v>MORTON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Y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13161</v>
          </cell>
          <cell r="C163" t="str">
            <v>MOSES LAKE</v>
          </cell>
          <cell r="D163">
            <v>620.63</v>
          </cell>
          <cell r="E163">
            <v>108852</v>
          </cell>
          <cell r="F163">
            <v>0</v>
          </cell>
          <cell r="G163">
            <v>0</v>
          </cell>
          <cell r="H163">
            <v>108852</v>
          </cell>
          <cell r="I163">
            <v>0</v>
          </cell>
          <cell r="J163">
            <v>108852</v>
          </cell>
          <cell r="K163" t="str">
            <v>Y</v>
          </cell>
          <cell r="L163">
            <v>0</v>
          </cell>
          <cell r="M163">
            <v>620.63</v>
          </cell>
          <cell r="N163">
            <v>487</v>
          </cell>
          <cell r="O163">
            <v>109339</v>
          </cell>
        </row>
        <row r="164">
          <cell r="B164" t="str">
            <v>21206</v>
          </cell>
          <cell r="C164" t="str">
            <v>MOSSYROCK</v>
          </cell>
          <cell r="D164">
            <v>35.25</v>
          </cell>
          <cell r="E164">
            <v>6182</v>
          </cell>
          <cell r="F164">
            <v>0</v>
          </cell>
          <cell r="G164">
            <v>0</v>
          </cell>
          <cell r="H164">
            <v>6182</v>
          </cell>
          <cell r="I164">
            <v>0</v>
          </cell>
          <cell r="J164">
            <v>6182</v>
          </cell>
          <cell r="K164" t="str">
            <v>Y</v>
          </cell>
          <cell r="L164">
            <v>0</v>
          </cell>
          <cell r="M164">
            <v>35.25</v>
          </cell>
          <cell r="N164">
            <v>28</v>
          </cell>
          <cell r="O164">
            <v>6210</v>
          </cell>
        </row>
        <row r="165">
          <cell r="B165" t="str">
            <v>39209</v>
          </cell>
          <cell r="C165" t="str">
            <v>MOUNT ADAMS</v>
          </cell>
          <cell r="D165">
            <v>122.5</v>
          </cell>
          <cell r="E165">
            <v>21485</v>
          </cell>
          <cell r="F165">
            <v>0</v>
          </cell>
          <cell r="G165">
            <v>0</v>
          </cell>
          <cell r="H165">
            <v>21485</v>
          </cell>
          <cell r="I165">
            <v>0</v>
          </cell>
          <cell r="J165">
            <v>21485</v>
          </cell>
          <cell r="K165" t="str">
            <v>Y</v>
          </cell>
          <cell r="L165">
            <v>0</v>
          </cell>
          <cell r="M165">
            <v>122.5</v>
          </cell>
          <cell r="N165">
            <v>96</v>
          </cell>
          <cell r="O165">
            <v>21581</v>
          </cell>
        </row>
        <row r="166">
          <cell r="B166" t="str">
            <v>37507</v>
          </cell>
          <cell r="C166" t="str">
            <v>MOUNT BAKER</v>
          </cell>
          <cell r="D166">
            <v>131.5</v>
          </cell>
          <cell r="E166">
            <v>23064</v>
          </cell>
          <cell r="F166">
            <v>0</v>
          </cell>
          <cell r="G166">
            <v>0</v>
          </cell>
          <cell r="H166">
            <v>23064</v>
          </cell>
          <cell r="I166">
            <v>0</v>
          </cell>
          <cell r="J166">
            <v>23064</v>
          </cell>
          <cell r="K166" t="str">
            <v>Y</v>
          </cell>
          <cell r="L166">
            <v>0</v>
          </cell>
          <cell r="M166">
            <v>131.5</v>
          </cell>
          <cell r="N166">
            <v>103</v>
          </cell>
          <cell r="O166">
            <v>23167</v>
          </cell>
        </row>
        <row r="167">
          <cell r="B167" t="str">
            <v>30029</v>
          </cell>
          <cell r="C167" t="str">
            <v>MOUNT PLEASANT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Y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B168" t="str">
            <v>29320</v>
          </cell>
          <cell r="C168" t="str">
            <v>MT VERNON</v>
          </cell>
          <cell r="D168">
            <v>1452.5</v>
          </cell>
          <cell r="E168">
            <v>254753</v>
          </cell>
          <cell r="F168">
            <v>0</v>
          </cell>
          <cell r="G168">
            <v>0</v>
          </cell>
          <cell r="H168">
            <v>254753</v>
          </cell>
          <cell r="I168">
            <v>0</v>
          </cell>
          <cell r="J168">
            <v>254753</v>
          </cell>
          <cell r="K168" t="str">
            <v>Y</v>
          </cell>
          <cell r="L168">
            <v>0</v>
          </cell>
          <cell r="M168">
            <v>1452.5</v>
          </cell>
          <cell r="N168">
            <v>1139</v>
          </cell>
          <cell r="O168">
            <v>255892</v>
          </cell>
        </row>
        <row r="169">
          <cell r="B169" t="str">
            <v>31006</v>
          </cell>
          <cell r="C169" t="str">
            <v>MUKILTEO</v>
          </cell>
          <cell r="D169">
            <v>2182.63</v>
          </cell>
          <cell r="E169">
            <v>382810</v>
          </cell>
          <cell r="F169">
            <v>0</v>
          </cell>
          <cell r="G169">
            <v>0</v>
          </cell>
          <cell r="H169">
            <v>382810</v>
          </cell>
          <cell r="I169">
            <v>0</v>
          </cell>
          <cell r="J169">
            <v>382810</v>
          </cell>
          <cell r="K169" t="str">
            <v>Y</v>
          </cell>
          <cell r="L169">
            <v>0</v>
          </cell>
          <cell r="M169">
            <v>2182.63</v>
          </cell>
          <cell r="N169">
            <v>1711</v>
          </cell>
          <cell r="O169">
            <v>384521</v>
          </cell>
        </row>
        <row r="170">
          <cell r="B170" t="str">
            <v>39003</v>
          </cell>
          <cell r="C170" t="str">
            <v>NACHES VALLEY</v>
          </cell>
          <cell r="D170">
            <v>63.5</v>
          </cell>
          <cell r="E170">
            <v>11137</v>
          </cell>
          <cell r="F170">
            <v>0</v>
          </cell>
          <cell r="G170">
            <v>0</v>
          </cell>
          <cell r="H170">
            <v>11137</v>
          </cell>
          <cell r="I170">
            <v>0</v>
          </cell>
          <cell r="J170">
            <v>11137</v>
          </cell>
          <cell r="K170" t="str">
            <v>Y</v>
          </cell>
          <cell r="L170">
            <v>0</v>
          </cell>
          <cell r="M170">
            <v>63.5</v>
          </cell>
          <cell r="N170">
            <v>50</v>
          </cell>
          <cell r="O170">
            <v>11187</v>
          </cell>
        </row>
        <row r="171">
          <cell r="B171" t="str">
            <v>21014</v>
          </cell>
          <cell r="C171" t="str">
            <v>NAPAVINE</v>
          </cell>
          <cell r="D171">
            <v>1.25</v>
          </cell>
          <cell r="E171">
            <v>219</v>
          </cell>
          <cell r="F171">
            <v>0</v>
          </cell>
          <cell r="G171">
            <v>0</v>
          </cell>
          <cell r="H171">
            <v>219</v>
          </cell>
          <cell r="I171">
            <v>0</v>
          </cell>
          <cell r="J171">
            <v>219</v>
          </cell>
          <cell r="K171" t="str">
            <v>N</v>
          </cell>
          <cell r="L171">
            <v>219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>25155</v>
          </cell>
          <cell r="C172" t="str">
            <v>NASELLE GRAYS RIV</v>
          </cell>
          <cell r="D172">
            <v>5</v>
          </cell>
          <cell r="E172">
            <v>877</v>
          </cell>
          <cell r="F172">
            <v>0</v>
          </cell>
          <cell r="G172">
            <v>0</v>
          </cell>
          <cell r="H172">
            <v>877</v>
          </cell>
          <cell r="I172">
            <v>0</v>
          </cell>
          <cell r="J172">
            <v>877</v>
          </cell>
          <cell r="K172" t="str">
            <v>N</v>
          </cell>
          <cell r="L172">
            <v>877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24014</v>
          </cell>
          <cell r="C173" t="str">
            <v>NESPELEM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Y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26056</v>
          </cell>
          <cell r="C174" t="str">
            <v>NEWPORT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Y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32325</v>
          </cell>
          <cell r="C175" t="str">
            <v>NINE MILE FALLS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Y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37506</v>
          </cell>
          <cell r="C176" t="str">
            <v>NOOKSACK VALLEY</v>
          </cell>
          <cell r="D176">
            <v>185.88</v>
          </cell>
          <cell r="E176">
            <v>32601</v>
          </cell>
          <cell r="F176">
            <v>0</v>
          </cell>
          <cell r="G176">
            <v>0</v>
          </cell>
          <cell r="H176">
            <v>32601</v>
          </cell>
          <cell r="I176">
            <v>0</v>
          </cell>
          <cell r="J176">
            <v>32601</v>
          </cell>
          <cell r="K176" t="str">
            <v>Y</v>
          </cell>
          <cell r="L176">
            <v>0</v>
          </cell>
          <cell r="M176">
            <v>185.88</v>
          </cell>
          <cell r="N176">
            <v>146</v>
          </cell>
          <cell r="O176">
            <v>32747</v>
          </cell>
        </row>
        <row r="177">
          <cell r="B177" t="str">
            <v>14064</v>
          </cell>
          <cell r="C177" t="str">
            <v>NORTH BEACH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Y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11051</v>
          </cell>
          <cell r="C178" t="str">
            <v>NORTH FRANKLIN</v>
          </cell>
          <cell r="D178">
            <v>690.88</v>
          </cell>
          <cell r="E178">
            <v>121173</v>
          </cell>
          <cell r="F178">
            <v>0</v>
          </cell>
          <cell r="G178">
            <v>0</v>
          </cell>
          <cell r="H178">
            <v>121173</v>
          </cell>
          <cell r="I178">
            <v>0</v>
          </cell>
          <cell r="J178">
            <v>121173</v>
          </cell>
          <cell r="K178" t="str">
            <v>Y</v>
          </cell>
          <cell r="L178">
            <v>0</v>
          </cell>
          <cell r="M178">
            <v>690.88</v>
          </cell>
          <cell r="N178">
            <v>542</v>
          </cell>
          <cell r="O178">
            <v>121715</v>
          </cell>
        </row>
        <row r="179">
          <cell r="B179" t="str">
            <v>18400</v>
          </cell>
          <cell r="C179" t="str">
            <v>NORTH KITSAP</v>
          </cell>
          <cell r="D179">
            <v>182.25</v>
          </cell>
          <cell r="E179">
            <v>31965</v>
          </cell>
          <cell r="F179">
            <v>0</v>
          </cell>
          <cell r="G179">
            <v>0</v>
          </cell>
          <cell r="H179">
            <v>31965</v>
          </cell>
          <cell r="I179">
            <v>0</v>
          </cell>
          <cell r="J179">
            <v>31965</v>
          </cell>
          <cell r="K179" t="str">
            <v>Y</v>
          </cell>
          <cell r="L179">
            <v>0</v>
          </cell>
          <cell r="M179">
            <v>182.25</v>
          </cell>
          <cell r="N179">
            <v>143</v>
          </cell>
          <cell r="O179">
            <v>32108</v>
          </cell>
        </row>
        <row r="180">
          <cell r="B180" t="str">
            <v>23403</v>
          </cell>
          <cell r="C180" t="str">
            <v>NORTH MASON</v>
          </cell>
          <cell r="D180">
            <v>80.5</v>
          </cell>
          <cell r="E180">
            <v>14119</v>
          </cell>
          <cell r="F180">
            <v>0</v>
          </cell>
          <cell r="G180">
            <v>0</v>
          </cell>
          <cell r="H180">
            <v>14119</v>
          </cell>
          <cell r="I180">
            <v>0</v>
          </cell>
          <cell r="J180">
            <v>14119</v>
          </cell>
          <cell r="K180" t="str">
            <v>Y</v>
          </cell>
          <cell r="L180">
            <v>0</v>
          </cell>
          <cell r="M180">
            <v>80.5</v>
          </cell>
          <cell r="N180">
            <v>63</v>
          </cell>
          <cell r="O180">
            <v>14182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Y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34003</v>
          </cell>
          <cell r="C182" t="str">
            <v>NORTH THURSTON</v>
          </cell>
          <cell r="D182">
            <v>409.88</v>
          </cell>
          <cell r="E182">
            <v>71889</v>
          </cell>
          <cell r="F182">
            <v>0</v>
          </cell>
          <cell r="G182">
            <v>0</v>
          </cell>
          <cell r="H182">
            <v>71889</v>
          </cell>
          <cell r="I182">
            <v>0</v>
          </cell>
          <cell r="J182">
            <v>71889</v>
          </cell>
          <cell r="K182" t="str">
            <v>Y</v>
          </cell>
          <cell r="L182">
            <v>0</v>
          </cell>
          <cell r="M182">
            <v>409.88</v>
          </cell>
          <cell r="N182">
            <v>321</v>
          </cell>
          <cell r="O182">
            <v>72210</v>
          </cell>
        </row>
        <row r="183">
          <cell r="B183" t="str">
            <v>33211</v>
          </cell>
          <cell r="C183" t="str">
            <v>NORTHPORT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Y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17417</v>
          </cell>
          <cell r="C184" t="str">
            <v>NORTHSHORE</v>
          </cell>
          <cell r="D184">
            <v>891.38</v>
          </cell>
          <cell r="E184">
            <v>156339</v>
          </cell>
          <cell r="F184">
            <v>0</v>
          </cell>
          <cell r="G184">
            <v>0</v>
          </cell>
          <cell r="H184">
            <v>156339</v>
          </cell>
          <cell r="I184">
            <v>0</v>
          </cell>
          <cell r="J184">
            <v>156339</v>
          </cell>
          <cell r="K184" t="str">
            <v>Y</v>
          </cell>
          <cell r="L184">
            <v>0</v>
          </cell>
          <cell r="M184">
            <v>891.38</v>
          </cell>
          <cell r="N184">
            <v>699</v>
          </cell>
          <cell r="O184">
            <v>157038</v>
          </cell>
        </row>
        <row r="185">
          <cell r="B185" t="str">
            <v>15201</v>
          </cell>
          <cell r="C185" t="str">
            <v>OAK HARBOR</v>
          </cell>
          <cell r="D185">
            <v>91.63</v>
          </cell>
          <cell r="E185">
            <v>16071</v>
          </cell>
          <cell r="F185">
            <v>0</v>
          </cell>
          <cell r="G185">
            <v>0</v>
          </cell>
          <cell r="H185">
            <v>16071</v>
          </cell>
          <cell r="I185">
            <v>0</v>
          </cell>
          <cell r="J185">
            <v>16071</v>
          </cell>
          <cell r="K185" t="str">
            <v>Y</v>
          </cell>
          <cell r="L185">
            <v>0</v>
          </cell>
          <cell r="M185">
            <v>91.63</v>
          </cell>
          <cell r="N185">
            <v>72</v>
          </cell>
          <cell r="O185">
            <v>16143</v>
          </cell>
        </row>
        <row r="186">
          <cell r="B186" t="str">
            <v>38324</v>
          </cell>
          <cell r="C186" t="str">
            <v>OAKESDALE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Y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14400</v>
          </cell>
          <cell r="C187" t="str">
            <v>OAKVILLE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Y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25101</v>
          </cell>
          <cell r="C188" t="str">
            <v>OCEAN BEACH</v>
          </cell>
          <cell r="D188">
            <v>27.5</v>
          </cell>
          <cell r="E188">
            <v>4823</v>
          </cell>
          <cell r="F188">
            <v>0</v>
          </cell>
          <cell r="G188">
            <v>0</v>
          </cell>
          <cell r="H188">
            <v>4823</v>
          </cell>
          <cell r="I188">
            <v>0</v>
          </cell>
          <cell r="J188">
            <v>4823</v>
          </cell>
          <cell r="K188" t="str">
            <v>Y</v>
          </cell>
          <cell r="L188">
            <v>0</v>
          </cell>
          <cell r="M188">
            <v>27.5</v>
          </cell>
          <cell r="N188">
            <v>22</v>
          </cell>
          <cell r="O188">
            <v>4845</v>
          </cell>
        </row>
        <row r="189">
          <cell r="B189" t="str">
            <v>14172</v>
          </cell>
          <cell r="C189" t="str">
            <v>OCOSTA</v>
          </cell>
          <cell r="D189">
            <v>42.25</v>
          </cell>
          <cell r="E189">
            <v>7410</v>
          </cell>
          <cell r="F189">
            <v>0</v>
          </cell>
          <cell r="G189">
            <v>0</v>
          </cell>
          <cell r="H189">
            <v>7410</v>
          </cell>
          <cell r="I189">
            <v>0</v>
          </cell>
          <cell r="J189">
            <v>7410</v>
          </cell>
          <cell r="K189" t="str">
            <v>Y</v>
          </cell>
          <cell r="L189">
            <v>0</v>
          </cell>
          <cell r="M189">
            <v>42.25</v>
          </cell>
          <cell r="N189">
            <v>33</v>
          </cell>
          <cell r="O189">
            <v>7443</v>
          </cell>
        </row>
        <row r="190">
          <cell r="B190" t="str">
            <v>22105</v>
          </cell>
          <cell r="C190" t="str">
            <v>ODESSA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Y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24105</v>
          </cell>
          <cell r="C191" t="str">
            <v>OKANOGAN</v>
          </cell>
          <cell r="D191">
            <v>80.75</v>
          </cell>
          <cell r="E191">
            <v>14163</v>
          </cell>
          <cell r="F191">
            <v>0</v>
          </cell>
          <cell r="G191">
            <v>0</v>
          </cell>
          <cell r="H191">
            <v>14163</v>
          </cell>
          <cell r="I191">
            <v>0</v>
          </cell>
          <cell r="J191">
            <v>14163</v>
          </cell>
          <cell r="K191" t="str">
            <v>Y</v>
          </cell>
          <cell r="L191">
            <v>0</v>
          </cell>
          <cell r="M191">
            <v>80.75</v>
          </cell>
          <cell r="N191">
            <v>63</v>
          </cell>
          <cell r="O191">
            <v>14226</v>
          </cell>
        </row>
        <row r="192">
          <cell r="B192" t="str">
            <v>34111</v>
          </cell>
          <cell r="C192" t="str">
            <v>OLYMPIA</v>
          </cell>
          <cell r="D192">
            <v>206.88</v>
          </cell>
          <cell r="E192">
            <v>36285</v>
          </cell>
          <cell r="F192">
            <v>0</v>
          </cell>
          <cell r="G192">
            <v>0</v>
          </cell>
          <cell r="H192">
            <v>36285</v>
          </cell>
          <cell r="I192">
            <v>0</v>
          </cell>
          <cell r="J192">
            <v>36285</v>
          </cell>
          <cell r="K192" t="str">
            <v>Y</v>
          </cell>
          <cell r="L192">
            <v>0</v>
          </cell>
          <cell r="M192">
            <v>206.88</v>
          </cell>
          <cell r="N192">
            <v>162</v>
          </cell>
          <cell r="O192">
            <v>36447</v>
          </cell>
        </row>
        <row r="193">
          <cell r="B193" t="str">
            <v>24019</v>
          </cell>
          <cell r="C193" t="str">
            <v>OMAK</v>
          </cell>
          <cell r="D193">
            <v>74.75</v>
          </cell>
          <cell r="E193">
            <v>13110</v>
          </cell>
          <cell r="F193">
            <v>0</v>
          </cell>
          <cell r="G193">
            <v>0</v>
          </cell>
          <cell r="H193">
            <v>13110</v>
          </cell>
          <cell r="I193">
            <v>0</v>
          </cell>
          <cell r="J193">
            <v>13110</v>
          </cell>
          <cell r="K193" t="str">
            <v>Y</v>
          </cell>
          <cell r="L193">
            <v>0</v>
          </cell>
          <cell r="M193">
            <v>74.75</v>
          </cell>
          <cell r="N193">
            <v>59</v>
          </cell>
          <cell r="O193">
            <v>13169</v>
          </cell>
        </row>
        <row r="194">
          <cell r="B194" t="str">
            <v>21300</v>
          </cell>
          <cell r="C194" t="str">
            <v>ONALASKA</v>
          </cell>
          <cell r="D194">
            <v>22.13</v>
          </cell>
          <cell r="E194">
            <v>3881</v>
          </cell>
          <cell r="F194">
            <v>0</v>
          </cell>
          <cell r="G194">
            <v>0</v>
          </cell>
          <cell r="H194">
            <v>3881</v>
          </cell>
          <cell r="I194">
            <v>0</v>
          </cell>
          <cell r="J194">
            <v>3881</v>
          </cell>
          <cell r="K194" t="str">
            <v>Y</v>
          </cell>
          <cell r="L194">
            <v>0</v>
          </cell>
          <cell r="M194">
            <v>22.13</v>
          </cell>
          <cell r="N194">
            <v>17</v>
          </cell>
          <cell r="O194">
            <v>3898</v>
          </cell>
        </row>
        <row r="195">
          <cell r="B195" t="str">
            <v>33030</v>
          </cell>
          <cell r="C195" t="str">
            <v>ONION CREEK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Y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28137</v>
          </cell>
          <cell r="C196" t="str">
            <v>ORCAS</v>
          </cell>
          <cell r="D196">
            <v>17.38</v>
          </cell>
          <cell r="E196">
            <v>3048</v>
          </cell>
          <cell r="F196">
            <v>0</v>
          </cell>
          <cell r="G196">
            <v>0</v>
          </cell>
          <cell r="H196">
            <v>3048</v>
          </cell>
          <cell r="I196">
            <v>0</v>
          </cell>
          <cell r="J196">
            <v>3048</v>
          </cell>
          <cell r="K196" t="str">
            <v>Y</v>
          </cell>
          <cell r="L196">
            <v>0</v>
          </cell>
          <cell r="M196">
            <v>17.38</v>
          </cell>
          <cell r="N196">
            <v>14</v>
          </cell>
          <cell r="O196">
            <v>3062</v>
          </cell>
        </row>
        <row r="197">
          <cell r="B197" t="str">
            <v>32123</v>
          </cell>
          <cell r="C197" t="str">
            <v>ORCHARD PRAIRIE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Y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10065</v>
          </cell>
          <cell r="C198" t="str">
            <v>ORIENT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Y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09013</v>
          </cell>
          <cell r="C199" t="str">
            <v>ORONDO</v>
          </cell>
          <cell r="D199">
            <v>98.63</v>
          </cell>
          <cell r="E199">
            <v>17299</v>
          </cell>
          <cell r="F199">
            <v>0</v>
          </cell>
          <cell r="G199">
            <v>0</v>
          </cell>
          <cell r="H199">
            <v>17299</v>
          </cell>
          <cell r="I199">
            <v>0</v>
          </cell>
          <cell r="J199">
            <v>17299</v>
          </cell>
          <cell r="K199" t="str">
            <v>Y</v>
          </cell>
          <cell r="L199">
            <v>0</v>
          </cell>
          <cell r="M199">
            <v>98.63</v>
          </cell>
          <cell r="N199">
            <v>77</v>
          </cell>
          <cell r="O199">
            <v>17376</v>
          </cell>
        </row>
        <row r="200">
          <cell r="B200" t="str">
            <v>24410</v>
          </cell>
          <cell r="C200" t="str">
            <v>OROVILLE</v>
          </cell>
          <cell r="D200">
            <v>80.5</v>
          </cell>
          <cell r="E200">
            <v>14119</v>
          </cell>
          <cell r="F200">
            <v>0</v>
          </cell>
          <cell r="G200">
            <v>0</v>
          </cell>
          <cell r="H200">
            <v>14119</v>
          </cell>
          <cell r="I200">
            <v>0</v>
          </cell>
          <cell r="J200">
            <v>14119</v>
          </cell>
          <cell r="K200" t="str">
            <v>Y</v>
          </cell>
          <cell r="L200">
            <v>0</v>
          </cell>
          <cell r="M200">
            <v>80.5</v>
          </cell>
          <cell r="N200">
            <v>63</v>
          </cell>
          <cell r="O200">
            <v>14182</v>
          </cell>
        </row>
        <row r="201">
          <cell r="B201" t="str">
            <v>27344</v>
          </cell>
          <cell r="C201" t="str">
            <v>ORTING</v>
          </cell>
          <cell r="D201">
            <v>26.25</v>
          </cell>
          <cell r="E201">
            <v>4604</v>
          </cell>
          <cell r="F201">
            <v>0</v>
          </cell>
          <cell r="G201">
            <v>0</v>
          </cell>
          <cell r="H201">
            <v>4604</v>
          </cell>
          <cell r="I201">
            <v>0</v>
          </cell>
          <cell r="J201">
            <v>4604</v>
          </cell>
          <cell r="K201" t="str">
            <v>Y</v>
          </cell>
          <cell r="L201">
            <v>0</v>
          </cell>
          <cell r="M201">
            <v>26.25</v>
          </cell>
          <cell r="N201">
            <v>21</v>
          </cell>
          <cell r="O201">
            <v>4625</v>
          </cell>
        </row>
        <row r="202">
          <cell r="B202" t="str">
            <v>01147</v>
          </cell>
          <cell r="C202" t="str">
            <v>OTHELLO</v>
          </cell>
          <cell r="D202">
            <v>1317.13</v>
          </cell>
          <cell r="E202">
            <v>231011</v>
          </cell>
          <cell r="F202">
            <v>0</v>
          </cell>
          <cell r="G202">
            <v>0</v>
          </cell>
          <cell r="H202">
            <v>231011</v>
          </cell>
          <cell r="I202">
            <v>0</v>
          </cell>
          <cell r="J202">
            <v>231011</v>
          </cell>
          <cell r="K202" t="str">
            <v>Y</v>
          </cell>
          <cell r="L202">
            <v>0</v>
          </cell>
          <cell r="M202">
            <v>1317.13</v>
          </cell>
          <cell r="N202">
            <v>1033</v>
          </cell>
          <cell r="O202">
            <v>232044</v>
          </cell>
        </row>
        <row r="203">
          <cell r="B203" t="str">
            <v>09102</v>
          </cell>
          <cell r="C203" t="str">
            <v>PALISADES</v>
          </cell>
          <cell r="D203">
            <v>12.63</v>
          </cell>
          <cell r="E203">
            <v>2215</v>
          </cell>
          <cell r="F203">
            <v>0</v>
          </cell>
          <cell r="G203">
            <v>0</v>
          </cell>
          <cell r="H203">
            <v>2215</v>
          </cell>
          <cell r="I203">
            <v>0</v>
          </cell>
          <cell r="J203">
            <v>2215</v>
          </cell>
          <cell r="K203" t="str">
            <v>N</v>
          </cell>
          <cell r="L203">
            <v>2215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38301</v>
          </cell>
          <cell r="C204" t="str">
            <v>PALOUSE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Y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11001</v>
          </cell>
          <cell r="C205" t="str">
            <v>PASCO</v>
          </cell>
          <cell r="D205">
            <v>4924.88</v>
          </cell>
          <cell r="E205">
            <v>863772</v>
          </cell>
          <cell r="F205">
            <v>0</v>
          </cell>
          <cell r="G205">
            <v>0</v>
          </cell>
          <cell r="H205">
            <v>863772</v>
          </cell>
          <cell r="I205">
            <v>0</v>
          </cell>
          <cell r="J205">
            <v>863772</v>
          </cell>
          <cell r="K205" t="str">
            <v>Y</v>
          </cell>
          <cell r="L205">
            <v>0</v>
          </cell>
          <cell r="M205">
            <v>4924.88</v>
          </cell>
          <cell r="N205">
            <v>3861</v>
          </cell>
          <cell r="O205">
            <v>867633</v>
          </cell>
        </row>
        <row r="206">
          <cell r="B206" t="str">
            <v>24122</v>
          </cell>
          <cell r="C206" t="str">
            <v>PATEROS</v>
          </cell>
          <cell r="D206">
            <v>30.13</v>
          </cell>
          <cell r="E206">
            <v>5284</v>
          </cell>
          <cell r="F206">
            <v>0</v>
          </cell>
          <cell r="G206">
            <v>0</v>
          </cell>
          <cell r="H206">
            <v>5284</v>
          </cell>
          <cell r="I206">
            <v>0</v>
          </cell>
          <cell r="J206">
            <v>5284</v>
          </cell>
          <cell r="K206" t="str">
            <v>Y</v>
          </cell>
          <cell r="L206">
            <v>0</v>
          </cell>
          <cell r="M206">
            <v>30.13</v>
          </cell>
          <cell r="N206">
            <v>24</v>
          </cell>
          <cell r="O206">
            <v>5308</v>
          </cell>
        </row>
        <row r="207">
          <cell r="B207" t="str">
            <v>03050</v>
          </cell>
          <cell r="C207" t="str">
            <v>PATERSON</v>
          </cell>
          <cell r="D207">
            <v>33.25</v>
          </cell>
          <cell r="E207">
            <v>5832</v>
          </cell>
          <cell r="F207">
            <v>0</v>
          </cell>
          <cell r="G207">
            <v>0</v>
          </cell>
          <cell r="H207">
            <v>5832</v>
          </cell>
          <cell r="I207">
            <v>0</v>
          </cell>
          <cell r="J207">
            <v>5832</v>
          </cell>
          <cell r="K207" t="str">
            <v>Y</v>
          </cell>
          <cell r="L207">
            <v>0</v>
          </cell>
          <cell r="M207">
            <v>33.25</v>
          </cell>
          <cell r="N207">
            <v>26</v>
          </cell>
          <cell r="O207">
            <v>5858</v>
          </cell>
        </row>
        <row r="208">
          <cell r="B208" t="str">
            <v>21301</v>
          </cell>
          <cell r="C208" t="str">
            <v>PE ELL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Y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27401</v>
          </cell>
          <cell r="C209" t="str">
            <v>PENINSULA</v>
          </cell>
          <cell r="D209">
            <v>49.75</v>
          </cell>
          <cell r="E209">
            <v>8726</v>
          </cell>
          <cell r="F209">
            <v>0</v>
          </cell>
          <cell r="G209">
            <v>0</v>
          </cell>
          <cell r="H209">
            <v>8726</v>
          </cell>
          <cell r="I209">
            <v>0</v>
          </cell>
          <cell r="J209">
            <v>8726</v>
          </cell>
          <cell r="K209" t="str">
            <v>Y</v>
          </cell>
          <cell r="L209">
            <v>0</v>
          </cell>
          <cell r="M209">
            <v>49.75</v>
          </cell>
          <cell r="N209">
            <v>39</v>
          </cell>
          <cell r="O209">
            <v>8765</v>
          </cell>
        </row>
        <row r="210">
          <cell r="B210" t="str">
            <v>23402</v>
          </cell>
          <cell r="C210" t="str">
            <v>PIONEER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Y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12110</v>
          </cell>
          <cell r="C211" t="str">
            <v>POMEROY</v>
          </cell>
          <cell r="D211">
            <v>2</v>
          </cell>
          <cell r="E211">
            <v>351</v>
          </cell>
          <cell r="F211">
            <v>0</v>
          </cell>
          <cell r="G211">
            <v>0</v>
          </cell>
          <cell r="H211">
            <v>351</v>
          </cell>
          <cell r="I211">
            <v>0</v>
          </cell>
          <cell r="J211">
            <v>351</v>
          </cell>
          <cell r="K211" t="str">
            <v>N</v>
          </cell>
          <cell r="L211">
            <v>351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05121</v>
          </cell>
          <cell r="C212" t="str">
            <v>PORT ANGELES</v>
          </cell>
          <cell r="D212">
            <v>45.75</v>
          </cell>
          <cell r="E212">
            <v>8024</v>
          </cell>
          <cell r="F212">
            <v>0</v>
          </cell>
          <cell r="G212">
            <v>0</v>
          </cell>
          <cell r="H212">
            <v>8024</v>
          </cell>
          <cell r="I212">
            <v>0</v>
          </cell>
          <cell r="J212">
            <v>8024</v>
          </cell>
          <cell r="K212" t="str">
            <v>N</v>
          </cell>
          <cell r="L212">
            <v>8024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16050</v>
          </cell>
          <cell r="C213" t="str">
            <v>PORT TOWNSEND</v>
          </cell>
          <cell r="D213">
            <v>11.13</v>
          </cell>
          <cell r="E213">
            <v>1952</v>
          </cell>
          <cell r="F213">
            <v>0</v>
          </cell>
          <cell r="G213">
            <v>0</v>
          </cell>
          <cell r="H213">
            <v>1952</v>
          </cell>
          <cell r="I213">
            <v>0</v>
          </cell>
          <cell r="J213">
            <v>1952</v>
          </cell>
          <cell r="K213" t="str">
            <v>Y</v>
          </cell>
          <cell r="L213">
            <v>0</v>
          </cell>
          <cell r="M213">
            <v>11.13</v>
          </cell>
          <cell r="N213">
            <v>9</v>
          </cell>
          <cell r="O213">
            <v>1961</v>
          </cell>
        </row>
        <row r="214">
          <cell r="B214" t="str">
            <v>36402</v>
          </cell>
          <cell r="C214" t="str">
            <v>PRESCOTT</v>
          </cell>
          <cell r="D214">
            <v>55.25</v>
          </cell>
          <cell r="E214">
            <v>9690</v>
          </cell>
          <cell r="F214">
            <v>0</v>
          </cell>
          <cell r="G214">
            <v>0</v>
          </cell>
          <cell r="H214">
            <v>9690</v>
          </cell>
          <cell r="I214">
            <v>0</v>
          </cell>
          <cell r="J214">
            <v>9690</v>
          </cell>
          <cell r="K214" t="str">
            <v>Y</v>
          </cell>
          <cell r="L214">
            <v>0</v>
          </cell>
          <cell r="M214">
            <v>55.25</v>
          </cell>
          <cell r="N214">
            <v>43</v>
          </cell>
          <cell r="O214">
            <v>9733</v>
          </cell>
        </row>
        <row r="215">
          <cell r="B215" t="str">
            <v>03116</v>
          </cell>
          <cell r="C215" t="str">
            <v>PROSSER</v>
          </cell>
          <cell r="D215">
            <v>573.88</v>
          </cell>
          <cell r="E215">
            <v>100653</v>
          </cell>
          <cell r="F215">
            <v>0</v>
          </cell>
          <cell r="G215">
            <v>0</v>
          </cell>
          <cell r="H215">
            <v>100653</v>
          </cell>
          <cell r="I215">
            <v>0</v>
          </cell>
          <cell r="J215">
            <v>100653</v>
          </cell>
          <cell r="K215" t="str">
            <v>Y</v>
          </cell>
          <cell r="L215">
            <v>0</v>
          </cell>
          <cell r="M215">
            <v>573.88</v>
          </cell>
          <cell r="N215">
            <v>450</v>
          </cell>
          <cell r="O215">
            <v>101103</v>
          </cell>
        </row>
        <row r="216">
          <cell r="B216" t="str">
            <v>17801</v>
          </cell>
          <cell r="C216" t="str">
            <v>PUGET SOUND ESD (121)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38267</v>
          </cell>
          <cell r="C217" t="str">
            <v>PULLMAN</v>
          </cell>
          <cell r="D217">
            <v>66.13</v>
          </cell>
          <cell r="E217">
            <v>11599</v>
          </cell>
          <cell r="F217">
            <v>0</v>
          </cell>
          <cell r="G217">
            <v>0</v>
          </cell>
          <cell r="H217">
            <v>11599</v>
          </cell>
          <cell r="I217">
            <v>0</v>
          </cell>
          <cell r="J217">
            <v>11599</v>
          </cell>
          <cell r="K217" t="str">
            <v>Y</v>
          </cell>
          <cell r="L217">
            <v>0</v>
          </cell>
          <cell r="M217">
            <v>66.13</v>
          </cell>
          <cell r="N217">
            <v>52</v>
          </cell>
          <cell r="O217">
            <v>11651</v>
          </cell>
        </row>
        <row r="218">
          <cell r="B218" t="str">
            <v>27003</v>
          </cell>
          <cell r="C218" t="str">
            <v>PUYALLUP</v>
          </cell>
          <cell r="D218">
            <v>576.63</v>
          </cell>
          <cell r="E218">
            <v>101135</v>
          </cell>
          <cell r="F218">
            <v>0</v>
          </cell>
          <cell r="G218">
            <v>0</v>
          </cell>
          <cell r="H218">
            <v>101135</v>
          </cell>
          <cell r="I218">
            <v>0</v>
          </cell>
          <cell r="J218">
            <v>101135</v>
          </cell>
          <cell r="K218" t="str">
            <v>Y</v>
          </cell>
          <cell r="L218">
            <v>0</v>
          </cell>
          <cell r="M218">
            <v>576.63</v>
          </cell>
          <cell r="N218">
            <v>452</v>
          </cell>
          <cell r="O218">
            <v>101587</v>
          </cell>
        </row>
        <row r="219">
          <cell r="B219" t="str">
            <v>16020</v>
          </cell>
          <cell r="C219" t="str">
            <v>QUEETS-CLEARWATER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Y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16048</v>
          </cell>
          <cell r="C220" t="str">
            <v>QUILCENE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Y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05402</v>
          </cell>
          <cell r="C221" t="str">
            <v>QUILLAYUTE VALLEY</v>
          </cell>
          <cell r="D221">
            <v>107.38</v>
          </cell>
          <cell r="E221">
            <v>18833</v>
          </cell>
          <cell r="F221">
            <v>0</v>
          </cell>
          <cell r="G221">
            <v>0</v>
          </cell>
          <cell r="H221">
            <v>18833</v>
          </cell>
          <cell r="I221">
            <v>0</v>
          </cell>
          <cell r="J221">
            <v>18833</v>
          </cell>
          <cell r="K221" t="str">
            <v>Y</v>
          </cell>
          <cell r="L221">
            <v>0</v>
          </cell>
          <cell r="M221">
            <v>107.38</v>
          </cell>
          <cell r="N221">
            <v>84</v>
          </cell>
          <cell r="O221">
            <v>18917</v>
          </cell>
        </row>
        <row r="222">
          <cell r="B222" t="str">
            <v>14097</v>
          </cell>
          <cell r="C222" t="str">
            <v>QUINAULT</v>
          </cell>
          <cell r="D222">
            <v>33</v>
          </cell>
          <cell r="E222">
            <v>5788</v>
          </cell>
          <cell r="F222">
            <v>0</v>
          </cell>
          <cell r="G222">
            <v>0</v>
          </cell>
          <cell r="H222">
            <v>5788</v>
          </cell>
          <cell r="I222">
            <v>0</v>
          </cell>
          <cell r="J222">
            <v>5788</v>
          </cell>
          <cell r="K222" t="str">
            <v>Y</v>
          </cell>
          <cell r="L222">
            <v>0</v>
          </cell>
          <cell r="M222">
            <v>33</v>
          </cell>
          <cell r="N222">
            <v>26</v>
          </cell>
          <cell r="O222">
            <v>5814</v>
          </cell>
        </row>
        <row r="223">
          <cell r="B223" t="str">
            <v>13144</v>
          </cell>
          <cell r="C223" t="str">
            <v>QUINCY</v>
          </cell>
          <cell r="D223">
            <v>860.63</v>
          </cell>
          <cell r="E223">
            <v>150945</v>
          </cell>
          <cell r="F223">
            <v>0</v>
          </cell>
          <cell r="G223">
            <v>0</v>
          </cell>
          <cell r="H223">
            <v>150945</v>
          </cell>
          <cell r="I223">
            <v>0</v>
          </cell>
          <cell r="J223">
            <v>150945</v>
          </cell>
          <cell r="K223" t="str">
            <v>Y</v>
          </cell>
          <cell r="L223">
            <v>0</v>
          </cell>
          <cell r="M223">
            <v>860.63</v>
          </cell>
          <cell r="N223">
            <v>675</v>
          </cell>
          <cell r="O223">
            <v>151620</v>
          </cell>
        </row>
        <row r="224">
          <cell r="B224" t="str">
            <v>34307</v>
          </cell>
          <cell r="C224" t="str">
            <v>RAINIER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Y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25116</v>
          </cell>
          <cell r="C225" t="str">
            <v>RAYMOND</v>
          </cell>
          <cell r="D225">
            <v>58.5</v>
          </cell>
          <cell r="E225">
            <v>10260</v>
          </cell>
          <cell r="F225">
            <v>0</v>
          </cell>
          <cell r="G225">
            <v>0</v>
          </cell>
          <cell r="H225">
            <v>10260</v>
          </cell>
          <cell r="I225">
            <v>0</v>
          </cell>
          <cell r="J225">
            <v>10260</v>
          </cell>
          <cell r="K225" t="str">
            <v>Y</v>
          </cell>
          <cell r="L225">
            <v>0</v>
          </cell>
          <cell r="M225">
            <v>58.5</v>
          </cell>
          <cell r="N225">
            <v>46</v>
          </cell>
          <cell r="O225">
            <v>10306</v>
          </cell>
        </row>
        <row r="226">
          <cell r="B226" t="str">
            <v>22009</v>
          </cell>
          <cell r="C226" t="str">
            <v>REARDAN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Y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17403</v>
          </cell>
          <cell r="C227" t="str">
            <v>RENTON</v>
          </cell>
          <cell r="D227">
            <v>2014.5</v>
          </cell>
          <cell r="E227">
            <v>353322</v>
          </cell>
          <cell r="F227">
            <v>0</v>
          </cell>
          <cell r="G227">
            <v>0</v>
          </cell>
          <cell r="H227">
            <v>353322</v>
          </cell>
          <cell r="I227">
            <v>0</v>
          </cell>
          <cell r="J227">
            <v>353322</v>
          </cell>
          <cell r="K227" t="str">
            <v>Y</v>
          </cell>
          <cell r="L227">
            <v>0</v>
          </cell>
          <cell r="M227">
            <v>2014.5</v>
          </cell>
          <cell r="N227">
            <v>1579</v>
          </cell>
          <cell r="O227">
            <v>354901</v>
          </cell>
        </row>
        <row r="228">
          <cell r="B228" t="str">
            <v>10309</v>
          </cell>
          <cell r="C228" t="str">
            <v>REPUBLIC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Y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03400</v>
          </cell>
          <cell r="C229" t="str">
            <v>RICHLAND</v>
          </cell>
          <cell r="D229">
            <v>239.13</v>
          </cell>
          <cell r="E229">
            <v>41941</v>
          </cell>
          <cell r="F229">
            <v>0</v>
          </cell>
          <cell r="G229">
            <v>0</v>
          </cell>
          <cell r="H229">
            <v>41941</v>
          </cell>
          <cell r="I229">
            <v>0</v>
          </cell>
          <cell r="J229">
            <v>41941</v>
          </cell>
          <cell r="K229" t="str">
            <v>Y</v>
          </cell>
          <cell r="L229">
            <v>0</v>
          </cell>
          <cell r="M229">
            <v>239.13</v>
          </cell>
          <cell r="N229">
            <v>187</v>
          </cell>
          <cell r="O229">
            <v>42128</v>
          </cell>
        </row>
        <row r="230">
          <cell r="B230" t="str">
            <v>06122</v>
          </cell>
          <cell r="C230" t="str">
            <v>RIDGEFIELD</v>
          </cell>
          <cell r="D230">
            <v>64.88</v>
          </cell>
          <cell r="E230">
            <v>11379</v>
          </cell>
          <cell r="F230">
            <v>0</v>
          </cell>
          <cell r="G230">
            <v>0</v>
          </cell>
          <cell r="H230">
            <v>11379</v>
          </cell>
          <cell r="I230">
            <v>0</v>
          </cell>
          <cell r="J230">
            <v>11379</v>
          </cell>
          <cell r="K230" t="str">
            <v>Y</v>
          </cell>
          <cell r="L230">
            <v>0</v>
          </cell>
          <cell r="M230">
            <v>64.88</v>
          </cell>
          <cell r="N230">
            <v>51</v>
          </cell>
          <cell r="O230">
            <v>11430</v>
          </cell>
        </row>
        <row r="231">
          <cell r="B231" t="str">
            <v>01160</v>
          </cell>
          <cell r="C231" t="str">
            <v>RITZVILLE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Y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32416</v>
          </cell>
          <cell r="C232" t="str">
            <v>RIVERSIDE</v>
          </cell>
          <cell r="D232">
            <v>10</v>
          </cell>
          <cell r="E232">
            <v>1754</v>
          </cell>
          <cell r="F232">
            <v>0</v>
          </cell>
          <cell r="G232">
            <v>0</v>
          </cell>
          <cell r="H232">
            <v>1754</v>
          </cell>
          <cell r="I232">
            <v>0</v>
          </cell>
          <cell r="J232">
            <v>1754</v>
          </cell>
          <cell r="K232" t="str">
            <v>N</v>
          </cell>
          <cell r="L232">
            <v>1754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17407</v>
          </cell>
          <cell r="C233" t="str">
            <v>RIVERVIEW</v>
          </cell>
          <cell r="D233">
            <v>54.38</v>
          </cell>
          <cell r="E233">
            <v>9538</v>
          </cell>
          <cell r="F233">
            <v>0</v>
          </cell>
          <cell r="G233">
            <v>0</v>
          </cell>
          <cell r="H233">
            <v>9538</v>
          </cell>
          <cell r="I233">
            <v>0</v>
          </cell>
          <cell r="J233">
            <v>9538</v>
          </cell>
          <cell r="K233" t="str">
            <v>Y</v>
          </cell>
          <cell r="L233">
            <v>0</v>
          </cell>
          <cell r="M233">
            <v>54.38</v>
          </cell>
          <cell r="N233">
            <v>43</v>
          </cell>
          <cell r="O233">
            <v>9581</v>
          </cell>
        </row>
        <row r="234">
          <cell r="B234" t="str">
            <v>34401</v>
          </cell>
          <cell r="C234" t="str">
            <v>ROCHESTER</v>
          </cell>
          <cell r="D234">
            <v>101.75</v>
          </cell>
          <cell r="E234">
            <v>17846</v>
          </cell>
          <cell r="F234">
            <v>0</v>
          </cell>
          <cell r="G234">
            <v>0</v>
          </cell>
          <cell r="H234">
            <v>17846</v>
          </cell>
          <cell r="I234">
            <v>0</v>
          </cell>
          <cell r="J234">
            <v>17846</v>
          </cell>
          <cell r="K234" t="str">
            <v>Y</v>
          </cell>
          <cell r="L234">
            <v>0</v>
          </cell>
          <cell r="M234">
            <v>101.75</v>
          </cell>
          <cell r="N234">
            <v>80</v>
          </cell>
          <cell r="O234">
            <v>17926</v>
          </cell>
        </row>
        <row r="235">
          <cell r="B235" t="str">
            <v>20403</v>
          </cell>
          <cell r="C235" t="str">
            <v>ROOSEVELT</v>
          </cell>
          <cell r="D235">
            <v>10</v>
          </cell>
          <cell r="E235">
            <v>1754</v>
          </cell>
          <cell r="F235">
            <v>0</v>
          </cell>
          <cell r="G235">
            <v>0</v>
          </cell>
          <cell r="H235">
            <v>1754</v>
          </cell>
          <cell r="I235">
            <v>0</v>
          </cell>
          <cell r="J235">
            <v>1754</v>
          </cell>
          <cell r="K235" t="str">
            <v>N</v>
          </cell>
          <cell r="L235">
            <v>1754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38320</v>
          </cell>
          <cell r="C236" t="str">
            <v>ROSALIA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Y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B237" t="str">
            <v>13160</v>
          </cell>
          <cell r="C237" t="str">
            <v>ROYAL</v>
          </cell>
          <cell r="D237">
            <v>589.5</v>
          </cell>
          <cell r="E237">
            <v>103392</v>
          </cell>
          <cell r="F237">
            <v>0</v>
          </cell>
          <cell r="G237">
            <v>0</v>
          </cell>
          <cell r="H237">
            <v>103392</v>
          </cell>
          <cell r="I237">
            <v>0</v>
          </cell>
          <cell r="J237">
            <v>103392</v>
          </cell>
          <cell r="K237" t="str">
            <v>Y</v>
          </cell>
          <cell r="L237">
            <v>0</v>
          </cell>
          <cell r="M237">
            <v>589.5</v>
          </cell>
          <cell r="N237">
            <v>462</v>
          </cell>
          <cell r="O237">
            <v>103854</v>
          </cell>
        </row>
        <row r="238">
          <cell r="B238" t="str">
            <v>28149</v>
          </cell>
          <cell r="C238" t="str">
            <v>SAN JUAN</v>
          </cell>
          <cell r="D238">
            <v>40.880000000000003</v>
          </cell>
          <cell r="E238">
            <v>7170</v>
          </cell>
          <cell r="F238">
            <v>0</v>
          </cell>
          <cell r="G238">
            <v>0</v>
          </cell>
          <cell r="H238">
            <v>7170</v>
          </cell>
          <cell r="I238">
            <v>0</v>
          </cell>
          <cell r="J238">
            <v>7170</v>
          </cell>
          <cell r="K238" t="str">
            <v>Y</v>
          </cell>
          <cell r="L238">
            <v>0</v>
          </cell>
          <cell r="M238">
            <v>40.880000000000003</v>
          </cell>
          <cell r="N238">
            <v>32</v>
          </cell>
          <cell r="O238">
            <v>7202</v>
          </cell>
        </row>
        <row r="239">
          <cell r="B239" t="str">
            <v>14104</v>
          </cell>
          <cell r="C239" t="str">
            <v>SATSOP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Y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17001</v>
          </cell>
          <cell r="C240" t="str">
            <v>SEATTLE</v>
          </cell>
          <cell r="D240">
            <v>5447.63</v>
          </cell>
          <cell r="E240">
            <v>955457</v>
          </cell>
          <cell r="F240">
            <v>0</v>
          </cell>
          <cell r="G240">
            <v>0</v>
          </cell>
          <cell r="H240">
            <v>955455</v>
          </cell>
          <cell r="I240">
            <v>0</v>
          </cell>
          <cell r="J240">
            <v>955455</v>
          </cell>
          <cell r="K240" t="str">
            <v>Y</v>
          </cell>
          <cell r="L240">
            <v>0</v>
          </cell>
          <cell r="M240">
            <v>5447.63</v>
          </cell>
          <cell r="N240">
            <v>4271</v>
          </cell>
          <cell r="O240">
            <v>959723</v>
          </cell>
        </row>
        <row r="241">
          <cell r="B241" t="str">
            <v>29101</v>
          </cell>
          <cell r="C241" t="str">
            <v>SEDRO WOOLLEY</v>
          </cell>
          <cell r="D241">
            <v>208.25</v>
          </cell>
          <cell r="E241">
            <v>36525</v>
          </cell>
          <cell r="F241">
            <v>0</v>
          </cell>
          <cell r="G241">
            <v>0</v>
          </cell>
          <cell r="H241">
            <v>36525</v>
          </cell>
          <cell r="I241">
            <v>0</v>
          </cell>
          <cell r="J241">
            <v>36525</v>
          </cell>
          <cell r="K241" t="str">
            <v>Y</v>
          </cell>
          <cell r="L241">
            <v>0</v>
          </cell>
          <cell r="M241">
            <v>208.25</v>
          </cell>
          <cell r="N241">
            <v>163</v>
          </cell>
          <cell r="O241">
            <v>36688</v>
          </cell>
        </row>
        <row r="242">
          <cell r="B242" t="str">
            <v>39119</v>
          </cell>
          <cell r="C242" t="str">
            <v>SELAH</v>
          </cell>
          <cell r="D242">
            <v>202.75</v>
          </cell>
          <cell r="E242">
            <v>35560</v>
          </cell>
          <cell r="F242">
            <v>0</v>
          </cell>
          <cell r="G242">
            <v>0</v>
          </cell>
          <cell r="H242">
            <v>35560</v>
          </cell>
          <cell r="I242">
            <v>0</v>
          </cell>
          <cell r="J242">
            <v>35560</v>
          </cell>
          <cell r="K242" t="str">
            <v>Y</v>
          </cell>
          <cell r="L242">
            <v>0</v>
          </cell>
          <cell r="M242">
            <v>202.75</v>
          </cell>
          <cell r="N242">
            <v>159</v>
          </cell>
          <cell r="O242">
            <v>35719</v>
          </cell>
        </row>
        <row r="243">
          <cell r="B243" t="str">
            <v>26070</v>
          </cell>
          <cell r="C243" t="str">
            <v>SELKIRK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Y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05323</v>
          </cell>
          <cell r="C244" t="str">
            <v>SEQUIM</v>
          </cell>
          <cell r="D244">
            <v>30</v>
          </cell>
          <cell r="E244">
            <v>5262</v>
          </cell>
          <cell r="F244">
            <v>0</v>
          </cell>
          <cell r="G244">
            <v>0</v>
          </cell>
          <cell r="H244">
            <v>5262</v>
          </cell>
          <cell r="I244">
            <v>0</v>
          </cell>
          <cell r="J244">
            <v>5262</v>
          </cell>
          <cell r="K244" t="str">
            <v>Y</v>
          </cell>
          <cell r="L244">
            <v>0</v>
          </cell>
          <cell r="M244">
            <v>30</v>
          </cell>
          <cell r="N244">
            <v>24</v>
          </cell>
          <cell r="O244">
            <v>5286</v>
          </cell>
        </row>
        <row r="245">
          <cell r="B245" t="str">
            <v>28010</v>
          </cell>
          <cell r="C245" t="str">
            <v>SHAW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Y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23309</v>
          </cell>
          <cell r="C246" t="str">
            <v>SHELTON</v>
          </cell>
          <cell r="D246">
            <v>286.5</v>
          </cell>
          <cell r="E246">
            <v>50249</v>
          </cell>
          <cell r="F246">
            <v>0</v>
          </cell>
          <cell r="G246">
            <v>0</v>
          </cell>
          <cell r="H246">
            <v>50249</v>
          </cell>
          <cell r="I246">
            <v>0</v>
          </cell>
          <cell r="J246">
            <v>50249</v>
          </cell>
          <cell r="K246" t="str">
            <v>Y</v>
          </cell>
          <cell r="L246">
            <v>0</v>
          </cell>
          <cell r="M246">
            <v>286.5</v>
          </cell>
          <cell r="N246">
            <v>225</v>
          </cell>
          <cell r="O246">
            <v>50474</v>
          </cell>
        </row>
        <row r="247">
          <cell r="B247" t="str">
            <v>17412</v>
          </cell>
          <cell r="C247" t="str">
            <v>SHORELINE</v>
          </cell>
          <cell r="D247">
            <v>555.13</v>
          </cell>
          <cell r="E247">
            <v>97364</v>
          </cell>
          <cell r="F247">
            <v>0</v>
          </cell>
          <cell r="G247">
            <v>0</v>
          </cell>
          <cell r="H247">
            <v>97364</v>
          </cell>
          <cell r="I247">
            <v>0</v>
          </cell>
          <cell r="J247">
            <v>97364</v>
          </cell>
          <cell r="K247" t="str">
            <v>Y</v>
          </cell>
          <cell r="L247">
            <v>0</v>
          </cell>
          <cell r="M247">
            <v>555.13</v>
          </cell>
          <cell r="N247">
            <v>435</v>
          </cell>
          <cell r="O247">
            <v>97799</v>
          </cell>
        </row>
        <row r="248">
          <cell r="B248" t="str">
            <v>30002</v>
          </cell>
          <cell r="C248" t="str">
            <v>SKAMANIA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Y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B249" t="str">
            <v>17404</v>
          </cell>
          <cell r="C249" t="str">
            <v>SKYKOMISH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Y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31201</v>
          </cell>
          <cell r="C250" t="str">
            <v>SNOHOMISH</v>
          </cell>
          <cell r="D250">
            <v>245</v>
          </cell>
          <cell r="E250">
            <v>42970</v>
          </cell>
          <cell r="F250">
            <v>0</v>
          </cell>
          <cell r="G250">
            <v>0</v>
          </cell>
          <cell r="H250">
            <v>42970</v>
          </cell>
          <cell r="I250">
            <v>0</v>
          </cell>
          <cell r="J250">
            <v>42970</v>
          </cell>
          <cell r="K250" t="str">
            <v>Y</v>
          </cell>
          <cell r="L250">
            <v>0</v>
          </cell>
          <cell r="M250">
            <v>245</v>
          </cell>
          <cell r="N250">
            <v>192</v>
          </cell>
          <cell r="O250">
            <v>43162</v>
          </cell>
        </row>
        <row r="251">
          <cell r="B251" t="str">
            <v>17410</v>
          </cell>
          <cell r="C251" t="str">
            <v>SNOQUALMIE VALLEY</v>
          </cell>
          <cell r="D251">
            <v>105.5</v>
          </cell>
          <cell r="E251">
            <v>18504</v>
          </cell>
          <cell r="F251">
            <v>0</v>
          </cell>
          <cell r="G251">
            <v>0</v>
          </cell>
          <cell r="H251">
            <v>18504</v>
          </cell>
          <cell r="I251">
            <v>0</v>
          </cell>
          <cell r="J251">
            <v>18504</v>
          </cell>
          <cell r="K251" t="str">
            <v>Y</v>
          </cell>
          <cell r="L251">
            <v>0</v>
          </cell>
          <cell r="M251">
            <v>105.5</v>
          </cell>
          <cell r="N251">
            <v>83</v>
          </cell>
          <cell r="O251">
            <v>18587</v>
          </cell>
        </row>
        <row r="252">
          <cell r="B252" t="str">
            <v>13156</v>
          </cell>
          <cell r="C252" t="str">
            <v>SOAP LAKE</v>
          </cell>
          <cell r="D252">
            <v>91.75</v>
          </cell>
          <cell r="E252">
            <v>16092</v>
          </cell>
          <cell r="F252">
            <v>0</v>
          </cell>
          <cell r="G252">
            <v>0</v>
          </cell>
          <cell r="H252">
            <v>16092</v>
          </cell>
          <cell r="I252">
            <v>0</v>
          </cell>
          <cell r="J252">
            <v>16092</v>
          </cell>
          <cell r="K252" t="str">
            <v>Y</v>
          </cell>
          <cell r="L252">
            <v>0</v>
          </cell>
          <cell r="M252">
            <v>91.75</v>
          </cell>
          <cell r="N252">
            <v>72</v>
          </cell>
          <cell r="O252">
            <v>16164</v>
          </cell>
        </row>
        <row r="253">
          <cell r="B253" t="str">
            <v>25118</v>
          </cell>
          <cell r="C253" t="str">
            <v>SOUTH BEND</v>
          </cell>
          <cell r="D253">
            <v>76.88</v>
          </cell>
          <cell r="E253">
            <v>13484</v>
          </cell>
          <cell r="F253">
            <v>0</v>
          </cell>
          <cell r="G253">
            <v>0</v>
          </cell>
          <cell r="H253">
            <v>13484</v>
          </cell>
          <cell r="I253">
            <v>0</v>
          </cell>
          <cell r="J253">
            <v>13484</v>
          </cell>
          <cell r="K253" t="str">
            <v>Y</v>
          </cell>
          <cell r="L253">
            <v>0</v>
          </cell>
          <cell r="M253">
            <v>76.88</v>
          </cell>
          <cell r="N253">
            <v>60</v>
          </cell>
          <cell r="O253">
            <v>13544</v>
          </cell>
        </row>
        <row r="254">
          <cell r="B254" t="str">
            <v>18402</v>
          </cell>
          <cell r="C254" t="str">
            <v>SOUTH KITSAP</v>
          </cell>
          <cell r="D254">
            <v>78.63</v>
          </cell>
          <cell r="E254">
            <v>13791</v>
          </cell>
          <cell r="F254">
            <v>0</v>
          </cell>
          <cell r="G254">
            <v>0</v>
          </cell>
          <cell r="H254">
            <v>13791</v>
          </cell>
          <cell r="I254">
            <v>0</v>
          </cell>
          <cell r="J254">
            <v>13791</v>
          </cell>
          <cell r="K254" t="str">
            <v>Y</v>
          </cell>
          <cell r="L254">
            <v>0</v>
          </cell>
          <cell r="M254">
            <v>78.63</v>
          </cell>
          <cell r="N254">
            <v>62</v>
          </cell>
          <cell r="O254">
            <v>13853</v>
          </cell>
        </row>
        <row r="255">
          <cell r="B255" t="str">
            <v>15206</v>
          </cell>
          <cell r="C255" t="str">
            <v>SOUTH WHIDBEY</v>
          </cell>
          <cell r="D255">
            <v>12.88</v>
          </cell>
          <cell r="E255">
            <v>2259</v>
          </cell>
          <cell r="F255">
            <v>0</v>
          </cell>
          <cell r="G255">
            <v>0</v>
          </cell>
          <cell r="H255">
            <v>2259</v>
          </cell>
          <cell r="I255">
            <v>0</v>
          </cell>
          <cell r="J255">
            <v>2259</v>
          </cell>
          <cell r="K255" t="str">
            <v>N</v>
          </cell>
          <cell r="L255">
            <v>2259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23042</v>
          </cell>
          <cell r="C256" t="str">
            <v>SOUTHSIDE</v>
          </cell>
          <cell r="D256">
            <v>1</v>
          </cell>
          <cell r="E256">
            <v>175</v>
          </cell>
          <cell r="F256">
            <v>0</v>
          </cell>
          <cell r="G256">
            <v>0</v>
          </cell>
          <cell r="H256">
            <v>175</v>
          </cell>
          <cell r="I256">
            <v>0</v>
          </cell>
          <cell r="J256">
            <v>175</v>
          </cell>
          <cell r="K256" t="str">
            <v>Y</v>
          </cell>
          <cell r="L256">
            <v>0</v>
          </cell>
          <cell r="M256">
            <v>1</v>
          </cell>
          <cell r="N256">
            <v>1</v>
          </cell>
          <cell r="O256">
            <v>176</v>
          </cell>
        </row>
        <row r="257">
          <cell r="B257" t="str">
            <v>32081</v>
          </cell>
          <cell r="C257" t="str">
            <v>SPOKANE</v>
          </cell>
          <cell r="D257">
            <v>1177.1300000000001</v>
          </cell>
          <cell r="E257">
            <v>206456</v>
          </cell>
          <cell r="F257">
            <v>0</v>
          </cell>
          <cell r="G257">
            <v>0</v>
          </cell>
          <cell r="H257">
            <v>206456</v>
          </cell>
          <cell r="I257">
            <v>0</v>
          </cell>
          <cell r="J257">
            <v>206456</v>
          </cell>
          <cell r="K257" t="str">
            <v>Y</v>
          </cell>
          <cell r="L257">
            <v>0</v>
          </cell>
          <cell r="M257">
            <v>1177.1300000000001</v>
          </cell>
          <cell r="N257">
            <v>923</v>
          </cell>
          <cell r="O257">
            <v>207379</v>
          </cell>
        </row>
        <row r="258">
          <cell r="B258" t="str">
            <v>22008</v>
          </cell>
          <cell r="C258" t="str">
            <v>SPRAGUE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Y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B259" t="str">
            <v>38322</v>
          </cell>
          <cell r="C259" t="str">
            <v>ST JOHN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Y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31401</v>
          </cell>
          <cell r="C260" t="str">
            <v>STANWOOD CAMANO</v>
          </cell>
          <cell r="D260">
            <v>82.5</v>
          </cell>
          <cell r="E260">
            <v>14470</v>
          </cell>
          <cell r="F260">
            <v>0</v>
          </cell>
          <cell r="G260">
            <v>0</v>
          </cell>
          <cell r="H260">
            <v>14470</v>
          </cell>
          <cell r="I260">
            <v>0</v>
          </cell>
          <cell r="J260">
            <v>14470</v>
          </cell>
          <cell r="K260" t="str">
            <v>Y</v>
          </cell>
          <cell r="L260">
            <v>0</v>
          </cell>
          <cell r="M260">
            <v>82.5</v>
          </cell>
          <cell r="N260">
            <v>65</v>
          </cell>
          <cell r="O260">
            <v>14535</v>
          </cell>
        </row>
        <row r="261">
          <cell r="B261" t="str">
            <v>11054</v>
          </cell>
          <cell r="C261" t="str">
            <v>STAR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Y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07035</v>
          </cell>
          <cell r="C262" t="str">
            <v>STARBUCK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Y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04069</v>
          </cell>
          <cell r="C263" t="str">
            <v>STEHEKIN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Y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B264" t="str">
            <v>27001</v>
          </cell>
          <cell r="C264" t="str">
            <v>STEILACOOM HIST.</v>
          </cell>
          <cell r="D264">
            <v>73.88</v>
          </cell>
          <cell r="E264">
            <v>12958</v>
          </cell>
          <cell r="F264">
            <v>0</v>
          </cell>
          <cell r="G264">
            <v>0</v>
          </cell>
          <cell r="H264">
            <v>12958</v>
          </cell>
          <cell r="I264">
            <v>0</v>
          </cell>
          <cell r="J264">
            <v>12958</v>
          </cell>
          <cell r="K264" t="str">
            <v>Y</v>
          </cell>
          <cell r="L264">
            <v>0</v>
          </cell>
          <cell r="M264">
            <v>73.88</v>
          </cell>
          <cell r="N264">
            <v>58</v>
          </cell>
          <cell r="O264">
            <v>13016</v>
          </cell>
        </row>
        <row r="265">
          <cell r="B265" t="str">
            <v>38304</v>
          </cell>
          <cell r="C265" t="str">
            <v>STEPTOE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Y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30303</v>
          </cell>
          <cell r="C266" t="str">
            <v>STEVENSON-CARSON</v>
          </cell>
          <cell r="D266">
            <v>20.25</v>
          </cell>
          <cell r="E266">
            <v>3552</v>
          </cell>
          <cell r="F266">
            <v>0</v>
          </cell>
          <cell r="G266">
            <v>0</v>
          </cell>
          <cell r="H266">
            <v>3552</v>
          </cell>
          <cell r="I266">
            <v>0</v>
          </cell>
          <cell r="J266">
            <v>3552</v>
          </cell>
          <cell r="K266" t="str">
            <v>N</v>
          </cell>
          <cell r="L266">
            <v>3552</v>
          </cell>
          <cell r="M266">
            <v>0</v>
          </cell>
          <cell r="N266">
            <v>0</v>
          </cell>
          <cell r="O266">
            <v>0</v>
          </cell>
        </row>
        <row r="267">
          <cell r="B267" t="str">
            <v>31311</v>
          </cell>
          <cell r="C267" t="str">
            <v>SULTAN</v>
          </cell>
          <cell r="D267">
            <v>104.25</v>
          </cell>
          <cell r="E267">
            <v>18284</v>
          </cell>
          <cell r="F267">
            <v>0</v>
          </cell>
          <cell r="G267">
            <v>0</v>
          </cell>
          <cell r="H267">
            <v>18284</v>
          </cell>
          <cell r="I267">
            <v>0</v>
          </cell>
          <cell r="J267">
            <v>18284</v>
          </cell>
          <cell r="K267" t="str">
            <v>Y</v>
          </cell>
          <cell r="L267">
            <v>0</v>
          </cell>
          <cell r="M267">
            <v>104.25</v>
          </cell>
          <cell r="N267">
            <v>82</v>
          </cell>
          <cell r="O267">
            <v>18366</v>
          </cell>
        </row>
        <row r="268">
          <cell r="B268" t="str">
            <v>33202</v>
          </cell>
          <cell r="C268" t="str">
            <v>SUMMIT VALLEY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Y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>27320</v>
          </cell>
          <cell r="C269" t="str">
            <v>SUMNER</v>
          </cell>
          <cell r="D269">
            <v>217.25</v>
          </cell>
          <cell r="E269">
            <v>38103</v>
          </cell>
          <cell r="F269">
            <v>0</v>
          </cell>
          <cell r="G269">
            <v>0</v>
          </cell>
          <cell r="H269">
            <v>38103</v>
          </cell>
          <cell r="I269">
            <v>0</v>
          </cell>
          <cell r="J269">
            <v>38103</v>
          </cell>
          <cell r="K269" t="str">
            <v>Y</v>
          </cell>
          <cell r="L269">
            <v>0</v>
          </cell>
          <cell r="M269">
            <v>217.25</v>
          </cell>
          <cell r="N269">
            <v>170</v>
          </cell>
          <cell r="O269">
            <v>38273</v>
          </cell>
        </row>
        <row r="270">
          <cell r="B270" t="str">
            <v>39201</v>
          </cell>
          <cell r="C270" t="str">
            <v>SUNNYSIDE</v>
          </cell>
          <cell r="D270">
            <v>1688.63</v>
          </cell>
          <cell r="E270">
            <v>296168</v>
          </cell>
          <cell r="F270">
            <v>0</v>
          </cell>
          <cell r="G270">
            <v>0</v>
          </cell>
          <cell r="H270">
            <v>296168</v>
          </cell>
          <cell r="I270">
            <v>0</v>
          </cell>
          <cell r="J270">
            <v>296168</v>
          </cell>
          <cell r="K270" t="str">
            <v>Y</v>
          </cell>
          <cell r="L270">
            <v>0</v>
          </cell>
          <cell r="M270">
            <v>1688.63</v>
          </cell>
          <cell r="N270">
            <v>1324</v>
          </cell>
          <cell r="O270">
            <v>297492</v>
          </cell>
        </row>
        <row r="271">
          <cell r="B271" t="str">
            <v>17942</v>
          </cell>
          <cell r="C271" t="str">
            <v>SVI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B272" t="str">
            <v>27010</v>
          </cell>
          <cell r="C272" t="str">
            <v>TACOMA</v>
          </cell>
          <cell r="D272">
            <v>2018.75</v>
          </cell>
          <cell r="E272">
            <v>354068</v>
          </cell>
          <cell r="F272">
            <v>0</v>
          </cell>
          <cell r="G272">
            <v>0</v>
          </cell>
          <cell r="H272">
            <v>354068</v>
          </cell>
          <cell r="I272">
            <v>0</v>
          </cell>
          <cell r="J272">
            <v>354068</v>
          </cell>
          <cell r="K272" t="str">
            <v>Y</v>
          </cell>
          <cell r="L272">
            <v>0</v>
          </cell>
          <cell r="M272">
            <v>2018.75</v>
          </cell>
          <cell r="N272">
            <v>1583</v>
          </cell>
          <cell r="O272">
            <v>355651</v>
          </cell>
        </row>
        <row r="273">
          <cell r="B273" t="str">
            <v>14077</v>
          </cell>
          <cell r="C273" t="str">
            <v>TAHOLAH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Y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B274" t="str">
            <v>17409</v>
          </cell>
          <cell r="C274" t="str">
            <v>TAHOMA</v>
          </cell>
          <cell r="D274">
            <v>117.75</v>
          </cell>
          <cell r="E274">
            <v>20652</v>
          </cell>
          <cell r="F274">
            <v>0</v>
          </cell>
          <cell r="G274">
            <v>0</v>
          </cell>
          <cell r="H274">
            <v>20652</v>
          </cell>
          <cell r="I274">
            <v>0</v>
          </cell>
          <cell r="J274">
            <v>20652</v>
          </cell>
          <cell r="K274" t="str">
            <v>Y</v>
          </cell>
          <cell r="L274">
            <v>0</v>
          </cell>
          <cell r="M274">
            <v>117.75</v>
          </cell>
          <cell r="N274">
            <v>92</v>
          </cell>
          <cell r="O274">
            <v>20744</v>
          </cell>
        </row>
        <row r="275">
          <cell r="B275" t="str">
            <v>38265</v>
          </cell>
          <cell r="C275" t="str">
            <v>TEKOA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Y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34402</v>
          </cell>
          <cell r="C276" t="str">
            <v>TENINO</v>
          </cell>
          <cell r="D276">
            <v>13.75</v>
          </cell>
          <cell r="E276">
            <v>2412</v>
          </cell>
          <cell r="F276">
            <v>0</v>
          </cell>
          <cell r="G276">
            <v>0</v>
          </cell>
          <cell r="H276">
            <v>2412</v>
          </cell>
          <cell r="I276">
            <v>0</v>
          </cell>
          <cell r="J276">
            <v>2412</v>
          </cell>
          <cell r="K276" t="str">
            <v>Y</v>
          </cell>
          <cell r="L276">
            <v>0</v>
          </cell>
          <cell r="M276">
            <v>13.75</v>
          </cell>
          <cell r="N276">
            <v>11</v>
          </cell>
          <cell r="O276">
            <v>2423</v>
          </cell>
        </row>
        <row r="277">
          <cell r="B277" t="str">
            <v>19400</v>
          </cell>
          <cell r="C277" t="str">
            <v>THORP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Y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B278" t="str">
            <v>21237</v>
          </cell>
          <cell r="C278" t="str">
            <v>TOLEDO</v>
          </cell>
          <cell r="D278">
            <v>20.63</v>
          </cell>
          <cell r="E278">
            <v>3618</v>
          </cell>
          <cell r="F278">
            <v>0</v>
          </cell>
          <cell r="G278">
            <v>0</v>
          </cell>
          <cell r="H278">
            <v>3618</v>
          </cell>
          <cell r="I278">
            <v>0</v>
          </cell>
          <cell r="J278">
            <v>3618</v>
          </cell>
          <cell r="K278" t="str">
            <v>Y</v>
          </cell>
          <cell r="L278">
            <v>0</v>
          </cell>
          <cell r="M278">
            <v>20.63</v>
          </cell>
          <cell r="N278">
            <v>16</v>
          </cell>
          <cell r="O278">
            <v>3634</v>
          </cell>
        </row>
        <row r="279">
          <cell r="B279" t="str">
            <v>24404</v>
          </cell>
          <cell r="C279" t="str">
            <v>TONASKET</v>
          </cell>
          <cell r="D279">
            <v>115.25</v>
          </cell>
          <cell r="E279">
            <v>20214</v>
          </cell>
          <cell r="F279">
            <v>0</v>
          </cell>
          <cell r="G279">
            <v>0</v>
          </cell>
          <cell r="H279">
            <v>20214</v>
          </cell>
          <cell r="I279">
            <v>0</v>
          </cell>
          <cell r="J279">
            <v>20214</v>
          </cell>
          <cell r="K279" t="str">
            <v>Y</v>
          </cell>
          <cell r="L279">
            <v>0</v>
          </cell>
          <cell r="M279">
            <v>115.25</v>
          </cell>
          <cell r="N279">
            <v>90</v>
          </cell>
          <cell r="O279">
            <v>20304</v>
          </cell>
        </row>
        <row r="280">
          <cell r="B280" t="str">
            <v>39202</v>
          </cell>
          <cell r="C280" t="str">
            <v>TOPPENISH</v>
          </cell>
          <cell r="D280">
            <v>1410.63</v>
          </cell>
          <cell r="E280">
            <v>247410</v>
          </cell>
          <cell r="F280">
            <v>0</v>
          </cell>
          <cell r="G280">
            <v>0</v>
          </cell>
          <cell r="H280">
            <v>247410</v>
          </cell>
          <cell r="I280">
            <v>0</v>
          </cell>
          <cell r="J280">
            <v>247410</v>
          </cell>
          <cell r="K280" t="str">
            <v>Y</v>
          </cell>
          <cell r="L280">
            <v>0</v>
          </cell>
          <cell r="M280">
            <v>1410.63</v>
          </cell>
          <cell r="N280">
            <v>1106</v>
          </cell>
          <cell r="O280">
            <v>248516</v>
          </cell>
        </row>
        <row r="281">
          <cell r="B281" t="str">
            <v>36300</v>
          </cell>
          <cell r="C281" t="str">
            <v>TOUCHET</v>
          </cell>
          <cell r="D281">
            <v>16.75</v>
          </cell>
          <cell r="E281">
            <v>2938</v>
          </cell>
          <cell r="F281">
            <v>0</v>
          </cell>
          <cell r="G281">
            <v>0</v>
          </cell>
          <cell r="H281">
            <v>2938</v>
          </cell>
          <cell r="I281">
            <v>0</v>
          </cell>
          <cell r="J281">
            <v>2938</v>
          </cell>
          <cell r="K281" t="str">
            <v>Y</v>
          </cell>
          <cell r="L281">
            <v>0</v>
          </cell>
          <cell r="M281">
            <v>16.75</v>
          </cell>
          <cell r="N281">
            <v>13</v>
          </cell>
          <cell r="O281">
            <v>2951</v>
          </cell>
        </row>
        <row r="282">
          <cell r="B282" t="str">
            <v>08130</v>
          </cell>
          <cell r="C282" t="str">
            <v>TOUTLE LAKE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Y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B283" t="str">
            <v>20400</v>
          </cell>
          <cell r="C283" t="str">
            <v>TROUT LAKE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Y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B284" t="str">
            <v>17406</v>
          </cell>
          <cell r="C284" t="str">
            <v>TUKWILA</v>
          </cell>
          <cell r="D284">
            <v>987.5</v>
          </cell>
          <cell r="E284">
            <v>173197</v>
          </cell>
          <cell r="F284">
            <v>0</v>
          </cell>
          <cell r="G284">
            <v>0</v>
          </cell>
          <cell r="H284">
            <v>173197</v>
          </cell>
          <cell r="I284">
            <v>0</v>
          </cell>
          <cell r="J284">
            <v>173197</v>
          </cell>
          <cell r="K284" t="str">
            <v>Y</v>
          </cell>
          <cell r="L284">
            <v>0</v>
          </cell>
          <cell r="M284">
            <v>987.5</v>
          </cell>
          <cell r="N284">
            <v>774</v>
          </cell>
          <cell r="O284">
            <v>173971</v>
          </cell>
        </row>
        <row r="285">
          <cell r="B285" t="str">
            <v>34033</v>
          </cell>
          <cell r="C285" t="str">
            <v>TUMWATER</v>
          </cell>
          <cell r="D285">
            <v>101.13</v>
          </cell>
          <cell r="E285">
            <v>17737</v>
          </cell>
          <cell r="F285">
            <v>0</v>
          </cell>
          <cell r="G285">
            <v>0</v>
          </cell>
          <cell r="H285">
            <v>17737</v>
          </cell>
          <cell r="I285">
            <v>0</v>
          </cell>
          <cell r="J285">
            <v>17737</v>
          </cell>
          <cell r="K285" t="str">
            <v>Y</v>
          </cell>
          <cell r="L285">
            <v>0</v>
          </cell>
          <cell r="M285">
            <v>101.13</v>
          </cell>
          <cell r="N285">
            <v>79</v>
          </cell>
          <cell r="O285">
            <v>17816</v>
          </cell>
        </row>
        <row r="286">
          <cell r="B286" t="str">
            <v>39002</v>
          </cell>
          <cell r="C286" t="str">
            <v>UNION GAP</v>
          </cell>
          <cell r="D286">
            <v>145.25</v>
          </cell>
          <cell r="E286">
            <v>25475</v>
          </cell>
          <cell r="F286">
            <v>0</v>
          </cell>
          <cell r="G286">
            <v>0</v>
          </cell>
          <cell r="H286">
            <v>25475</v>
          </cell>
          <cell r="I286">
            <v>0</v>
          </cell>
          <cell r="J286">
            <v>25475</v>
          </cell>
          <cell r="K286" t="str">
            <v>Y</v>
          </cell>
          <cell r="L286">
            <v>0</v>
          </cell>
          <cell r="M286">
            <v>145.25</v>
          </cell>
          <cell r="N286">
            <v>114</v>
          </cell>
          <cell r="O286">
            <v>25589</v>
          </cell>
        </row>
        <row r="287">
          <cell r="B287" t="str">
            <v>27083</v>
          </cell>
          <cell r="C287" t="str">
            <v>UNIVERSITY PLACE</v>
          </cell>
          <cell r="D287">
            <v>109.88</v>
          </cell>
          <cell r="E287">
            <v>19272</v>
          </cell>
          <cell r="F287">
            <v>0</v>
          </cell>
          <cell r="G287">
            <v>0</v>
          </cell>
          <cell r="H287">
            <v>19272</v>
          </cell>
          <cell r="I287">
            <v>0</v>
          </cell>
          <cell r="J287">
            <v>19272</v>
          </cell>
          <cell r="K287" t="str">
            <v>Y</v>
          </cell>
          <cell r="L287">
            <v>0</v>
          </cell>
          <cell r="M287">
            <v>109.88</v>
          </cell>
          <cell r="N287">
            <v>86</v>
          </cell>
          <cell r="O287">
            <v>19358</v>
          </cell>
        </row>
        <row r="288">
          <cell r="B288" t="str">
            <v>33070</v>
          </cell>
          <cell r="C288" t="str">
            <v>VALLEY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Y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B289" t="str">
            <v>06037</v>
          </cell>
          <cell r="C289" t="str">
            <v>VANCOUVER</v>
          </cell>
          <cell r="D289">
            <v>1864.88</v>
          </cell>
          <cell r="E289">
            <v>327080</v>
          </cell>
          <cell r="F289">
            <v>0</v>
          </cell>
          <cell r="G289">
            <v>0</v>
          </cell>
          <cell r="H289">
            <v>327080</v>
          </cell>
          <cell r="I289">
            <v>0</v>
          </cell>
          <cell r="J289">
            <v>327080</v>
          </cell>
          <cell r="K289" t="str">
            <v>Y</v>
          </cell>
          <cell r="L289">
            <v>0</v>
          </cell>
          <cell r="M289">
            <v>1864.88</v>
          </cell>
          <cell r="N289">
            <v>1462</v>
          </cell>
          <cell r="O289">
            <v>328542</v>
          </cell>
        </row>
        <row r="290">
          <cell r="B290" t="str">
            <v>17402</v>
          </cell>
          <cell r="C290" t="str">
            <v>VASHON ISLAND</v>
          </cell>
          <cell r="D290">
            <v>19</v>
          </cell>
          <cell r="E290">
            <v>3332</v>
          </cell>
          <cell r="F290">
            <v>0</v>
          </cell>
          <cell r="G290">
            <v>0</v>
          </cell>
          <cell r="H290">
            <v>3332</v>
          </cell>
          <cell r="I290">
            <v>0</v>
          </cell>
          <cell r="J290">
            <v>3332</v>
          </cell>
          <cell r="K290" t="str">
            <v>Y</v>
          </cell>
          <cell r="L290">
            <v>0</v>
          </cell>
          <cell r="M290">
            <v>19</v>
          </cell>
          <cell r="N290">
            <v>15</v>
          </cell>
          <cell r="O290">
            <v>3347</v>
          </cell>
        </row>
        <row r="291">
          <cell r="B291" t="str">
            <v>35200</v>
          </cell>
          <cell r="C291" t="str">
            <v>WAHKIAKUM</v>
          </cell>
          <cell r="D291">
            <v>15.63</v>
          </cell>
          <cell r="E291">
            <v>2741</v>
          </cell>
          <cell r="F291">
            <v>0</v>
          </cell>
          <cell r="G291">
            <v>0</v>
          </cell>
          <cell r="H291">
            <v>2741</v>
          </cell>
          <cell r="I291">
            <v>0</v>
          </cell>
          <cell r="J291">
            <v>2741</v>
          </cell>
          <cell r="K291" t="str">
            <v>Y</v>
          </cell>
          <cell r="L291">
            <v>0</v>
          </cell>
          <cell r="M291">
            <v>15.63</v>
          </cell>
          <cell r="N291">
            <v>12</v>
          </cell>
          <cell r="O291">
            <v>2753</v>
          </cell>
        </row>
        <row r="292">
          <cell r="B292" t="str">
            <v>13073</v>
          </cell>
          <cell r="C292" t="str">
            <v>WAHLUKE</v>
          </cell>
          <cell r="D292">
            <v>1200.5</v>
          </cell>
          <cell r="E292">
            <v>210555</v>
          </cell>
          <cell r="F292">
            <v>0</v>
          </cell>
          <cell r="G292">
            <v>0</v>
          </cell>
          <cell r="H292">
            <v>210555</v>
          </cell>
          <cell r="I292">
            <v>0</v>
          </cell>
          <cell r="J292">
            <v>210555</v>
          </cell>
          <cell r="K292" t="str">
            <v>Y</v>
          </cell>
          <cell r="L292">
            <v>0</v>
          </cell>
          <cell r="M292">
            <v>1200.5</v>
          </cell>
          <cell r="N292">
            <v>941</v>
          </cell>
          <cell r="O292">
            <v>211496</v>
          </cell>
        </row>
        <row r="293">
          <cell r="B293" t="str">
            <v>36401</v>
          </cell>
          <cell r="C293" t="str">
            <v>WAITSBURG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Y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B294" t="str">
            <v>36140</v>
          </cell>
          <cell r="C294" t="str">
            <v>WALLA WALLA</v>
          </cell>
          <cell r="D294">
            <v>773.75</v>
          </cell>
          <cell r="E294">
            <v>135708</v>
          </cell>
          <cell r="F294">
            <v>0</v>
          </cell>
          <cell r="G294">
            <v>0</v>
          </cell>
          <cell r="H294">
            <v>135708</v>
          </cell>
          <cell r="I294">
            <v>0</v>
          </cell>
          <cell r="J294">
            <v>135708</v>
          </cell>
          <cell r="K294" t="str">
            <v>Y</v>
          </cell>
          <cell r="L294">
            <v>0</v>
          </cell>
          <cell r="M294">
            <v>773.75</v>
          </cell>
          <cell r="N294">
            <v>607</v>
          </cell>
          <cell r="O294">
            <v>136315</v>
          </cell>
        </row>
        <row r="295">
          <cell r="B295" t="str">
            <v>39207</v>
          </cell>
          <cell r="C295" t="str">
            <v>WAPATO</v>
          </cell>
          <cell r="D295">
            <v>928.13</v>
          </cell>
          <cell r="E295">
            <v>162784</v>
          </cell>
          <cell r="F295">
            <v>0</v>
          </cell>
          <cell r="G295">
            <v>0</v>
          </cell>
          <cell r="H295">
            <v>162784</v>
          </cell>
          <cell r="I295">
            <v>0</v>
          </cell>
          <cell r="J295">
            <v>162784</v>
          </cell>
          <cell r="K295" t="str">
            <v>Y</v>
          </cell>
          <cell r="L295">
            <v>0</v>
          </cell>
          <cell r="M295">
            <v>928.13</v>
          </cell>
          <cell r="N295">
            <v>728</v>
          </cell>
          <cell r="O295">
            <v>163512</v>
          </cell>
        </row>
        <row r="296">
          <cell r="B296" t="str">
            <v>13146</v>
          </cell>
          <cell r="C296" t="str">
            <v>WARDEN</v>
          </cell>
          <cell r="D296">
            <v>297</v>
          </cell>
          <cell r="E296">
            <v>52091</v>
          </cell>
          <cell r="F296">
            <v>0</v>
          </cell>
          <cell r="G296">
            <v>0</v>
          </cell>
          <cell r="H296">
            <v>52091</v>
          </cell>
          <cell r="I296">
            <v>0</v>
          </cell>
          <cell r="J296">
            <v>52091</v>
          </cell>
          <cell r="K296" t="str">
            <v>Y</v>
          </cell>
          <cell r="L296">
            <v>0</v>
          </cell>
          <cell r="M296">
            <v>297</v>
          </cell>
          <cell r="N296">
            <v>233</v>
          </cell>
          <cell r="O296">
            <v>52324</v>
          </cell>
        </row>
        <row r="297">
          <cell r="B297" t="str">
            <v>06112</v>
          </cell>
          <cell r="C297" t="str">
            <v>WASHOUGAL</v>
          </cell>
          <cell r="D297">
            <v>55.25</v>
          </cell>
          <cell r="E297">
            <v>9690</v>
          </cell>
          <cell r="F297">
            <v>0</v>
          </cell>
          <cell r="G297">
            <v>0</v>
          </cell>
          <cell r="H297">
            <v>9690</v>
          </cell>
          <cell r="I297">
            <v>0</v>
          </cell>
          <cell r="J297">
            <v>9690</v>
          </cell>
          <cell r="K297" t="str">
            <v>Y</v>
          </cell>
          <cell r="L297">
            <v>0</v>
          </cell>
          <cell r="M297">
            <v>55.25</v>
          </cell>
          <cell r="N297">
            <v>43</v>
          </cell>
          <cell r="O297">
            <v>9733</v>
          </cell>
        </row>
        <row r="298">
          <cell r="B298" t="str">
            <v>01109</v>
          </cell>
          <cell r="C298" t="str">
            <v>WASHTUCNA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Y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B299" t="str">
            <v>09209</v>
          </cell>
          <cell r="C299" t="str">
            <v>WATERVILLE</v>
          </cell>
          <cell r="D299">
            <v>13.88</v>
          </cell>
          <cell r="E299">
            <v>2434</v>
          </cell>
          <cell r="F299">
            <v>0</v>
          </cell>
          <cell r="G299">
            <v>0</v>
          </cell>
          <cell r="H299">
            <v>2434</v>
          </cell>
          <cell r="I299">
            <v>0</v>
          </cell>
          <cell r="J299">
            <v>2434</v>
          </cell>
          <cell r="K299" t="str">
            <v>N</v>
          </cell>
          <cell r="L299">
            <v>2434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33049</v>
          </cell>
          <cell r="C300" t="str">
            <v>WELLPINIT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Y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B301" t="str">
            <v>04246</v>
          </cell>
          <cell r="C301" t="str">
            <v>WENATCHEE</v>
          </cell>
          <cell r="D301">
            <v>1537.63</v>
          </cell>
          <cell r="E301">
            <v>269684</v>
          </cell>
          <cell r="F301">
            <v>0</v>
          </cell>
          <cell r="G301">
            <v>0</v>
          </cell>
          <cell r="H301">
            <v>269684</v>
          </cell>
          <cell r="I301">
            <v>0</v>
          </cell>
          <cell r="J301">
            <v>269684</v>
          </cell>
          <cell r="K301" t="str">
            <v>Y</v>
          </cell>
          <cell r="L301">
            <v>0</v>
          </cell>
          <cell r="M301">
            <v>1537.63</v>
          </cell>
          <cell r="N301">
            <v>1205</v>
          </cell>
          <cell r="O301">
            <v>270889</v>
          </cell>
        </row>
        <row r="302">
          <cell r="B302" t="str">
            <v>32363</v>
          </cell>
          <cell r="C302" t="str">
            <v>WEST VALLEY (SPOK</v>
          </cell>
          <cell r="D302">
            <v>91.13</v>
          </cell>
          <cell r="E302">
            <v>15983</v>
          </cell>
          <cell r="F302">
            <v>0</v>
          </cell>
          <cell r="G302">
            <v>0</v>
          </cell>
          <cell r="H302">
            <v>15983</v>
          </cell>
          <cell r="I302">
            <v>0</v>
          </cell>
          <cell r="J302">
            <v>15983</v>
          </cell>
          <cell r="K302" t="str">
            <v>Y</v>
          </cell>
          <cell r="L302">
            <v>0</v>
          </cell>
          <cell r="M302">
            <v>91.13</v>
          </cell>
          <cell r="N302">
            <v>71</v>
          </cell>
          <cell r="O302">
            <v>16054</v>
          </cell>
        </row>
        <row r="303">
          <cell r="B303" t="str">
            <v>39208</v>
          </cell>
          <cell r="C303" t="str">
            <v>WEST VALLEY (YAK)</v>
          </cell>
          <cell r="D303">
            <v>64.88</v>
          </cell>
          <cell r="E303">
            <v>11379</v>
          </cell>
          <cell r="F303">
            <v>0</v>
          </cell>
          <cell r="G303">
            <v>0</v>
          </cell>
          <cell r="H303">
            <v>11379</v>
          </cell>
          <cell r="I303">
            <v>0</v>
          </cell>
          <cell r="J303">
            <v>11379</v>
          </cell>
          <cell r="K303" t="str">
            <v>Y</v>
          </cell>
          <cell r="L303">
            <v>0</v>
          </cell>
          <cell r="M303">
            <v>64.88</v>
          </cell>
          <cell r="N303">
            <v>51</v>
          </cell>
          <cell r="O303">
            <v>11430</v>
          </cell>
        </row>
        <row r="304">
          <cell r="B304" t="str">
            <v>21303</v>
          </cell>
          <cell r="C304" t="str">
            <v>WHITE PASS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Y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B305" t="str">
            <v>27416</v>
          </cell>
          <cell r="C305" t="str">
            <v>WHITE RIVER</v>
          </cell>
          <cell r="D305">
            <v>33.630000000000003</v>
          </cell>
          <cell r="E305">
            <v>5898</v>
          </cell>
          <cell r="F305">
            <v>0</v>
          </cell>
          <cell r="G305">
            <v>0</v>
          </cell>
          <cell r="H305">
            <v>5898</v>
          </cell>
          <cell r="I305">
            <v>0</v>
          </cell>
          <cell r="J305">
            <v>5898</v>
          </cell>
          <cell r="K305" t="str">
            <v>Y</v>
          </cell>
          <cell r="L305">
            <v>0</v>
          </cell>
          <cell r="M305">
            <v>33.630000000000003</v>
          </cell>
          <cell r="N305">
            <v>26</v>
          </cell>
          <cell r="O305">
            <v>5924</v>
          </cell>
        </row>
        <row r="306">
          <cell r="B306" t="str">
            <v>20405</v>
          </cell>
          <cell r="C306" t="str">
            <v>WHITE SALMON</v>
          </cell>
          <cell r="D306">
            <v>187.75</v>
          </cell>
          <cell r="E306">
            <v>32929</v>
          </cell>
          <cell r="F306">
            <v>0</v>
          </cell>
          <cell r="G306">
            <v>0</v>
          </cell>
          <cell r="H306">
            <v>32929</v>
          </cell>
          <cell r="I306">
            <v>0</v>
          </cell>
          <cell r="J306">
            <v>32929</v>
          </cell>
          <cell r="K306" t="str">
            <v>Y</v>
          </cell>
          <cell r="L306">
            <v>0</v>
          </cell>
          <cell r="M306">
            <v>187.75</v>
          </cell>
          <cell r="N306">
            <v>147</v>
          </cell>
          <cell r="O306">
            <v>33076</v>
          </cell>
        </row>
        <row r="307">
          <cell r="B307" t="str">
            <v>22200</v>
          </cell>
          <cell r="C307" t="str">
            <v>WILBUR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Y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B308" t="str">
            <v>25160</v>
          </cell>
          <cell r="C308" t="str">
            <v>WILLAPA VALLEY</v>
          </cell>
          <cell r="D308">
            <v>13.5</v>
          </cell>
          <cell r="E308">
            <v>2368</v>
          </cell>
          <cell r="F308">
            <v>0</v>
          </cell>
          <cell r="G308">
            <v>0</v>
          </cell>
          <cell r="H308">
            <v>2368</v>
          </cell>
          <cell r="I308">
            <v>0</v>
          </cell>
          <cell r="J308">
            <v>2368</v>
          </cell>
          <cell r="K308" t="str">
            <v>Y</v>
          </cell>
          <cell r="L308">
            <v>0</v>
          </cell>
          <cell r="M308">
            <v>13.5</v>
          </cell>
          <cell r="N308">
            <v>11</v>
          </cell>
          <cell r="O308">
            <v>2379</v>
          </cell>
        </row>
        <row r="309">
          <cell r="B309" t="str">
            <v>13167</v>
          </cell>
          <cell r="C309" t="str">
            <v>WILSON CREEK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Y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B310" t="str">
            <v>21232</v>
          </cell>
          <cell r="C310" t="str">
            <v>WINLOCK</v>
          </cell>
          <cell r="D310">
            <v>64.5</v>
          </cell>
          <cell r="E310">
            <v>11313</v>
          </cell>
          <cell r="F310">
            <v>0</v>
          </cell>
          <cell r="G310">
            <v>0</v>
          </cell>
          <cell r="H310">
            <v>11313</v>
          </cell>
          <cell r="I310">
            <v>0</v>
          </cell>
          <cell r="J310">
            <v>11313</v>
          </cell>
          <cell r="K310" t="str">
            <v>Y</v>
          </cell>
          <cell r="L310">
            <v>0</v>
          </cell>
          <cell r="M310">
            <v>64.5</v>
          </cell>
          <cell r="N310">
            <v>51</v>
          </cell>
          <cell r="O310">
            <v>11364</v>
          </cell>
        </row>
        <row r="311">
          <cell r="B311" t="str">
            <v>14117</v>
          </cell>
          <cell r="C311" t="str">
            <v>WISHKAH VALLEY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Y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B312" t="str">
            <v>20094</v>
          </cell>
          <cell r="C312" t="str">
            <v>WISHRAM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Y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08404</v>
          </cell>
          <cell r="C313" t="str">
            <v>WOODLAND</v>
          </cell>
          <cell r="D313">
            <v>107.13</v>
          </cell>
          <cell r="E313">
            <v>18789</v>
          </cell>
          <cell r="F313">
            <v>0</v>
          </cell>
          <cell r="G313">
            <v>0</v>
          </cell>
          <cell r="H313">
            <v>18789</v>
          </cell>
          <cell r="I313">
            <v>0</v>
          </cell>
          <cell r="J313">
            <v>18789</v>
          </cell>
          <cell r="K313" t="str">
            <v>Y</v>
          </cell>
          <cell r="L313">
            <v>0</v>
          </cell>
          <cell r="M313">
            <v>107.13</v>
          </cell>
          <cell r="N313">
            <v>84</v>
          </cell>
          <cell r="O313">
            <v>18873</v>
          </cell>
        </row>
        <row r="314">
          <cell r="B314" t="str">
            <v>39007</v>
          </cell>
          <cell r="C314" t="str">
            <v>YAKIMA</v>
          </cell>
          <cell r="D314">
            <v>3928.88</v>
          </cell>
          <cell r="E314">
            <v>689084</v>
          </cell>
          <cell r="F314">
            <v>0</v>
          </cell>
          <cell r="G314">
            <v>0</v>
          </cell>
          <cell r="H314">
            <v>689084</v>
          </cell>
          <cell r="I314">
            <v>0</v>
          </cell>
          <cell r="J314">
            <v>689084</v>
          </cell>
          <cell r="K314" t="str">
            <v>Y</v>
          </cell>
          <cell r="L314">
            <v>0</v>
          </cell>
          <cell r="M314">
            <v>3928.88</v>
          </cell>
          <cell r="N314">
            <v>3080</v>
          </cell>
          <cell r="O314">
            <v>692164</v>
          </cell>
        </row>
        <row r="315">
          <cell r="B315" t="str">
            <v>34002</v>
          </cell>
          <cell r="C315" t="str">
            <v>YELM</v>
          </cell>
          <cell r="D315">
            <v>61.38</v>
          </cell>
          <cell r="E315">
            <v>10765</v>
          </cell>
          <cell r="F315">
            <v>0</v>
          </cell>
          <cell r="G315">
            <v>0</v>
          </cell>
          <cell r="H315">
            <v>10765</v>
          </cell>
          <cell r="I315">
            <v>0</v>
          </cell>
          <cell r="J315">
            <v>10765</v>
          </cell>
          <cell r="K315" t="str">
            <v>Y</v>
          </cell>
          <cell r="L315">
            <v>0</v>
          </cell>
          <cell r="M315">
            <v>61.38</v>
          </cell>
          <cell r="N315">
            <v>48</v>
          </cell>
          <cell r="O315">
            <v>10813</v>
          </cell>
        </row>
        <row r="316">
          <cell r="B316" t="str">
            <v>39205</v>
          </cell>
          <cell r="C316" t="str">
            <v>ZILLAH</v>
          </cell>
          <cell r="D316">
            <v>158.75</v>
          </cell>
          <cell r="E316">
            <v>27843</v>
          </cell>
          <cell r="F316">
            <v>0</v>
          </cell>
          <cell r="G316">
            <v>0</v>
          </cell>
          <cell r="H316">
            <v>27843</v>
          </cell>
          <cell r="I316">
            <v>0</v>
          </cell>
          <cell r="J316">
            <v>27843</v>
          </cell>
          <cell r="K316" t="str">
            <v>Y</v>
          </cell>
          <cell r="L316">
            <v>0</v>
          </cell>
          <cell r="M316">
            <v>158.75</v>
          </cell>
          <cell r="N316">
            <v>124</v>
          </cell>
          <cell r="O316">
            <v>27967</v>
          </cell>
        </row>
        <row r="317">
          <cell r="C317" t="str">
            <v>Total</v>
          </cell>
          <cell r="D317">
            <v>85347.489999999962</v>
          </cell>
          <cell r="E317">
            <v>14969056</v>
          </cell>
          <cell r="F317">
            <v>0</v>
          </cell>
          <cell r="G317">
            <v>0</v>
          </cell>
          <cell r="H317">
            <v>14969054</v>
          </cell>
          <cell r="I317">
            <v>0</v>
          </cell>
          <cell r="J317">
            <v>14969054</v>
          </cell>
          <cell r="K317"/>
          <cell r="L317">
            <v>66614</v>
          </cell>
          <cell r="M317">
            <v>84967.689999999973</v>
          </cell>
          <cell r="N317">
            <v>66617</v>
          </cell>
          <cell r="O317">
            <v>14969054</v>
          </cell>
        </row>
      </sheetData>
      <sheetData sheetId="20"/>
      <sheetData sheetId="21">
        <row r="7">
          <cell r="O7">
            <v>15327451</v>
          </cell>
        </row>
        <row r="9">
          <cell r="B9" t="str">
            <v>14005</v>
          </cell>
          <cell r="C9" t="str">
            <v>ABERDEEN</v>
          </cell>
          <cell r="D9">
            <v>261.38</v>
          </cell>
          <cell r="E9">
            <v>47955</v>
          </cell>
          <cell r="F9">
            <v>0</v>
          </cell>
          <cell r="G9">
            <v>0</v>
          </cell>
          <cell r="H9">
            <v>47955</v>
          </cell>
          <cell r="I9">
            <v>0</v>
          </cell>
          <cell r="J9">
            <v>47955</v>
          </cell>
          <cell r="K9" t="str">
            <v>Y</v>
          </cell>
          <cell r="L9">
            <v>0</v>
          </cell>
          <cell r="M9">
            <v>261.38</v>
          </cell>
          <cell r="N9">
            <v>103</v>
          </cell>
          <cell r="O9">
            <v>48058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N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51.88</v>
          </cell>
          <cell r="E12">
            <v>9518</v>
          </cell>
          <cell r="F12">
            <v>0</v>
          </cell>
          <cell r="G12">
            <v>4500</v>
          </cell>
          <cell r="H12">
            <v>14018</v>
          </cell>
          <cell r="I12">
            <v>0</v>
          </cell>
          <cell r="J12">
            <v>9518</v>
          </cell>
          <cell r="K12" t="str">
            <v>Y</v>
          </cell>
          <cell r="L12">
            <v>0</v>
          </cell>
          <cell r="M12">
            <v>51.88</v>
          </cell>
          <cell r="N12">
            <v>20</v>
          </cell>
          <cell r="O12">
            <v>9538</v>
          </cell>
        </row>
        <row r="13">
          <cell r="B13" t="str">
            <v>31016</v>
          </cell>
          <cell r="C13" t="str">
            <v>ARLINGTON</v>
          </cell>
          <cell r="D13">
            <v>175.5</v>
          </cell>
          <cell r="E13">
            <v>32199</v>
          </cell>
          <cell r="F13">
            <v>0</v>
          </cell>
          <cell r="G13">
            <v>0</v>
          </cell>
          <cell r="H13">
            <v>32199</v>
          </cell>
          <cell r="I13">
            <v>0</v>
          </cell>
          <cell r="J13">
            <v>32199</v>
          </cell>
          <cell r="K13" t="str">
            <v>Y</v>
          </cell>
          <cell r="L13">
            <v>0</v>
          </cell>
          <cell r="M13">
            <v>175.5</v>
          </cell>
          <cell r="N13">
            <v>69</v>
          </cell>
          <cell r="O13">
            <v>32268</v>
          </cell>
        </row>
        <row r="14">
          <cell r="B14" t="str">
            <v>02420</v>
          </cell>
          <cell r="C14" t="str">
            <v>ASOTIN-ANATONE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N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1698.5</v>
          </cell>
          <cell r="E15">
            <v>311620</v>
          </cell>
          <cell r="F15">
            <v>0</v>
          </cell>
          <cell r="G15">
            <v>0</v>
          </cell>
          <cell r="H15">
            <v>311620</v>
          </cell>
          <cell r="I15">
            <v>0</v>
          </cell>
          <cell r="J15">
            <v>311620</v>
          </cell>
          <cell r="K15" t="str">
            <v>Y</v>
          </cell>
          <cell r="L15">
            <v>0</v>
          </cell>
          <cell r="M15">
            <v>1698.5</v>
          </cell>
          <cell r="N15">
            <v>666</v>
          </cell>
          <cell r="O15">
            <v>312286</v>
          </cell>
        </row>
        <row r="16">
          <cell r="B16" t="str">
            <v>18303</v>
          </cell>
          <cell r="C16" t="str">
            <v>BAINBRIDGE</v>
          </cell>
          <cell r="D16">
            <v>28.25</v>
          </cell>
          <cell r="E16">
            <v>5183</v>
          </cell>
          <cell r="F16">
            <v>0</v>
          </cell>
          <cell r="G16">
            <v>0</v>
          </cell>
          <cell r="H16">
            <v>5183</v>
          </cell>
          <cell r="I16">
            <v>0</v>
          </cell>
          <cell r="J16">
            <v>5183</v>
          </cell>
          <cell r="K16" t="str">
            <v>Y</v>
          </cell>
          <cell r="L16">
            <v>0</v>
          </cell>
          <cell r="M16">
            <v>28.25</v>
          </cell>
          <cell r="N16">
            <v>11</v>
          </cell>
          <cell r="O16">
            <v>5194</v>
          </cell>
        </row>
        <row r="17">
          <cell r="B17" t="str">
            <v>27931</v>
          </cell>
          <cell r="C17" t="str">
            <v>BATES TECH COLL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06119</v>
          </cell>
          <cell r="C18" t="str">
            <v>BATTLE GROUND</v>
          </cell>
          <cell r="D18">
            <v>647.75</v>
          </cell>
          <cell r="E18">
            <v>118841</v>
          </cell>
          <cell r="F18">
            <v>0</v>
          </cell>
          <cell r="G18">
            <v>0</v>
          </cell>
          <cell r="H18">
            <v>118841</v>
          </cell>
          <cell r="I18">
            <v>0</v>
          </cell>
          <cell r="J18">
            <v>118841</v>
          </cell>
          <cell r="K18" t="str">
            <v>Y</v>
          </cell>
          <cell r="L18">
            <v>0</v>
          </cell>
          <cell r="M18">
            <v>647.75</v>
          </cell>
          <cell r="N18">
            <v>254</v>
          </cell>
          <cell r="O18">
            <v>119095</v>
          </cell>
        </row>
        <row r="19">
          <cell r="B19" t="str">
            <v>17405</v>
          </cell>
          <cell r="C19" t="str">
            <v>BELLEVUE</v>
          </cell>
          <cell r="D19">
            <v>1607.63</v>
          </cell>
          <cell r="E19">
            <v>294948</v>
          </cell>
          <cell r="F19">
            <v>50000</v>
          </cell>
          <cell r="G19">
            <v>0</v>
          </cell>
          <cell r="H19">
            <v>344948</v>
          </cell>
          <cell r="I19">
            <v>0</v>
          </cell>
          <cell r="J19">
            <v>294948</v>
          </cell>
          <cell r="K19" t="str">
            <v>Y</v>
          </cell>
          <cell r="L19">
            <v>0</v>
          </cell>
          <cell r="M19">
            <v>1607.63</v>
          </cell>
          <cell r="N19">
            <v>631</v>
          </cell>
          <cell r="O19">
            <v>295579</v>
          </cell>
        </row>
        <row r="20">
          <cell r="B20" t="str">
            <v>37501</v>
          </cell>
          <cell r="C20" t="str">
            <v>BELLINGHAM</v>
          </cell>
          <cell r="D20">
            <v>566.63</v>
          </cell>
          <cell r="E20">
            <v>103958</v>
          </cell>
          <cell r="F20">
            <v>25000</v>
          </cell>
          <cell r="G20">
            <v>0</v>
          </cell>
          <cell r="H20">
            <v>128958</v>
          </cell>
          <cell r="I20">
            <v>0</v>
          </cell>
          <cell r="J20">
            <v>103958</v>
          </cell>
          <cell r="K20" t="str">
            <v>Y</v>
          </cell>
          <cell r="L20">
            <v>0</v>
          </cell>
          <cell r="M20">
            <v>566.63</v>
          </cell>
          <cell r="N20">
            <v>222</v>
          </cell>
          <cell r="O20">
            <v>104180</v>
          </cell>
        </row>
        <row r="21">
          <cell r="B21" t="str">
            <v>01122</v>
          </cell>
          <cell r="C21" t="str">
            <v>BENGE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N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27403</v>
          </cell>
          <cell r="C22" t="str">
            <v>BETHEL</v>
          </cell>
          <cell r="D22">
            <v>257</v>
          </cell>
          <cell r="E22">
            <v>47151</v>
          </cell>
          <cell r="F22">
            <v>0</v>
          </cell>
          <cell r="G22">
            <v>0</v>
          </cell>
          <cell r="H22">
            <v>47151</v>
          </cell>
          <cell r="I22">
            <v>0</v>
          </cell>
          <cell r="J22">
            <v>47151</v>
          </cell>
          <cell r="K22" t="str">
            <v>Y</v>
          </cell>
          <cell r="L22">
            <v>0</v>
          </cell>
          <cell r="M22">
            <v>257</v>
          </cell>
          <cell r="N22">
            <v>101</v>
          </cell>
          <cell r="O22">
            <v>47252</v>
          </cell>
        </row>
        <row r="23">
          <cell r="B23" t="str">
            <v>20203</v>
          </cell>
          <cell r="C23" t="str">
            <v>BICKLETON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N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37503</v>
          </cell>
          <cell r="C24" t="str">
            <v>BLAINE</v>
          </cell>
          <cell r="D24">
            <v>95.13</v>
          </cell>
          <cell r="E24">
            <v>17453</v>
          </cell>
          <cell r="F24">
            <v>0</v>
          </cell>
          <cell r="G24">
            <v>0</v>
          </cell>
          <cell r="H24">
            <v>17453</v>
          </cell>
          <cell r="I24">
            <v>0</v>
          </cell>
          <cell r="J24">
            <v>17453</v>
          </cell>
          <cell r="K24" t="str">
            <v>Y</v>
          </cell>
          <cell r="L24">
            <v>0</v>
          </cell>
          <cell r="M24">
            <v>95.13</v>
          </cell>
          <cell r="N24">
            <v>37</v>
          </cell>
          <cell r="O24">
            <v>17490</v>
          </cell>
        </row>
        <row r="25">
          <cell r="B25" t="str">
            <v>21234</v>
          </cell>
          <cell r="C25" t="str">
            <v>BOISTFORT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N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18100</v>
          </cell>
          <cell r="C26" t="str">
            <v>BREMERTON</v>
          </cell>
          <cell r="D26">
            <v>129.25</v>
          </cell>
          <cell r="E26">
            <v>23713</v>
          </cell>
          <cell r="F26">
            <v>10000</v>
          </cell>
          <cell r="G26">
            <v>0</v>
          </cell>
          <cell r="H26">
            <v>33713</v>
          </cell>
          <cell r="I26">
            <v>0</v>
          </cell>
          <cell r="J26">
            <v>23713</v>
          </cell>
          <cell r="K26" t="str">
            <v>Y</v>
          </cell>
          <cell r="L26">
            <v>0</v>
          </cell>
          <cell r="M26">
            <v>129.25</v>
          </cell>
          <cell r="N26">
            <v>51</v>
          </cell>
          <cell r="O26">
            <v>23764</v>
          </cell>
        </row>
        <row r="27">
          <cell r="B27" t="str">
            <v>24111</v>
          </cell>
          <cell r="C27" t="str">
            <v>BREWSTER</v>
          </cell>
          <cell r="D27">
            <v>328</v>
          </cell>
          <cell r="E27">
            <v>60177</v>
          </cell>
          <cell r="F27">
            <v>0</v>
          </cell>
          <cell r="G27">
            <v>0</v>
          </cell>
          <cell r="H27">
            <v>60177</v>
          </cell>
          <cell r="I27">
            <v>0</v>
          </cell>
          <cell r="J27">
            <v>60177</v>
          </cell>
          <cell r="K27" t="str">
            <v>Y</v>
          </cell>
          <cell r="L27">
            <v>0</v>
          </cell>
          <cell r="M27">
            <v>328</v>
          </cell>
          <cell r="N27">
            <v>129</v>
          </cell>
          <cell r="O27">
            <v>60306</v>
          </cell>
        </row>
        <row r="28">
          <cell r="B28" t="str">
            <v>09075</v>
          </cell>
          <cell r="C28" t="str">
            <v>BRIDGEPORT</v>
          </cell>
          <cell r="D28">
            <v>353.13</v>
          </cell>
          <cell r="E28">
            <v>64788</v>
          </cell>
          <cell r="F28">
            <v>10000</v>
          </cell>
          <cell r="G28">
            <v>0</v>
          </cell>
          <cell r="H28">
            <v>74788</v>
          </cell>
          <cell r="I28">
            <v>0</v>
          </cell>
          <cell r="J28">
            <v>64788</v>
          </cell>
          <cell r="K28" t="str">
            <v>Y</v>
          </cell>
          <cell r="L28">
            <v>0</v>
          </cell>
          <cell r="M28">
            <v>353.13</v>
          </cell>
          <cell r="N28">
            <v>139</v>
          </cell>
          <cell r="O28">
            <v>64927</v>
          </cell>
        </row>
        <row r="29">
          <cell r="B29" t="str">
            <v>16046</v>
          </cell>
          <cell r="C29" t="str">
            <v>BRINNON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N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29100</v>
          </cell>
          <cell r="C30" t="str">
            <v>BURLINGTON EDISON</v>
          </cell>
          <cell r="D30">
            <v>579.38</v>
          </cell>
          <cell r="E30">
            <v>106297</v>
          </cell>
          <cell r="F30">
            <v>0</v>
          </cell>
          <cell r="G30">
            <v>0</v>
          </cell>
          <cell r="H30">
            <v>106297</v>
          </cell>
          <cell r="I30">
            <v>0</v>
          </cell>
          <cell r="J30">
            <v>106297</v>
          </cell>
          <cell r="K30" t="str">
            <v>Y</v>
          </cell>
          <cell r="L30">
            <v>0</v>
          </cell>
          <cell r="M30">
            <v>579.38</v>
          </cell>
          <cell r="N30">
            <v>227</v>
          </cell>
          <cell r="O30">
            <v>106524</v>
          </cell>
        </row>
        <row r="31">
          <cell r="B31" t="str">
            <v>06117</v>
          </cell>
          <cell r="C31" t="str">
            <v>CAMAS</v>
          </cell>
          <cell r="D31">
            <v>90</v>
          </cell>
          <cell r="E31">
            <v>16512</v>
          </cell>
          <cell r="F31">
            <v>10000</v>
          </cell>
          <cell r="G31">
            <v>0</v>
          </cell>
          <cell r="H31">
            <v>26512</v>
          </cell>
          <cell r="I31">
            <v>0</v>
          </cell>
          <cell r="J31">
            <v>16512</v>
          </cell>
          <cell r="K31" t="str">
            <v>Y</v>
          </cell>
          <cell r="L31">
            <v>0</v>
          </cell>
          <cell r="M31">
            <v>90</v>
          </cell>
          <cell r="N31">
            <v>35</v>
          </cell>
          <cell r="O31">
            <v>16547</v>
          </cell>
        </row>
        <row r="32">
          <cell r="B32" t="str">
            <v>05401</v>
          </cell>
          <cell r="C32" t="str">
            <v>CAPE FLATTERY</v>
          </cell>
          <cell r="D32">
            <v>156.38</v>
          </cell>
          <cell r="E32">
            <v>28691</v>
          </cell>
          <cell r="F32">
            <v>0</v>
          </cell>
          <cell r="G32">
            <v>0</v>
          </cell>
          <cell r="H32">
            <v>28691</v>
          </cell>
          <cell r="I32">
            <v>0</v>
          </cell>
          <cell r="J32">
            <v>28691</v>
          </cell>
          <cell r="K32" t="str">
            <v>Y</v>
          </cell>
          <cell r="L32">
            <v>0</v>
          </cell>
          <cell r="M32">
            <v>156.38</v>
          </cell>
          <cell r="N32">
            <v>61</v>
          </cell>
          <cell r="O32">
            <v>28752</v>
          </cell>
        </row>
        <row r="33">
          <cell r="B33" t="str">
            <v>27019</v>
          </cell>
          <cell r="C33" t="str">
            <v>CARBONADO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N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04228</v>
          </cell>
          <cell r="C34" t="str">
            <v>CASCADE</v>
          </cell>
          <cell r="D34">
            <v>149</v>
          </cell>
          <cell r="E34">
            <v>27337</v>
          </cell>
          <cell r="F34">
            <v>0</v>
          </cell>
          <cell r="G34">
            <v>0</v>
          </cell>
          <cell r="H34">
            <v>27337</v>
          </cell>
          <cell r="I34">
            <v>0</v>
          </cell>
          <cell r="J34">
            <v>27337</v>
          </cell>
          <cell r="K34" t="str">
            <v>Y</v>
          </cell>
          <cell r="L34">
            <v>0</v>
          </cell>
          <cell r="M34">
            <v>149</v>
          </cell>
          <cell r="N34">
            <v>58</v>
          </cell>
          <cell r="O34">
            <v>27395</v>
          </cell>
        </row>
        <row r="35">
          <cell r="B35" t="str">
            <v>04222</v>
          </cell>
          <cell r="C35" t="str">
            <v>CASHMERE</v>
          </cell>
          <cell r="D35">
            <v>178.38</v>
          </cell>
          <cell r="E35">
            <v>32727</v>
          </cell>
          <cell r="F35">
            <v>0</v>
          </cell>
          <cell r="G35">
            <v>0</v>
          </cell>
          <cell r="H35">
            <v>32727</v>
          </cell>
          <cell r="I35">
            <v>0</v>
          </cell>
          <cell r="J35">
            <v>32727</v>
          </cell>
          <cell r="K35" t="str">
            <v>Y</v>
          </cell>
          <cell r="L35">
            <v>0</v>
          </cell>
          <cell r="M35">
            <v>178.38</v>
          </cell>
          <cell r="N35">
            <v>70</v>
          </cell>
          <cell r="O35">
            <v>32797</v>
          </cell>
        </row>
        <row r="36">
          <cell r="B36" t="str">
            <v>08401</v>
          </cell>
          <cell r="C36" t="str">
            <v>CASTLE ROCK</v>
          </cell>
          <cell r="D36">
            <v>34.630000000000003</v>
          </cell>
          <cell r="E36">
            <v>6353</v>
          </cell>
          <cell r="F36">
            <v>0</v>
          </cell>
          <cell r="G36">
            <v>0</v>
          </cell>
          <cell r="H36">
            <v>6353</v>
          </cell>
          <cell r="I36">
            <v>0</v>
          </cell>
          <cell r="J36">
            <v>6353</v>
          </cell>
          <cell r="K36" t="str">
            <v>Y</v>
          </cell>
          <cell r="L36">
            <v>0</v>
          </cell>
          <cell r="M36">
            <v>34.630000000000003</v>
          </cell>
          <cell r="N36">
            <v>14</v>
          </cell>
          <cell r="O36">
            <v>6367</v>
          </cell>
        </row>
        <row r="37">
          <cell r="B37" t="str">
            <v>20215</v>
          </cell>
          <cell r="C37" t="str">
            <v>CENTERVILLE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>18401</v>
          </cell>
          <cell r="C38" t="str">
            <v>CENTRAL KITSAP</v>
          </cell>
          <cell r="D38">
            <v>205.88</v>
          </cell>
          <cell r="E38">
            <v>37772</v>
          </cell>
          <cell r="F38">
            <v>10000</v>
          </cell>
          <cell r="G38">
            <v>0</v>
          </cell>
          <cell r="H38">
            <v>47772</v>
          </cell>
          <cell r="I38">
            <v>0</v>
          </cell>
          <cell r="J38">
            <v>37772</v>
          </cell>
          <cell r="K38" t="str">
            <v>Y</v>
          </cell>
          <cell r="L38">
            <v>0</v>
          </cell>
          <cell r="M38">
            <v>205.88</v>
          </cell>
          <cell r="N38">
            <v>81</v>
          </cell>
          <cell r="O38">
            <v>37853</v>
          </cell>
        </row>
        <row r="39">
          <cell r="B39" t="str">
            <v>32356</v>
          </cell>
          <cell r="C39" t="str">
            <v>CENTRAL VALLEY</v>
          </cell>
          <cell r="D39">
            <v>212.63</v>
          </cell>
          <cell r="E39">
            <v>39011</v>
          </cell>
          <cell r="F39">
            <v>10000</v>
          </cell>
          <cell r="G39">
            <v>0</v>
          </cell>
          <cell r="H39">
            <v>49011</v>
          </cell>
          <cell r="I39">
            <v>0</v>
          </cell>
          <cell r="J39">
            <v>39011</v>
          </cell>
          <cell r="K39" t="str">
            <v>Y</v>
          </cell>
          <cell r="L39">
            <v>0</v>
          </cell>
          <cell r="M39">
            <v>212.63</v>
          </cell>
          <cell r="N39">
            <v>83</v>
          </cell>
          <cell r="O39">
            <v>39094</v>
          </cell>
        </row>
        <row r="40">
          <cell r="B40" t="str">
            <v>21401</v>
          </cell>
          <cell r="C40" t="str">
            <v>CENTRALIA</v>
          </cell>
          <cell r="D40">
            <v>260.88</v>
          </cell>
          <cell r="E40">
            <v>47863</v>
          </cell>
          <cell r="F40">
            <v>0</v>
          </cell>
          <cell r="G40">
            <v>0</v>
          </cell>
          <cell r="H40">
            <v>47863</v>
          </cell>
          <cell r="I40">
            <v>0</v>
          </cell>
          <cell r="J40">
            <v>47863</v>
          </cell>
          <cell r="K40" t="str">
            <v>Y</v>
          </cell>
          <cell r="L40">
            <v>0</v>
          </cell>
          <cell r="M40">
            <v>260.88</v>
          </cell>
          <cell r="N40">
            <v>102</v>
          </cell>
          <cell r="O40">
            <v>47965</v>
          </cell>
        </row>
        <row r="41">
          <cell r="B41" t="str">
            <v>21302</v>
          </cell>
          <cell r="C41" t="str">
            <v>CHEHALIS</v>
          </cell>
          <cell r="D41">
            <v>70.13</v>
          </cell>
          <cell r="E41">
            <v>12867</v>
          </cell>
          <cell r="F41">
            <v>0</v>
          </cell>
          <cell r="G41">
            <v>0</v>
          </cell>
          <cell r="H41">
            <v>12867</v>
          </cell>
          <cell r="I41">
            <v>0</v>
          </cell>
          <cell r="J41">
            <v>12867</v>
          </cell>
          <cell r="K41" t="str">
            <v>Y</v>
          </cell>
          <cell r="L41">
            <v>0</v>
          </cell>
          <cell r="M41">
            <v>70.13</v>
          </cell>
          <cell r="N41">
            <v>28</v>
          </cell>
          <cell r="O41">
            <v>12895</v>
          </cell>
        </row>
        <row r="42">
          <cell r="B42" t="str">
            <v>32360</v>
          </cell>
          <cell r="C42" t="str">
            <v>CHENEY</v>
          </cell>
          <cell r="D42">
            <v>77</v>
          </cell>
          <cell r="E42">
            <v>14127</v>
          </cell>
          <cell r="F42">
            <v>0</v>
          </cell>
          <cell r="G42">
            <v>0</v>
          </cell>
          <cell r="H42">
            <v>14127</v>
          </cell>
          <cell r="I42">
            <v>0</v>
          </cell>
          <cell r="J42">
            <v>14127</v>
          </cell>
          <cell r="K42" t="str">
            <v>Y</v>
          </cell>
          <cell r="L42">
            <v>0</v>
          </cell>
          <cell r="M42">
            <v>77</v>
          </cell>
          <cell r="N42">
            <v>30</v>
          </cell>
          <cell r="O42">
            <v>14157</v>
          </cell>
        </row>
        <row r="43">
          <cell r="B43" t="str">
            <v>33036</v>
          </cell>
          <cell r="C43" t="str">
            <v>CHEWELAH</v>
          </cell>
          <cell r="D43">
            <v>2</v>
          </cell>
          <cell r="E43">
            <v>367</v>
          </cell>
          <cell r="F43">
            <v>0</v>
          </cell>
          <cell r="G43">
            <v>0</v>
          </cell>
          <cell r="H43">
            <v>367</v>
          </cell>
          <cell r="I43">
            <v>0</v>
          </cell>
          <cell r="J43">
            <v>367</v>
          </cell>
          <cell r="K43" t="str">
            <v>N</v>
          </cell>
          <cell r="L43">
            <v>367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16049</v>
          </cell>
          <cell r="C44" t="str">
            <v>CHIMACUM</v>
          </cell>
          <cell r="D44">
            <v>12.75</v>
          </cell>
          <cell r="E44">
            <v>2339</v>
          </cell>
          <cell r="F44">
            <v>0</v>
          </cell>
          <cell r="G44">
            <v>0</v>
          </cell>
          <cell r="H44">
            <v>2339</v>
          </cell>
          <cell r="I44">
            <v>0</v>
          </cell>
          <cell r="J44">
            <v>2339</v>
          </cell>
          <cell r="K44" t="str">
            <v>Y</v>
          </cell>
          <cell r="L44">
            <v>0</v>
          </cell>
          <cell r="M44">
            <v>12.75</v>
          </cell>
          <cell r="N44">
            <v>5</v>
          </cell>
          <cell r="O44">
            <v>2344</v>
          </cell>
        </row>
        <row r="45">
          <cell r="B45" t="str">
            <v>02250</v>
          </cell>
          <cell r="C45" t="str">
            <v>CLARKSTON</v>
          </cell>
          <cell r="D45">
            <v>23.5</v>
          </cell>
          <cell r="E45">
            <v>4311</v>
          </cell>
          <cell r="F45">
            <v>0</v>
          </cell>
          <cell r="G45">
            <v>0</v>
          </cell>
          <cell r="H45">
            <v>4311</v>
          </cell>
          <cell r="I45">
            <v>0</v>
          </cell>
          <cell r="J45">
            <v>4311</v>
          </cell>
          <cell r="K45" t="str">
            <v>Y</v>
          </cell>
          <cell r="L45">
            <v>0</v>
          </cell>
          <cell r="M45">
            <v>23.5</v>
          </cell>
          <cell r="N45">
            <v>9</v>
          </cell>
          <cell r="O45">
            <v>4320</v>
          </cell>
        </row>
        <row r="46">
          <cell r="B46" t="str">
            <v>19404</v>
          </cell>
          <cell r="C46" t="str">
            <v>CLE ELUM-ROSLYN</v>
          </cell>
          <cell r="D46">
            <v>15.13</v>
          </cell>
          <cell r="E46">
            <v>2776</v>
          </cell>
          <cell r="F46">
            <v>0</v>
          </cell>
          <cell r="G46">
            <v>0</v>
          </cell>
          <cell r="H46">
            <v>2776</v>
          </cell>
          <cell r="I46">
            <v>0</v>
          </cell>
          <cell r="J46">
            <v>2776</v>
          </cell>
          <cell r="K46" t="str">
            <v>Y</v>
          </cell>
          <cell r="L46">
            <v>0</v>
          </cell>
          <cell r="M46">
            <v>15.13</v>
          </cell>
          <cell r="N46">
            <v>6</v>
          </cell>
          <cell r="O46">
            <v>2782</v>
          </cell>
        </row>
        <row r="47">
          <cell r="B47" t="str">
            <v>27400</v>
          </cell>
          <cell r="C47" t="str">
            <v>CLOVER PARK</v>
          </cell>
          <cell r="D47">
            <v>1131.75</v>
          </cell>
          <cell r="E47">
            <v>207639</v>
          </cell>
          <cell r="F47">
            <v>50000</v>
          </cell>
          <cell r="G47">
            <v>0</v>
          </cell>
          <cell r="H47">
            <v>257639</v>
          </cell>
          <cell r="I47">
            <v>0</v>
          </cell>
          <cell r="J47">
            <v>207639</v>
          </cell>
          <cell r="K47" t="str">
            <v>Y</v>
          </cell>
          <cell r="L47">
            <v>0</v>
          </cell>
          <cell r="M47">
            <v>1131.75</v>
          </cell>
          <cell r="N47">
            <v>444</v>
          </cell>
          <cell r="O47">
            <v>208083</v>
          </cell>
        </row>
        <row r="48">
          <cell r="B48" t="str">
            <v>27932</v>
          </cell>
          <cell r="C48" t="str">
            <v>CLOVER PARK TECH COLL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38300</v>
          </cell>
          <cell r="C49" t="str">
            <v>COLFAX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36250</v>
          </cell>
          <cell r="C50" t="str">
            <v>COLLEGE PLACE</v>
          </cell>
          <cell r="D50">
            <v>152.13</v>
          </cell>
          <cell r="E50">
            <v>27911</v>
          </cell>
          <cell r="F50">
            <v>0</v>
          </cell>
          <cell r="G50">
            <v>3300</v>
          </cell>
          <cell r="H50">
            <v>31211</v>
          </cell>
          <cell r="I50">
            <v>0</v>
          </cell>
          <cell r="J50">
            <v>27911</v>
          </cell>
          <cell r="K50" t="str">
            <v>Y</v>
          </cell>
          <cell r="L50">
            <v>0</v>
          </cell>
          <cell r="M50">
            <v>152.13</v>
          </cell>
          <cell r="N50">
            <v>60</v>
          </cell>
          <cell r="O50">
            <v>27971</v>
          </cell>
        </row>
        <row r="51">
          <cell r="B51" t="str">
            <v>38306</v>
          </cell>
          <cell r="C51" t="str">
            <v>COLTON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N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33206</v>
          </cell>
          <cell r="C52" t="str">
            <v>COLUMBIA (STEV)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N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36400</v>
          </cell>
          <cell r="C53" t="str">
            <v>COLUMBIA (WALLA)</v>
          </cell>
          <cell r="D53">
            <v>73.25</v>
          </cell>
          <cell r="E53">
            <v>13439</v>
          </cell>
          <cell r="F53">
            <v>0</v>
          </cell>
          <cell r="G53">
            <v>0</v>
          </cell>
          <cell r="H53">
            <v>13439</v>
          </cell>
          <cell r="I53">
            <v>0</v>
          </cell>
          <cell r="J53">
            <v>13439</v>
          </cell>
          <cell r="K53" t="str">
            <v>Y</v>
          </cell>
          <cell r="L53">
            <v>0</v>
          </cell>
          <cell r="M53">
            <v>73.25</v>
          </cell>
          <cell r="N53">
            <v>29</v>
          </cell>
          <cell r="O53">
            <v>13468</v>
          </cell>
        </row>
        <row r="54">
          <cell r="B54" t="str">
            <v>33115</v>
          </cell>
          <cell r="C54" t="str">
            <v>COLVILLE</v>
          </cell>
          <cell r="D54">
            <v>44.5</v>
          </cell>
          <cell r="E54">
            <v>8164</v>
          </cell>
          <cell r="F54">
            <v>0</v>
          </cell>
          <cell r="G54">
            <v>0</v>
          </cell>
          <cell r="H54">
            <v>8164</v>
          </cell>
          <cell r="I54">
            <v>0</v>
          </cell>
          <cell r="J54">
            <v>8164</v>
          </cell>
          <cell r="K54" t="str">
            <v>N</v>
          </cell>
          <cell r="L54">
            <v>8164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29011</v>
          </cell>
          <cell r="C55" t="str">
            <v>CONCRETE</v>
          </cell>
          <cell r="D55">
            <v>1.25</v>
          </cell>
          <cell r="E55">
            <v>229</v>
          </cell>
          <cell r="F55">
            <v>0</v>
          </cell>
          <cell r="G55">
            <v>0</v>
          </cell>
          <cell r="H55">
            <v>229</v>
          </cell>
          <cell r="I55">
            <v>0</v>
          </cell>
          <cell r="J55">
            <v>229</v>
          </cell>
          <cell r="K55" t="str">
            <v>Y</v>
          </cell>
          <cell r="L55">
            <v>0</v>
          </cell>
          <cell r="M55">
            <v>1.25</v>
          </cell>
          <cell r="N55">
            <v>0</v>
          </cell>
          <cell r="O55">
            <v>229</v>
          </cell>
        </row>
        <row r="56">
          <cell r="B56" t="str">
            <v>29317</v>
          </cell>
          <cell r="C56" t="str">
            <v>CONWAY</v>
          </cell>
          <cell r="D56">
            <v>21</v>
          </cell>
          <cell r="E56">
            <v>3853</v>
          </cell>
          <cell r="F56">
            <v>0</v>
          </cell>
          <cell r="G56">
            <v>0</v>
          </cell>
          <cell r="H56">
            <v>3853</v>
          </cell>
          <cell r="I56">
            <v>0</v>
          </cell>
          <cell r="J56">
            <v>3853</v>
          </cell>
          <cell r="K56" t="str">
            <v>Y</v>
          </cell>
          <cell r="L56">
            <v>0</v>
          </cell>
          <cell r="M56">
            <v>21</v>
          </cell>
          <cell r="N56">
            <v>8</v>
          </cell>
          <cell r="O56">
            <v>3861</v>
          </cell>
        </row>
        <row r="57">
          <cell r="B57" t="str">
            <v>14099</v>
          </cell>
          <cell r="C57" t="str">
            <v>COSMOPOLIS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N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13151</v>
          </cell>
          <cell r="C58" t="str">
            <v>COULEE/HARTLINE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15204</v>
          </cell>
          <cell r="C59" t="str">
            <v>COUPEVILLE</v>
          </cell>
          <cell r="D59">
            <v>24.5</v>
          </cell>
          <cell r="E59">
            <v>4495</v>
          </cell>
          <cell r="F59">
            <v>0</v>
          </cell>
          <cell r="G59">
            <v>0</v>
          </cell>
          <cell r="H59">
            <v>4495</v>
          </cell>
          <cell r="I59">
            <v>0</v>
          </cell>
          <cell r="J59">
            <v>4495</v>
          </cell>
          <cell r="K59" t="str">
            <v>Y</v>
          </cell>
          <cell r="L59">
            <v>0</v>
          </cell>
          <cell r="M59">
            <v>24.5</v>
          </cell>
          <cell r="N59">
            <v>10</v>
          </cell>
          <cell r="O59">
            <v>4505</v>
          </cell>
        </row>
        <row r="60">
          <cell r="B60" t="str">
            <v>05313</v>
          </cell>
          <cell r="C60" t="str">
            <v>CRESCENT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22073</v>
          </cell>
          <cell r="C61" t="str">
            <v>CRESTON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10050</v>
          </cell>
          <cell r="C62" t="str">
            <v>CURLEW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26059</v>
          </cell>
          <cell r="C63" t="str">
            <v>CUSICK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N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19007</v>
          </cell>
          <cell r="C64" t="str">
            <v>DAMMAN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31330</v>
          </cell>
          <cell r="C65" t="str">
            <v>DARRINGTON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22207</v>
          </cell>
          <cell r="C66" t="str">
            <v>DAVENPORT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07002</v>
          </cell>
          <cell r="C67" t="str">
            <v>DAYTON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N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32414</v>
          </cell>
          <cell r="C68" t="str">
            <v>DEER PARK</v>
          </cell>
          <cell r="D68">
            <v>4</v>
          </cell>
          <cell r="E68">
            <v>734</v>
          </cell>
          <cell r="F68">
            <v>0</v>
          </cell>
          <cell r="G68">
            <v>0</v>
          </cell>
          <cell r="H68">
            <v>734</v>
          </cell>
          <cell r="I68">
            <v>0</v>
          </cell>
          <cell r="J68">
            <v>734</v>
          </cell>
          <cell r="K68" t="str">
            <v>N</v>
          </cell>
          <cell r="L68">
            <v>734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27343</v>
          </cell>
          <cell r="C69" t="str">
            <v>DIERINGER</v>
          </cell>
          <cell r="D69">
            <v>9</v>
          </cell>
          <cell r="E69">
            <v>1651</v>
          </cell>
          <cell r="F69">
            <v>0</v>
          </cell>
          <cell r="G69">
            <v>0</v>
          </cell>
          <cell r="H69">
            <v>1651</v>
          </cell>
          <cell r="I69">
            <v>0</v>
          </cell>
          <cell r="J69">
            <v>1651</v>
          </cell>
          <cell r="K69" t="str">
            <v>Y</v>
          </cell>
          <cell r="L69">
            <v>0</v>
          </cell>
          <cell r="M69">
            <v>9</v>
          </cell>
          <cell r="N69">
            <v>4</v>
          </cell>
          <cell r="O69">
            <v>1655</v>
          </cell>
        </row>
        <row r="70">
          <cell r="B70" t="str">
            <v>36101</v>
          </cell>
          <cell r="C70" t="str">
            <v>DIXIE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N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32361</v>
          </cell>
          <cell r="C71" t="str">
            <v>EAST VALLEY (SPOK</v>
          </cell>
          <cell r="D71">
            <v>110.38</v>
          </cell>
          <cell r="E71">
            <v>20251</v>
          </cell>
          <cell r="F71">
            <v>0</v>
          </cell>
          <cell r="G71">
            <v>0</v>
          </cell>
          <cell r="H71">
            <v>20251</v>
          </cell>
          <cell r="I71">
            <v>0</v>
          </cell>
          <cell r="J71">
            <v>20251</v>
          </cell>
          <cell r="K71" t="str">
            <v>Y</v>
          </cell>
          <cell r="L71">
            <v>0</v>
          </cell>
          <cell r="M71">
            <v>110.38</v>
          </cell>
          <cell r="N71">
            <v>43</v>
          </cell>
          <cell r="O71">
            <v>20294</v>
          </cell>
        </row>
        <row r="72">
          <cell r="B72" t="str">
            <v>39090</v>
          </cell>
          <cell r="C72" t="str">
            <v>EAST VALLEY (YAK)</v>
          </cell>
          <cell r="D72">
            <v>231.25</v>
          </cell>
          <cell r="E72">
            <v>42427</v>
          </cell>
          <cell r="F72">
            <v>0</v>
          </cell>
          <cell r="G72">
            <v>0</v>
          </cell>
          <cell r="H72">
            <v>42427</v>
          </cell>
          <cell r="I72">
            <v>0</v>
          </cell>
          <cell r="J72">
            <v>42427</v>
          </cell>
          <cell r="K72" t="str">
            <v>Y</v>
          </cell>
          <cell r="L72">
            <v>0</v>
          </cell>
          <cell r="M72">
            <v>231.25</v>
          </cell>
          <cell r="N72">
            <v>91</v>
          </cell>
          <cell r="O72">
            <v>42518</v>
          </cell>
        </row>
        <row r="73">
          <cell r="B73" t="str">
            <v>09206</v>
          </cell>
          <cell r="C73" t="str">
            <v>EASTMONT</v>
          </cell>
          <cell r="D73">
            <v>819.13</v>
          </cell>
          <cell r="E73">
            <v>150284</v>
          </cell>
          <cell r="F73">
            <v>0</v>
          </cell>
          <cell r="G73">
            <v>0</v>
          </cell>
          <cell r="H73">
            <v>150284</v>
          </cell>
          <cell r="I73">
            <v>0</v>
          </cell>
          <cell r="J73">
            <v>150284</v>
          </cell>
          <cell r="K73" t="str">
            <v>Y</v>
          </cell>
          <cell r="L73">
            <v>0</v>
          </cell>
          <cell r="M73">
            <v>819.13</v>
          </cell>
          <cell r="N73">
            <v>321</v>
          </cell>
          <cell r="O73">
            <v>150605</v>
          </cell>
        </row>
        <row r="74">
          <cell r="B74" t="str">
            <v>19028</v>
          </cell>
          <cell r="C74" t="str">
            <v>EASTON</v>
          </cell>
          <cell r="D74">
            <v>6</v>
          </cell>
          <cell r="E74">
            <v>1101</v>
          </cell>
          <cell r="F74">
            <v>0</v>
          </cell>
          <cell r="G74">
            <v>0</v>
          </cell>
          <cell r="H74">
            <v>1101</v>
          </cell>
          <cell r="I74">
            <v>0</v>
          </cell>
          <cell r="J74">
            <v>1101</v>
          </cell>
          <cell r="K74" t="str">
            <v>Y</v>
          </cell>
          <cell r="L74">
            <v>0</v>
          </cell>
          <cell r="M74">
            <v>6</v>
          </cell>
          <cell r="N74">
            <v>2</v>
          </cell>
          <cell r="O74">
            <v>1103</v>
          </cell>
        </row>
        <row r="75">
          <cell r="B75" t="str">
            <v>27404</v>
          </cell>
          <cell r="C75" t="str">
            <v>EATONVILLE</v>
          </cell>
          <cell r="D75">
            <v>12.63</v>
          </cell>
          <cell r="E75">
            <v>2317</v>
          </cell>
          <cell r="F75">
            <v>0</v>
          </cell>
          <cell r="G75">
            <v>0</v>
          </cell>
          <cell r="H75">
            <v>2317</v>
          </cell>
          <cell r="I75">
            <v>0</v>
          </cell>
          <cell r="J75">
            <v>2317</v>
          </cell>
          <cell r="K75" t="str">
            <v>Y</v>
          </cell>
          <cell r="L75">
            <v>0</v>
          </cell>
          <cell r="M75">
            <v>12.63</v>
          </cell>
          <cell r="N75">
            <v>5</v>
          </cell>
          <cell r="O75">
            <v>2322</v>
          </cell>
        </row>
        <row r="76">
          <cell r="B76" t="str">
            <v>31015</v>
          </cell>
          <cell r="C76" t="str">
            <v>EDMONDS</v>
          </cell>
          <cell r="D76">
            <v>1925.25</v>
          </cell>
          <cell r="E76">
            <v>353221</v>
          </cell>
          <cell r="F76">
            <v>0</v>
          </cell>
          <cell r="G76">
            <v>0</v>
          </cell>
          <cell r="H76">
            <v>353221</v>
          </cell>
          <cell r="I76">
            <v>0</v>
          </cell>
          <cell r="J76">
            <v>353221</v>
          </cell>
          <cell r="K76" t="str">
            <v>Y</v>
          </cell>
          <cell r="L76">
            <v>0</v>
          </cell>
          <cell r="M76">
            <v>1925.25</v>
          </cell>
          <cell r="N76">
            <v>755</v>
          </cell>
          <cell r="O76">
            <v>353976</v>
          </cell>
        </row>
        <row r="77">
          <cell r="B77" t="str">
            <v>19401</v>
          </cell>
          <cell r="C77" t="str">
            <v>ELLENSBURG</v>
          </cell>
          <cell r="D77">
            <v>175.38</v>
          </cell>
          <cell r="E77">
            <v>32177</v>
          </cell>
          <cell r="F77">
            <v>0</v>
          </cell>
          <cell r="G77">
            <v>0</v>
          </cell>
          <cell r="H77">
            <v>32177</v>
          </cell>
          <cell r="I77">
            <v>0</v>
          </cell>
          <cell r="J77">
            <v>32177</v>
          </cell>
          <cell r="K77" t="str">
            <v>Y</v>
          </cell>
          <cell r="L77">
            <v>0</v>
          </cell>
          <cell r="M77">
            <v>175.38</v>
          </cell>
          <cell r="N77">
            <v>69</v>
          </cell>
          <cell r="O77">
            <v>32246</v>
          </cell>
        </row>
        <row r="78">
          <cell r="B78" t="str">
            <v>14068</v>
          </cell>
          <cell r="C78" t="str">
            <v>ELMA</v>
          </cell>
          <cell r="D78">
            <v>73.63</v>
          </cell>
          <cell r="E78">
            <v>13509</v>
          </cell>
          <cell r="F78">
            <v>0</v>
          </cell>
          <cell r="G78">
            <v>0</v>
          </cell>
          <cell r="H78">
            <v>13509</v>
          </cell>
          <cell r="I78">
            <v>0</v>
          </cell>
          <cell r="J78">
            <v>13509</v>
          </cell>
          <cell r="K78" t="str">
            <v>Y</v>
          </cell>
          <cell r="L78">
            <v>0</v>
          </cell>
          <cell r="M78">
            <v>73.63</v>
          </cell>
          <cell r="N78">
            <v>29</v>
          </cell>
          <cell r="O78">
            <v>13538</v>
          </cell>
        </row>
        <row r="79">
          <cell r="B79" t="str">
            <v>38308</v>
          </cell>
          <cell r="C79" t="str">
            <v>ENDICOTT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N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04127</v>
          </cell>
          <cell r="C80" t="str">
            <v>ENTIAT</v>
          </cell>
          <cell r="D80">
            <v>42.13</v>
          </cell>
          <cell r="E80">
            <v>7729</v>
          </cell>
          <cell r="F80">
            <v>0</v>
          </cell>
          <cell r="G80">
            <v>0</v>
          </cell>
          <cell r="H80">
            <v>7729</v>
          </cell>
          <cell r="I80">
            <v>0</v>
          </cell>
          <cell r="J80">
            <v>7729</v>
          </cell>
          <cell r="K80" t="str">
            <v>N</v>
          </cell>
          <cell r="L80">
            <v>7729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17216</v>
          </cell>
          <cell r="C81" t="str">
            <v>ENUMCLAW</v>
          </cell>
          <cell r="D81">
            <v>143.5</v>
          </cell>
          <cell r="E81">
            <v>26328</v>
          </cell>
          <cell r="F81">
            <v>0</v>
          </cell>
          <cell r="G81">
            <v>0</v>
          </cell>
          <cell r="H81">
            <v>26328</v>
          </cell>
          <cell r="I81">
            <v>0</v>
          </cell>
          <cell r="J81">
            <v>26328</v>
          </cell>
          <cell r="K81" t="str">
            <v>Y</v>
          </cell>
          <cell r="L81">
            <v>0</v>
          </cell>
          <cell r="M81">
            <v>143.5</v>
          </cell>
          <cell r="N81">
            <v>56</v>
          </cell>
          <cell r="O81">
            <v>26384</v>
          </cell>
        </row>
        <row r="82">
          <cell r="B82" t="str">
            <v>13165</v>
          </cell>
          <cell r="C82" t="str">
            <v>EPHRATA</v>
          </cell>
          <cell r="D82">
            <v>160.88</v>
          </cell>
          <cell r="E82">
            <v>29516</v>
          </cell>
          <cell r="F82">
            <v>0</v>
          </cell>
          <cell r="G82">
            <v>0</v>
          </cell>
          <cell r="H82">
            <v>29516</v>
          </cell>
          <cell r="I82">
            <v>0</v>
          </cell>
          <cell r="J82">
            <v>29516</v>
          </cell>
          <cell r="K82" t="str">
            <v>Y</v>
          </cell>
          <cell r="L82">
            <v>0</v>
          </cell>
          <cell r="M82">
            <v>160.88</v>
          </cell>
          <cell r="N82">
            <v>63</v>
          </cell>
          <cell r="O82">
            <v>29579</v>
          </cell>
        </row>
        <row r="83">
          <cell r="B83" t="str">
            <v>32801</v>
          </cell>
          <cell r="C83" t="str">
            <v>ESD 101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06801</v>
          </cell>
          <cell r="C84" t="str">
            <v>ESD 112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34801</v>
          </cell>
          <cell r="C85" t="str">
            <v>ESD 113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18801</v>
          </cell>
          <cell r="C86" t="str">
            <v>ESD 114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11801</v>
          </cell>
          <cell r="C87" t="str">
            <v>ESD 123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36801</v>
          </cell>
          <cell r="C88" t="str">
            <v>ESD 123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04801</v>
          </cell>
          <cell r="C89" t="str">
            <v>ESD 171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29801</v>
          </cell>
          <cell r="C90" t="str">
            <v>ESD 189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21036</v>
          </cell>
          <cell r="C91" t="str">
            <v>EVALINE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N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31002</v>
          </cell>
          <cell r="C92" t="str">
            <v>EVERETT</v>
          </cell>
          <cell r="D92">
            <v>1705.38</v>
          </cell>
          <cell r="E92">
            <v>312882</v>
          </cell>
          <cell r="F92">
            <v>50000</v>
          </cell>
          <cell r="G92">
            <v>0</v>
          </cell>
          <cell r="H92">
            <v>362882</v>
          </cell>
          <cell r="I92">
            <v>0</v>
          </cell>
          <cell r="J92">
            <v>312882</v>
          </cell>
          <cell r="K92" t="str">
            <v>Y</v>
          </cell>
          <cell r="L92">
            <v>0</v>
          </cell>
          <cell r="M92">
            <v>1705.38</v>
          </cell>
          <cell r="N92">
            <v>669</v>
          </cell>
          <cell r="O92">
            <v>313551</v>
          </cell>
        </row>
        <row r="93">
          <cell r="B93" t="str">
            <v>06114</v>
          </cell>
          <cell r="C93" t="str">
            <v>EVERGREEN (CLARK)</v>
          </cell>
          <cell r="D93">
            <v>2072.75</v>
          </cell>
          <cell r="E93">
            <v>380282</v>
          </cell>
          <cell r="F93">
            <v>0</v>
          </cell>
          <cell r="G93">
            <v>0</v>
          </cell>
          <cell r="H93">
            <v>380282</v>
          </cell>
          <cell r="I93">
            <v>0</v>
          </cell>
          <cell r="J93">
            <v>380282</v>
          </cell>
          <cell r="K93" t="str">
            <v>Y</v>
          </cell>
          <cell r="L93">
            <v>0</v>
          </cell>
          <cell r="M93">
            <v>2072.75</v>
          </cell>
          <cell r="N93">
            <v>813</v>
          </cell>
          <cell r="O93">
            <v>381095</v>
          </cell>
        </row>
        <row r="94">
          <cell r="B94" t="str">
            <v>33205</v>
          </cell>
          <cell r="C94" t="str">
            <v>EVERGREEN (STEV)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17210</v>
          </cell>
          <cell r="C95" t="str">
            <v>FEDERAL WAY</v>
          </cell>
          <cell r="D95">
            <v>2681.88</v>
          </cell>
          <cell r="E95">
            <v>492038</v>
          </cell>
          <cell r="F95">
            <v>0</v>
          </cell>
          <cell r="G95">
            <v>0</v>
          </cell>
          <cell r="H95">
            <v>492038</v>
          </cell>
          <cell r="I95">
            <v>0</v>
          </cell>
          <cell r="J95">
            <v>492038</v>
          </cell>
          <cell r="K95" t="str">
            <v>Y</v>
          </cell>
          <cell r="L95">
            <v>0</v>
          </cell>
          <cell r="M95">
            <v>2681.88</v>
          </cell>
          <cell r="N95">
            <v>1052</v>
          </cell>
          <cell r="O95">
            <v>493090</v>
          </cell>
        </row>
        <row r="96">
          <cell r="B96" t="str">
            <v>37502</v>
          </cell>
          <cell r="C96" t="str">
            <v>FERNDALE</v>
          </cell>
          <cell r="D96">
            <v>226.25</v>
          </cell>
          <cell r="E96">
            <v>41510</v>
          </cell>
          <cell r="F96">
            <v>10000</v>
          </cell>
          <cell r="G96">
            <v>0</v>
          </cell>
          <cell r="H96">
            <v>51510</v>
          </cell>
          <cell r="I96">
            <v>0</v>
          </cell>
          <cell r="J96">
            <v>41510</v>
          </cell>
          <cell r="K96" t="str">
            <v>Y</v>
          </cell>
          <cell r="L96">
            <v>0</v>
          </cell>
          <cell r="M96">
            <v>226.25</v>
          </cell>
          <cell r="N96">
            <v>89</v>
          </cell>
          <cell r="O96">
            <v>41599</v>
          </cell>
        </row>
        <row r="97">
          <cell r="B97" t="str">
            <v>27417</v>
          </cell>
          <cell r="C97" t="str">
            <v>FIFE</v>
          </cell>
          <cell r="D97">
            <v>334.13</v>
          </cell>
          <cell r="E97">
            <v>61302</v>
          </cell>
          <cell r="F97">
            <v>10000</v>
          </cell>
          <cell r="G97">
            <v>0</v>
          </cell>
          <cell r="H97">
            <v>71302</v>
          </cell>
          <cell r="I97">
            <v>0</v>
          </cell>
          <cell r="J97">
            <v>61302</v>
          </cell>
          <cell r="K97" t="str">
            <v>Y</v>
          </cell>
          <cell r="L97">
            <v>0</v>
          </cell>
          <cell r="M97">
            <v>334.13</v>
          </cell>
          <cell r="N97">
            <v>131</v>
          </cell>
          <cell r="O97">
            <v>61433</v>
          </cell>
        </row>
        <row r="98">
          <cell r="B98" t="str">
            <v>03053</v>
          </cell>
          <cell r="C98" t="str">
            <v>FINLEY</v>
          </cell>
          <cell r="D98">
            <v>116.75</v>
          </cell>
          <cell r="E98">
            <v>21420</v>
          </cell>
          <cell r="F98">
            <v>0</v>
          </cell>
          <cell r="G98">
            <v>0</v>
          </cell>
          <cell r="H98">
            <v>21420</v>
          </cell>
          <cell r="I98">
            <v>0</v>
          </cell>
          <cell r="J98">
            <v>21420</v>
          </cell>
          <cell r="K98" t="str">
            <v>Y</v>
          </cell>
          <cell r="L98">
            <v>0</v>
          </cell>
          <cell r="M98">
            <v>116.75</v>
          </cell>
          <cell r="N98">
            <v>46</v>
          </cell>
          <cell r="O98">
            <v>21466</v>
          </cell>
        </row>
        <row r="99">
          <cell r="B99" t="str">
            <v>27402</v>
          </cell>
          <cell r="C99" t="str">
            <v>FRANKLIN PIERCE</v>
          </cell>
          <cell r="D99">
            <v>514.88</v>
          </cell>
          <cell r="E99">
            <v>94464</v>
          </cell>
          <cell r="F99">
            <v>0</v>
          </cell>
          <cell r="G99">
            <v>0</v>
          </cell>
          <cell r="H99">
            <v>94464</v>
          </cell>
          <cell r="I99">
            <v>0</v>
          </cell>
          <cell r="J99">
            <v>94464</v>
          </cell>
          <cell r="K99" t="str">
            <v>Y</v>
          </cell>
          <cell r="L99">
            <v>0</v>
          </cell>
          <cell r="M99">
            <v>514.88</v>
          </cell>
          <cell r="N99">
            <v>202</v>
          </cell>
          <cell r="O99">
            <v>94666</v>
          </cell>
        </row>
        <row r="100">
          <cell r="B100" t="str">
            <v>32358</v>
          </cell>
          <cell r="C100" t="str">
            <v>FREEMAN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N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38302</v>
          </cell>
          <cell r="C101" t="str">
            <v>GARFIELD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N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20401</v>
          </cell>
          <cell r="C102" t="str">
            <v>GLENWOOD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N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20404</v>
          </cell>
          <cell r="C103" t="str">
            <v>GOLDENDALE</v>
          </cell>
          <cell r="D103">
            <v>35.630000000000003</v>
          </cell>
          <cell r="E103">
            <v>6537</v>
          </cell>
          <cell r="F103">
            <v>0</v>
          </cell>
          <cell r="G103">
            <v>0</v>
          </cell>
          <cell r="H103">
            <v>6537</v>
          </cell>
          <cell r="I103">
            <v>0</v>
          </cell>
          <cell r="J103">
            <v>6537</v>
          </cell>
          <cell r="K103" t="str">
            <v>Y</v>
          </cell>
          <cell r="L103">
            <v>0</v>
          </cell>
          <cell r="M103">
            <v>35.630000000000003</v>
          </cell>
          <cell r="N103">
            <v>14</v>
          </cell>
          <cell r="O103">
            <v>6551</v>
          </cell>
        </row>
        <row r="104">
          <cell r="B104" t="str">
            <v>13301</v>
          </cell>
          <cell r="C104" t="str">
            <v>GRAND COULEE DAM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N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39200</v>
          </cell>
          <cell r="C105" t="str">
            <v>GRANDVIEW</v>
          </cell>
          <cell r="D105">
            <v>974.5</v>
          </cell>
          <cell r="E105">
            <v>178789</v>
          </cell>
          <cell r="F105">
            <v>10000</v>
          </cell>
          <cell r="G105">
            <v>0</v>
          </cell>
          <cell r="H105">
            <v>188789</v>
          </cell>
          <cell r="I105">
            <v>0</v>
          </cell>
          <cell r="J105">
            <v>178789</v>
          </cell>
          <cell r="K105" t="str">
            <v>Y</v>
          </cell>
          <cell r="L105">
            <v>0</v>
          </cell>
          <cell r="M105">
            <v>974.5</v>
          </cell>
          <cell r="N105">
            <v>382</v>
          </cell>
          <cell r="O105">
            <v>179171</v>
          </cell>
        </row>
        <row r="106">
          <cell r="B106" t="str">
            <v>39204</v>
          </cell>
          <cell r="C106" t="str">
            <v>GRANGER</v>
          </cell>
          <cell r="D106">
            <v>567</v>
          </cell>
          <cell r="E106">
            <v>104026</v>
          </cell>
          <cell r="F106">
            <v>0</v>
          </cell>
          <cell r="G106">
            <v>0</v>
          </cell>
          <cell r="H106">
            <v>104026</v>
          </cell>
          <cell r="I106">
            <v>0</v>
          </cell>
          <cell r="J106">
            <v>104026</v>
          </cell>
          <cell r="K106" t="str">
            <v>Y</v>
          </cell>
          <cell r="L106">
            <v>0</v>
          </cell>
          <cell r="M106">
            <v>567</v>
          </cell>
          <cell r="N106">
            <v>222</v>
          </cell>
          <cell r="O106">
            <v>104248</v>
          </cell>
        </row>
        <row r="107">
          <cell r="B107" t="str">
            <v>31332</v>
          </cell>
          <cell r="C107" t="str">
            <v>GRANITE FALLS</v>
          </cell>
          <cell r="D107">
            <v>23.5</v>
          </cell>
          <cell r="E107">
            <v>4311</v>
          </cell>
          <cell r="F107">
            <v>0</v>
          </cell>
          <cell r="G107">
            <v>0</v>
          </cell>
          <cell r="H107">
            <v>4311</v>
          </cell>
          <cell r="I107">
            <v>0</v>
          </cell>
          <cell r="J107">
            <v>4311</v>
          </cell>
          <cell r="K107" t="str">
            <v>Y</v>
          </cell>
          <cell r="L107">
            <v>0</v>
          </cell>
          <cell r="M107">
            <v>23.5</v>
          </cell>
          <cell r="N107">
            <v>9</v>
          </cell>
          <cell r="O107">
            <v>4320</v>
          </cell>
        </row>
        <row r="108">
          <cell r="B108" t="str">
            <v>23054</v>
          </cell>
          <cell r="C108" t="str">
            <v>GRAPEVIEW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N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32312</v>
          </cell>
          <cell r="C109" t="str">
            <v>GREAT NORTHERN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N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06103</v>
          </cell>
          <cell r="C110" t="str">
            <v>GREEN MOUNTAIN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N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34324</v>
          </cell>
          <cell r="C111" t="str">
            <v>GRIFFIN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N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22204</v>
          </cell>
          <cell r="C112" t="str">
            <v>HARRINGTON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N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39203</v>
          </cell>
          <cell r="C113" t="str">
            <v>HIGHLAND</v>
          </cell>
          <cell r="D113">
            <v>220.38</v>
          </cell>
          <cell r="E113">
            <v>40433</v>
          </cell>
          <cell r="F113">
            <v>0</v>
          </cell>
          <cell r="G113">
            <v>5700</v>
          </cell>
          <cell r="H113">
            <v>46133</v>
          </cell>
          <cell r="I113">
            <v>0</v>
          </cell>
          <cell r="J113">
            <v>40433</v>
          </cell>
          <cell r="K113" t="str">
            <v>Y</v>
          </cell>
          <cell r="L113">
            <v>0</v>
          </cell>
          <cell r="M113">
            <v>220.38</v>
          </cell>
          <cell r="N113">
            <v>86</v>
          </cell>
          <cell r="O113">
            <v>40519</v>
          </cell>
        </row>
        <row r="114">
          <cell r="B114" t="str">
            <v>17401</v>
          </cell>
          <cell r="C114" t="str">
            <v>HIGHLINE</v>
          </cell>
          <cell r="D114">
            <v>3463.63</v>
          </cell>
          <cell r="E114">
            <v>635464</v>
          </cell>
          <cell r="F114">
            <v>50000</v>
          </cell>
          <cell r="G114">
            <v>0</v>
          </cell>
          <cell r="H114">
            <v>685464</v>
          </cell>
          <cell r="I114">
            <v>0</v>
          </cell>
          <cell r="J114">
            <v>635464</v>
          </cell>
          <cell r="K114" t="str">
            <v>Y</v>
          </cell>
          <cell r="L114">
            <v>0</v>
          </cell>
          <cell r="M114">
            <v>3463.63</v>
          </cell>
          <cell r="N114">
            <v>1359</v>
          </cell>
          <cell r="O114">
            <v>636823</v>
          </cell>
        </row>
        <row r="115">
          <cell r="B115" t="str">
            <v>06098</v>
          </cell>
          <cell r="C115" t="str">
            <v>HOCKINSON</v>
          </cell>
          <cell r="D115">
            <v>21.25</v>
          </cell>
          <cell r="E115">
            <v>3899</v>
          </cell>
          <cell r="F115">
            <v>0</v>
          </cell>
          <cell r="G115">
            <v>0</v>
          </cell>
          <cell r="H115">
            <v>3899</v>
          </cell>
          <cell r="I115">
            <v>0</v>
          </cell>
          <cell r="J115">
            <v>3899</v>
          </cell>
          <cell r="K115" t="str">
            <v>Y</v>
          </cell>
          <cell r="L115">
            <v>0</v>
          </cell>
          <cell r="M115">
            <v>21.25</v>
          </cell>
          <cell r="N115">
            <v>8</v>
          </cell>
          <cell r="O115">
            <v>3907</v>
          </cell>
        </row>
        <row r="116">
          <cell r="B116" t="str">
            <v>23404</v>
          </cell>
          <cell r="C116" t="str">
            <v>HOOD CANAL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N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14028</v>
          </cell>
          <cell r="C117" t="str">
            <v>HOQUIAM</v>
          </cell>
          <cell r="D117">
            <v>43.88</v>
          </cell>
          <cell r="E117">
            <v>8051</v>
          </cell>
          <cell r="F117">
            <v>0</v>
          </cell>
          <cell r="G117">
            <v>0</v>
          </cell>
          <cell r="H117">
            <v>8051</v>
          </cell>
          <cell r="I117">
            <v>0</v>
          </cell>
          <cell r="J117">
            <v>8051</v>
          </cell>
          <cell r="K117" t="str">
            <v>Y</v>
          </cell>
          <cell r="L117">
            <v>0</v>
          </cell>
          <cell r="M117">
            <v>43.88</v>
          </cell>
          <cell r="N117">
            <v>17</v>
          </cell>
          <cell r="O117">
            <v>8068</v>
          </cell>
        </row>
        <row r="118">
          <cell r="B118" t="str">
            <v>10070</v>
          </cell>
          <cell r="C118" t="str">
            <v>INCHELIUM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31063</v>
          </cell>
          <cell r="C119" t="str">
            <v>INDEX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N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17411</v>
          </cell>
          <cell r="C120" t="str">
            <v>ISSAQUAH</v>
          </cell>
          <cell r="D120">
            <v>602.63</v>
          </cell>
          <cell r="E120">
            <v>110563</v>
          </cell>
          <cell r="F120">
            <v>25000</v>
          </cell>
          <cell r="G120">
            <v>0</v>
          </cell>
          <cell r="H120">
            <v>135563</v>
          </cell>
          <cell r="I120">
            <v>0</v>
          </cell>
          <cell r="J120">
            <v>110563</v>
          </cell>
          <cell r="K120" t="str">
            <v>Y</v>
          </cell>
          <cell r="L120">
            <v>0</v>
          </cell>
          <cell r="M120">
            <v>602.63</v>
          </cell>
          <cell r="N120">
            <v>236</v>
          </cell>
          <cell r="O120">
            <v>110799</v>
          </cell>
        </row>
        <row r="121">
          <cell r="B121" t="str">
            <v>11056</v>
          </cell>
          <cell r="C121" t="str">
            <v>KAHLOTUS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N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08402</v>
          </cell>
          <cell r="C122" t="str">
            <v>KALAMA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N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10003</v>
          </cell>
          <cell r="C123" t="str">
            <v>KELLER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N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08458</v>
          </cell>
          <cell r="C124" t="str">
            <v>KELSO</v>
          </cell>
          <cell r="D124">
            <v>181.25</v>
          </cell>
          <cell r="E124">
            <v>33253</v>
          </cell>
          <cell r="F124">
            <v>0</v>
          </cell>
          <cell r="G124">
            <v>0</v>
          </cell>
          <cell r="H124">
            <v>33253</v>
          </cell>
          <cell r="I124">
            <v>0</v>
          </cell>
          <cell r="J124">
            <v>33253</v>
          </cell>
          <cell r="K124" t="str">
            <v>Y</v>
          </cell>
          <cell r="L124">
            <v>0</v>
          </cell>
          <cell r="M124">
            <v>181.25</v>
          </cell>
          <cell r="N124">
            <v>71</v>
          </cell>
          <cell r="O124">
            <v>33324</v>
          </cell>
        </row>
        <row r="125">
          <cell r="B125" t="str">
            <v>03017</v>
          </cell>
          <cell r="C125" t="str">
            <v>KENNEWICK</v>
          </cell>
          <cell r="D125">
            <v>1614.38</v>
          </cell>
          <cell r="E125">
            <v>296186</v>
          </cell>
          <cell r="F125">
            <v>0</v>
          </cell>
          <cell r="G125">
            <v>0</v>
          </cell>
          <cell r="H125">
            <v>296186</v>
          </cell>
          <cell r="I125">
            <v>0</v>
          </cell>
          <cell r="J125">
            <v>296186</v>
          </cell>
          <cell r="K125" t="str">
            <v>Y</v>
          </cell>
          <cell r="L125">
            <v>0</v>
          </cell>
          <cell r="M125">
            <v>1614.38</v>
          </cell>
          <cell r="N125">
            <v>633</v>
          </cell>
          <cell r="O125">
            <v>296819</v>
          </cell>
        </row>
        <row r="126">
          <cell r="B126" t="str">
            <v>17415</v>
          </cell>
          <cell r="C126" t="str">
            <v>KENT</v>
          </cell>
          <cell r="D126">
            <v>3963.13</v>
          </cell>
          <cell r="E126">
            <v>727106</v>
          </cell>
          <cell r="F126">
            <v>0</v>
          </cell>
          <cell r="G126">
            <v>0</v>
          </cell>
          <cell r="H126">
            <v>727106</v>
          </cell>
          <cell r="I126">
            <v>0</v>
          </cell>
          <cell r="J126">
            <v>727106</v>
          </cell>
          <cell r="K126" t="str">
            <v>Y</v>
          </cell>
          <cell r="L126">
            <v>0</v>
          </cell>
          <cell r="M126">
            <v>3963.13</v>
          </cell>
          <cell r="N126">
            <v>1555</v>
          </cell>
          <cell r="O126">
            <v>728661</v>
          </cell>
        </row>
        <row r="127">
          <cell r="B127" t="str">
            <v>33212</v>
          </cell>
          <cell r="C127" t="str">
            <v>KETTLE FALLS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N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03052</v>
          </cell>
          <cell r="C128" t="str">
            <v>KIONA BENTON</v>
          </cell>
          <cell r="D128">
            <v>211.75</v>
          </cell>
          <cell r="E128">
            <v>38849</v>
          </cell>
          <cell r="F128">
            <v>0</v>
          </cell>
          <cell r="G128">
            <v>0</v>
          </cell>
          <cell r="H128">
            <v>38849</v>
          </cell>
          <cell r="I128">
            <v>0</v>
          </cell>
          <cell r="J128">
            <v>38849</v>
          </cell>
          <cell r="K128" t="str">
            <v>Y</v>
          </cell>
          <cell r="L128">
            <v>0</v>
          </cell>
          <cell r="M128">
            <v>211.75</v>
          </cell>
          <cell r="N128">
            <v>83</v>
          </cell>
          <cell r="O128">
            <v>38932</v>
          </cell>
        </row>
        <row r="129">
          <cell r="B129" t="str">
            <v>19403</v>
          </cell>
          <cell r="C129" t="str">
            <v>KITTITAS</v>
          </cell>
          <cell r="D129">
            <v>39.630000000000003</v>
          </cell>
          <cell r="E129">
            <v>7271</v>
          </cell>
          <cell r="F129">
            <v>0</v>
          </cell>
          <cell r="G129">
            <v>0</v>
          </cell>
          <cell r="H129">
            <v>7271</v>
          </cell>
          <cell r="I129">
            <v>0</v>
          </cell>
          <cell r="J129">
            <v>7271</v>
          </cell>
          <cell r="K129" t="str">
            <v>Y</v>
          </cell>
          <cell r="L129">
            <v>0</v>
          </cell>
          <cell r="M129">
            <v>39.630000000000003</v>
          </cell>
          <cell r="N129">
            <v>16</v>
          </cell>
          <cell r="O129">
            <v>7287</v>
          </cell>
        </row>
        <row r="130">
          <cell r="B130" t="str">
            <v>20402</v>
          </cell>
          <cell r="C130" t="str">
            <v>KLICKITAT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29311</v>
          </cell>
          <cell r="C131" t="str">
            <v>LA CONNER</v>
          </cell>
          <cell r="D131">
            <v>11.25</v>
          </cell>
          <cell r="E131">
            <v>2064</v>
          </cell>
          <cell r="F131">
            <v>0</v>
          </cell>
          <cell r="G131">
            <v>0</v>
          </cell>
          <cell r="H131">
            <v>2064</v>
          </cell>
          <cell r="I131">
            <v>0</v>
          </cell>
          <cell r="J131">
            <v>2064</v>
          </cell>
          <cell r="K131" t="str">
            <v>Y</v>
          </cell>
          <cell r="L131">
            <v>0</v>
          </cell>
          <cell r="M131">
            <v>11.25</v>
          </cell>
          <cell r="N131">
            <v>4</v>
          </cell>
          <cell r="O131">
            <v>2068</v>
          </cell>
        </row>
        <row r="132">
          <cell r="B132" t="str">
            <v>06101</v>
          </cell>
          <cell r="C132" t="str">
            <v>LACENTER</v>
          </cell>
          <cell r="D132">
            <v>17</v>
          </cell>
          <cell r="E132">
            <v>3119</v>
          </cell>
          <cell r="F132">
            <v>0</v>
          </cell>
          <cell r="G132">
            <v>0</v>
          </cell>
          <cell r="H132">
            <v>3119</v>
          </cell>
          <cell r="I132">
            <v>0</v>
          </cell>
          <cell r="J132">
            <v>3119</v>
          </cell>
          <cell r="K132" t="str">
            <v>Y</v>
          </cell>
          <cell r="L132">
            <v>0</v>
          </cell>
          <cell r="M132">
            <v>17</v>
          </cell>
          <cell r="N132">
            <v>7</v>
          </cell>
          <cell r="O132">
            <v>3126</v>
          </cell>
        </row>
        <row r="133">
          <cell r="B133" t="str">
            <v>38126</v>
          </cell>
          <cell r="C133" t="str">
            <v>LACROSSE JOINT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N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04129</v>
          </cell>
          <cell r="C134" t="str">
            <v>LAKE CHELAN</v>
          </cell>
          <cell r="D134">
            <v>277.25</v>
          </cell>
          <cell r="E134">
            <v>50866</v>
          </cell>
          <cell r="F134">
            <v>10000</v>
          </cell>
          <cell r="G134">
            <v>0</v>
          </cell>
          <cell r="H134">
            <v>60866</v>
          </cell>
          <cell r="I134">
            <v>0</v>
          </cell>
          <cell r="J134">
            <v>50866</v>
          </cell>
          <cell r="K134" t="str">
            <v>Y</v>
          </cell>
          <cell r="L134">
            <v>0</v>
          </cell>
          <cell r="M134">
            <v>277.25</v>
          </cell>
          <cell r="N134">
            <v>109</v>
          </cell>
          <cell r="O134">
            <v>50975</v>
          </cell>
        </row>
        <row r="135">
          <cell r="B135" t="str">
            <v>31004</v>
          </cell>
          <cell r="C135" t="str">
            <v>LAKE STEVENS</v>
          </cell>
          <cell r="D135">
            <v>220.5</v>
          </cell>
          <cell r="E135">
            <v>40455</v>
          </cell>
          <cell r="F135">
            <v>0</v>
          </cell>
          <cell r="G135">
            <v>0</v>
          </cell>
          <cell r="H135">
            <v>40455</v>
          </cell>
          <cell r="I135">
            <v>0</v>
          </cell>
          <cell r="J135">
            <v>40455</v>
          </cell>
          <cell r="K135" t="str">
            <v>Y</v>
          </cell>
          <cell r="L135">
            <v>0</v>
          </cell>
          <cell r="M135">
            <v>220.5</v>
          </cell>
          <cell r="N135">
            <v>87</v>
          </cell>
          <cell r="O135">
            <v>40542</v>
          </cell>
        </row>
        <row r="136">
          <cell r="B136" t="str">
            <v>17937</v>
          </cell>
          <cell r="C136" t="str">
            <v>LAKE WASH TECH COLL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17414</v>
          </cell>
          <cell r="C137" t="str">
            <v>LAKE WASHINGTON</v>
          </cell>
          <cell r="D137">
            <v>1235</v>
          </cell>
          <cell r="E137">
            <v>226582</v>
          </cell>
          <cell r="F137">
            <v>0</v>
          </cell>
          <cell r="G137">
            <v>0</v>
          </cell>
          <cell r="H137">
            <v>226582</v>
          </cell>
          <cell r="I137">
            <v>0</v>
          </cell>
          <cell r="J137">
            <v>226582</v>
          </cell>
          <cell r="K137" t="str">
            <v>Y</v>
          </cell>
          <cell r="L137">
            <v>0</v>
          </cell>
          <cell r="M137">
            <v>1235</v>
          </cell>
          <cell r="N137">
            <v>485</v>
          </cell>
          <cell r="O137">
            <v>227067</v>
          </cell>
        </row>
        <row r="138">
          <cell r="B138" t="str">
            <v>31306</v>
          </cell>
          <cell r="C138" t="str">
            <v>LAKEWOOD</v>
          </cell>
          <cell r="D138">
            <v>68.88</v>
          </cell>
          <cell r="E138">
            <v>12637</v>
          </cell>
          <cell r="F138">
            <v>0</v>
          </cell>
          <cell r="G138">
            <v>0</v>
          </cell>
          <cell r="H138">
            <v>12637</v>
          </cell>
          <cell r="I138">
            <v>0</v>
          </cell>
          <cell r="J138">
            <v>12637</v>
          </cell>
          <cell r="K138" t="str">
            <v>Y</v>
          </cell>
          <cell r="L138">
            <v>0</v>
          </cell>
          <cell r="M138">
            <v>68.88</v>
          </cell>
          <cell r="N138">
            <v>27</v>
          </cell>
          <cell r="O138">
            <v>12664</v>
          </cell>
        </row>
        <row r="139">
          <cell r="B139" t="str">
            <v>38264</v>
          </cell>
          <cell r="C139" t="str">
            <v>LAMONT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N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32362</v>
          </cell>
          <cell r="C140" t="str">
            <v>LIBERTY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N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01158</v>
          </cell>
          <cell r="C141" t="str">
            <v>LIND</v>
          </cell>
          <cell r="D141">
            <v>22.88</v>
          </cell>
          <cell r="E141">
            <v>4198</v>
          </cell>
          <cell r="F141">
            <v>0</v>
          </cell>
          <cell r="G141">
            <v>0</v>
          </cell>
          <cell r="H141">
            <v>4198</v>
          </cell>
          <cell r="I141">
            <v>0</v>
          </cell>
          <cell r="J141">
            <v>4198</v>
          </cell>
          <cell r="K141" t="str">
            <v>N</v>
          </cell>
          <cell r="L141">
            <v>4198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08122</v>
          </cell>
          <cell r="C142" t="str">
            <v>LONGVIEW</v>
          </cell>
          <cell r="D142">
            <v>319</v>
          </cell>
          <cell r="E142">
            <v>58526</v>
          </cell>
          <cell r="F142">
            <v>0</v>
          </cell>
          <cell r="G142">
            <v>0</v>
          </cell>
          <cell r="H142">
            <v>58526</v>
          </cell>
          <cell r="I142">
            <v>0</v>
          </cell>
          <cell r="J142">
            <v>58526</v>
          </cell>
          <cell r="K142" t="str">
            <v>Y</v>
          </cell>
          <cell r="L142">
            <v>0</v>
          </cell>
          <cell r="M142">
            <v>319</v>
          </cell>
          <cell r="N142">
            <v>125</v>
          </cell>
          <cell r="O142">
            <v>58651</v>
          </cell>
        </row>
        <row r="143">
          <cell r="B143" t="str">
            <v>33183</v>
          </cell>
          <cell r="C143" t="str">
            <v>LOON LAKE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N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28144</v>
          </cell>
          <cell r="C144" t="str">
            <v>LOPEZ</v>
          </cell>
          <cell r="D144">
            <v>6.13</v>
          </cell>
          <cell r="E144">
            <v>1125</v>
          </cell>
          <cell r="F144">
            <v>0</v>
          </cell>
          <cell r="G144">
            <v>0</v>
          </cell>
          <cell r="H144">
            <v>1125</v>
          </cell>
          <cell r="I144">
            <v>0</v>
          </cell>
          <cell r="J144">
            <v>1125</v>
          </cell>
          <cell r="K144" t="str">
            <v>Y</v>
          </cell>
          <cell r="L144">
            <v>0</v>
          </cell>
          <cell r="M144">
            <v>6.13</v>
          </cell>
          <cell r="N144">
            <v>2</v>
          </cell>
          <cell r="O144">
            <v>1127</v>
          </cell>
        </row>
        <row r="145">
          <cell r="B145" t="str">
            <v>20406</v>
          </cell>
          <cell r="C145" t="str">
            <v>LYLE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N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37504</v>
          </cell>
          <cell r="C146" t="str">
            <v>LYNDEN</v>
          </cell>
          <cell r="D146">
            <v>231</v>
          </cell>
          <cell r="E146">
            <v>42381</v>
          </cell>
          <cell r="F146">
            <v>10000</v>
          </cell>
          <cell r="G146">
            <v>0</v>
          </cell>
          <cell r="H146">
            <v>52381</v>
          </cell>
          <cell r="I146">
            <v>0</v>
          </cell>
          <cell r="J146">
            <v>42381</v>
          </cell>
          <cell r="K146" t="str">
            <v>Y</v>
          </cell>
          <cell r="L146">
            <v>0</v>
          </cell>
          <cell r="M146">
            <v>231</v>
          </cell>
          <cell r="N146">
            <v>91</v>
          </cell>
          <cell r="O146">
            <v>42472</v>
          </cell>
        </row>
        <row r="147">
          <cell r="B147" t="str">
            <v>39120</v>
          </cell>
          <cell r="C147" t="str">
            <v>MABTON</v>
          </cell>
          <cell r="D147">
            <v>363.38</v>
          </cell>
          <cell r="E147">
            <v>66668</v>
          </cell>
          <cell r="F147">
            <v>0</v>
          </cell>
          <cell r="G147">
            <v>0</v>
          </cell>
          <cell r="H147">
            <v>66668</v>
          </cell>
          <cell r="I147">
            <v>0</v>
          </cell>
          <cell r="J147">
            <v>66668</v>
          </cell>
          <cell r="K147" t="str">
            <v>Y</v>
          </cell>
          <cell r="L147">
            <v>0</v>
          </cell>
          <cell r="M147">
            <v>363.38</v>
          </cell>
          <cell r="N147">
            <v>143</v>
          </cell>
          <cell r="O147">
            <v>66811</v>
          </cell>
        </row>
        <row r="148">
          <cell r="B148" t="str">
            <v>09207</v>
          </cell>
          <cell r="C148" t="str">
            <v>MANSFIELD</v>
          </cell>
          <cell r="D148">
            <v>2</v>
          </cell>
          <cell r="E148">
            <v>367</v>
          </cell>
          <cell r="F148">
            <v>0</v>
          </cell>
          <cell r="G148">
            <v>0</v>
          </cell>
          <cell r="H148">
            <v>367</v>
          </cell>
          <cell r="I148">
            <v>0</v>
          </cell>
          <cell r="J148">
            <v>367</v>
          </cell>
          <cell r="K148" t="str">
            <v>N</v>
          </cell>
          <cell r="L148">
            <v>367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04019</v>
          </cell>
          <cell r="C149" t="str">
            <v>MANSON</v>
          </cell>
          <cell r="D149">
            <v>212</v>
          </cell>
          <cell r="E149">
            <v>38895</v>
          </cell>
          <cell r="F149">
            <v>0</v>
          </cell>
          <cell r="G149">
            <v>0</v>
          </cell>
          <cell r="H149">
            <v>38895</v>
          </cell>
          <cell r="I149">
            <v>0</v>
          </cell>
          <cell r="J149">
            <v>38895</v>
          </cell>
          <cell r="K149" t="str">
            <v>Y</v>
          </cell>
          <cell r="L149">
            <v>0</v>
          </cell>
          <cell r="M149">
            <v>212</v>
          </cell>
          <cell r="N149">
            <v>83</v>
          </cell>
          <cell r="O149">
            <v>38978</v>
          </cell>
        </row>
        <row r="150">
          <cell r="B150" t="str">
            <v>23311</v>
          </cell>
          <cell r="C150" t="str">
            <v>MARY M KNIGHT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N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33207</v>
          </cell>
          <cell r="C151" t="str">
            <v>MARY WALKER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31025</v>
          </cell>
          <cell r="C152" t="str">
            <v>MARYSVILLE</v>
          </cell>
          <cell r="D152">
            <v>714.25</v>
          </cell>
          <cell r="E152">
            <v>131042</v>
          </cell>
          <cell r="F152">
            <v>0</v>
          </cell>
          <cell r="G152">
            <v>0</v>
          </cell>
          <cell r="H152">
            <v>131042</v>
          </cell>
          <cell r="I152">
            <v>0</v>
          </cell>
          <cell r="J152">
            <v>131042</v>
          </cell>
          <cell r="K152" t="str">
            <v>Y</v>
          </cell>
          <cell r="L152">
            <v>0</v>
          </cell>
          <cell r="M152">
            <v>714.25</v>
          </cell>
          <cell r="N152">
            <v>280</v>
          </cell>
          <cell r="O152">
            <v>131322</v>
          </cell>
        </row>
        <row r="153">
          <cell r="B153" t="str">
            <v>14065</v>
          </cell>
          <cell r="C153" t="str">
            <v>MC CLEARY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N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32354</v>
          </cell>
          <cell r="C154" t="str">
            <v>MEAD</v>
          </cell>
          <cell r="D154">
            <v>139.5</v>
          </cell>
          <cell r="E154">
            <v>25594</v>
          </cell>
          <cell r="F154">
            <v>0</v>
          </cell>
          <cell r="G154">
            <v>0</v>
          </cell>
          <cell r="H154">
            <v>25594</v>
          </cell>
          <cell r="I154">
            <v>0</v>
          </cell>
          <cell r="J154">
            <v>25594</v>
          </cell>
          <cell r="K154" t="str">
            <v>Y</v>
          </cell>
          <cell r="L154">
            <v>0</v>
          </cell>
          <cell r="M154">
            <v>139.5</v>
          </cell>
          <cell r="N154">
            <v>55</v>
          </cell>
          <cell r="O154">
            <v>25649</v>
          </cell>
        </row>
        <row r="155">
          <cell r="B155" t="str">
            <v>32326</v>
          </cell>
          <cell r="C155" t="str">
            <v>MEDICAL LAKE</v>
          </cell>
          <cell r="D155">
            <v>13.88</v>
          </cell>
          <cell r="E155">
            <v>2547</v>
          </cell>
          <cell r="F155">
            <v>0</v>
          </cell>
          <cell r="G155">
            <v>0</v>
          </cell>
          <cell r="H155">
            <v>2547</v>
          </cell>
          <cell r="I155">
            <v>0</v>
          </cell>
          <cell r="J155">
            <v>2547</v>
          </cell>
          <cell r="K155" t="str">
            <v>N</v>
          </cell>
          <cell r="L155">
            <v>2547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17400</v>
          </cell>
          <cell r="C156" t="str">
            <v>MERCER ISLAND</v>
          </cell>
          <cell r="D156">
            <v>74</v>
          </cell>
          <cell r="E156">
            <v>13577</v>
          </cell>
          <cell r="F156">
            <v>0</v>
          </cell>
          <cell r="G156">
            <v>0</v>
          </cell>
          <cell r="H156">
            <v>13577</v>
          </cell>
          <cell r="I156">
            <v>0</v>
          </cell>
          <cell r="J156">
            <v>13577</v>
          </cell>
          <cell r="K156" t="str">
            <v>Y</v>
          </cell>
          <cell r="L156">
            <v>0</v>
          </cell>
          <cell r="M156">
            <v>74</v>
          </cell>
          <cell r="N156">
            <v>29</v>
          </cell>
          <cell r="O156">
            <v>13606</v>
          </cell>
        </row>
        <row r="157">
          <cell r="B157" t="str">
            <v>37505</v>
          </cell>
          <cell r="C157" t="str">
            <v>MERIDIAN</v>
          </cell>
          <cell r="D157">
            <v>128.63</v>
          </cell>
          <cell r="E157">
            <v>23599</v>
          </cell>
          <cell r="F157">
            <v>0</v>
          </cell>
          <cell r="G157">
            <v>5550</v>
          </cell>
          <cell r="H157">
            <v>29149</v>
          </cell>
          <cell r="I157">
            <v>0</v>
          </cell>
          <cell r="J157">
            <v>23599</v>
          </cell>
          <cell r="K157" t="str">
            <v>Y</v>
          </cell>
          <cell r="L157">
            <v>0</v>
          </cell>
          <cell r="M157">
            <v>128.63</v>
          </cell>
          <cell r="N157">
            <v>50</v>
          </cell>
          <cell r="O157">
            <v>23649</v>
          </cell>
        </row>
        <row r="158">
          <cell r="B158" t="str">
            <v>24350</v>
          </cell>
          <cell r="C158" t="str">
            <v>METHOW VALLEY</v>
          </cell>
          <cell r="D158">
            <v>14.38</v>
          </cell>
          <cell r="E158">
            <v>2638</v>
          </cell>
          <cell r="F158">
            <v>0</v>
          </cell>
          <cell r="G158">
            <v>0</v>
          </cell>
          <cell r="H158">
            <v>2638</v>
          </cell>
          <cell r="I158">
            <v>0</v>
          </cell>
          <cell r="J158">
            <v>2638</v>
          </cell>
          <cell r="K158" t="str">
            <v>N</v>
          </cell>
          <cell r="L158">
            <v>2638</v>
          </cell>
          <cell r="M158">
            <v>0</v>
          </cell>
          <cell r="N158">
            <v>0</v>
          </cell>
          <cell r="O158">
            <v>0</v>
          </cell>
        </row>
        <row r="159">
          <cell r="B159" t="str">
            <v>30031</v>
          </cell>
          <cell r="C159" t="str">
            <v>MILL 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N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B160" t="str">
            <v>31103</v>
          </cell>
          <cell r="C160" t="str">
            <v>MONROE</v>
          </cell>
          <cell r="D160">
            <v>417.38</v>
          </cell>
          <cell r="E160">
            <v>76576</v>
          </cell>
          <cell r="F160">
            <v>0</v>
          </cell>
          <cell r="G160">
            <v>0</v>
          </cell>
          <cell r="H160">
            <v>76576</v>
          </cell>
          <cell r="I160">
            <v>0</v>
          </cell>
          <cell r="J160">
            <v>76576</v>
          </cell>
          <cell r="K160" t="str">
            <v>Y</v>
          </cell>
          <cell r="L160">
            <v>0</v>
          </cell>
          <cell r="M160">
            <v>417.38</v>
          </cell>
          <cell r="N160">
            <v>164</v>
          </cell>
          <cell r="O160">
            <v>76740</v>
          </cell>
        </row>
        <row r="161">
          <cell r="B161" t="str">
            <v>14066</v>
          </cell>
          <cell r="C161" t="str">
            <v>MONTESANO</v>
          </cell>
          <cell r="D161">
            <v>18.25</v>
          </cell>
          <cell r="E161">
            <v>3348</v>
          </cell>
          <cell r="F161">
            <v>0</v>
          </cell>
          <cell r="G161">
            <v>0</v>
          </cell>
          <cell r="H161">
            <v>3348</v>
          </cell>
          <cell r="I161">
            <v>0</v>
          </cell>
          <cell r="J161">
            <v>3348</v>
          </cell>
          <cell r="K161" t="str">
            <v>Y</v>
          </cell>
          <cell r="L161">
            <v>0</v>
          </cell>
          <cell r="M161">
            <v>18.25</v>
          </cell>
          <cell r="N161">
            <v>7</v>
          </cell>
          <cell r="O161">
            <v>3355</v>
          </cell>
        </row>
        <row r="162">
          <cell r="B162" t="str">
            <v>21214</v>
          </cell>
          <cell r="C162" t="str">
            <v>MORTON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13161</v>
          </cell>
          <cell r="C163" t="str">
            <v>MOSES LAKE</v>
          </cell>
          <cell r="D163">
            <v>587.63</v>
          </cell>
          <cell r="E163">
            <v>107811</v>
          </cell>
          <cell r="F163">
            <v>0</v>
          </cell>
          <cell r="G163">
            <v>0</v>
          </cell>
          <cell r="H163">
            <v>107811</v>
          </cell>
          <cell r="I163">
            <v>0</v>
          </cell>
          <cell r="J163">
            <v>107811</v>
          </cell>
          <cell r="K163" t="str">
            <v>Y</v>
          </cell>
          <cell r="L163">
            <v>0</v>
          </cell>
          <cell r="M163">
            <v>587.63</v>
          </cell>
          <cell r="N163">
            <v>231</v>
          </cell>
          <cell r="O163">
            <v>108042</v>
          </cell>
        </row>
        <row r="164">
          <cell r="B164" t="str">
            <v>21206</v>
          </cell>
          <cell r="C164" t="str">
            <v>MOSSYROCK</v>
          </cell>
          <cell r="D164">
            <v>42.38</v>
          </cell>
          <cell r="E164">
            <v>7775</v>
          </cell>
          <cell r="F164">
            <v>0</v>
          </cell>
          <cell r="G164">
            <v>0</v>
          </cell>
          <cell r="H164">
            <v>7775</v>
          </cell>
          <cell r="I164">
            <v>0</v>
          </cell>
          <cell r="J164">
            <v>7775</v>
          </cell>
          <cell r="K164" t="str">
            <v>Y</v>
          </cell>
          <cell r="L164">
            <v>0</v>
          </cell>
          <cell r="M164">
            <v>42.38</v>
          </cell>
          <cell r="N164">
            <v>17</v>
          </cell>
          <cell r="O164">
            <v>7792</v>
          </cell>
        </row>
        <row r="165">
          <cell r="B165" t="str">
            <v>39209</v>
          </cell>
          <cell r="C165" t="str">
            <v>MOUNT ADAMS</v>
          </cell>
          <cell r="D165">
            <v>113.38</v>
          </cell>
          <cell r="E165">
            <v>20802</v>
          </cell>
          <cell r="F165">
            <v>0</v>
          </cell>
          <cell r="G165">
            <v>0</v>
          </cell>
          <cell r="H165">
            <v>20802</v>
          </cell>
          <cell r="I165">
            <v>0</v>
          </cell>
          <cell r="J165">
            <v>20802</v>
          </cell>
          <cell r="K165" t="str">
            <v>Y</v>
          </cell>
          <cell r="L165">
            <v>0</v>
          </cell>
          <cell r="M165">
            <v>113.38</v>
          </cell>
          <cell r="N165">
            <v>44</v>
          </cell>
          <cell r="O165">
            <v>20846</v>
          </cell>
        </row>
        <row r="166">
          <cell r="B166" t="str">
            <v>37507</v>
          </cell>
          <cell r="C166" t="str">
            <v>MOUNT BAKER</v>
          </cell>
          <cell r="D166">
            <v>159</v>
          </cell>
          <cell r="E166">
            <v>29171</v>
          </cell>
          <cell r="F166">
            <v>0</v>
          </cell>
          <cell r="G166">
            <v>0</v>
          </cell>
          <cell r="H166">
            <v>29171</v>
          </cell>
          <cell r="I166">
            <v>0</v>
          </cell>
          <cell r="J166">
            <v>29171</v>
          </cell>
          <cell r="K166" t="str">
            <v>Y</v>
          </cell>
          <cell r="L166">
            <v>0</v>
          </cell>
          <cell r="M166">
            <v>159</v>
          </cell>
          <cell r="N166">
            <v>62</v>
          </cell>
          <cell r="O166">
            <v>29233</v>
          </cell>
        </row>
        <row r="167">
          <cell r="B167" t="str">
            <v>30029</v>
          </cell>
          <cell r="C167" t="str">
            <v>MOUNT PLEASANT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N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B168" t="str">
            <v>29320</v>
          </cell>
          <cell r="C168" t="str">
            <v>MT VERNON</v>
          </cell>
          <cell r="D168">
            <v>1413.25</v>
          </cell>
          <cell r="E168">
            <v>259285</v>
          </cell>
          <cell r="F168">
            <v>50000</v>
          </cell>
          <cell r="G168">
            <v>0</v>
          </cell>
          <cell r="H168">
            <v>309285</v>
          </cell>
          <cell r="I168">
            <v>0</v>
          </cell>
          <cell r="J168">
            <v>259285</v>
          </cell>
          <cell r="K168" t="str">
            <v>Y</v>
          </cell>
          <cell r="L168">
            <v>0</v>
          </cell>
          <cell r="M168">
            <v>1413.25</v>
          </cell>
          <cell r="N168">
            <v>555</v>
          </cell>
          <cell r="O168">
            <v>259840</v>
          </cell>
        </row>
        <row r="169">
          <cell r="B169" t="str">
            <v>31006</v>
          </cell>
          <cell r="C169" t="str">
            <v>MUKILTEO</v>
          </cell>
          <cell r="D169">
            <v>2256.13</v>
          </cell>
          <cell r="E169">
            <v>413927</v>
          </cell>
          <cell r="F169">
            <v>0</v>
          </cell>
          <cell r="G169">
            <v>0</v>
          </cell>
          <cell r="H169">
            <v>413927</v>
          </cell>
          <cell r="I169">
            <v>0</v>
          </cell>
          <cell r="J169">
            <v>413927</v>
          </cell>
          <cell r="K169" t="str">
            <v>Y</v>
          </cell>
          <cell r="L169">
            <v>0</v>
          </cell>
          <cell r="M169">
            <v>2256.13</v>
          </cell>
          <cell r="N169">
            <v>885</v>
          </cell>
          <cell r="O169">
            <v>414812</v>
          </cell>
        </row>
        <row r="170">
          <cell r="B170" t="str">
            <v>39003</v>
          </cell>
          <cell r="C170" t="str">
            <v>NACHES VALLEY</v>
          </cell>
          <cell r="D170">
            <v>65.5</v>
          </cell>
          <cell r="E170">
            <v>12017</v>
          </cell>
          <cell r="F170">
            <v>0</v>
          </cell>
          <cell r="G170">
            <v>0</v>
          </cell>
          <cell r="H170">
            <v>12017</v>
          </cell>
          <cell r="I170">
            <v>0</v>
          </cell>
          <cell r="J170">
            <v>12017</v>
          </cell>
          <cell r="K170" t="str">
            <v>Y</v>
          </cell>
          <cell r="L170">
            <v>0</v>
          </cell>
          <cell r="M170">
            <v>65.5</v>
          </cell>
          <cell r="N170">
            <v>26</v>
          </cell>
          <cell r="O170">
            <v>12043</v>
          </cell>
        </row>
        <row r="171">
          <cell r="B171" t="str">
            <v>21014</v>
          </cell>
          <cell r="C171" t="str">
            <v>NAPAVINE</v>
          </cell>
          <cell r="D171">
            <v>0.38</v>
          </cell>
          <cell r="E171">
            <v>70</v>
          </cell>
          <cell r="F171">
            <v>0</v>
          </cell>
          <cell r="G171">
            <v>0</v>
          </cell>
          <cell r="H171">
            <v>70</v>
          </cell>
          <cell r="I171">
            <v>0</v>
          </cell>
          <cell r="J171">
            <v>70</v>
          </cell>
          <cell r="K171" t="str">
            <v>Y</v>
          </cell>
          <cell r="L171">
            <v>0</v>
          </cell>
          <cell r="M171">
            <v>0.38</v>
          </cell>
          <cell r="N171">
            <v>0</v>
          </cell>
          <cell r="O171">
            <v>70</v>
          </cell>
        </row>
        <row r="172">
          <cell r="B172" t="str">
            <v>25155</v>
          </cell>
          <cell r="C172" t="str">
            <v>NASELLE GRAYS RIV</v>
          </cell>
          <cell r="D172">
            <v>5.88</v>
          </cell>
          <cell r="E172">
            <v>1079</v>
          </cell>
          <cell r="F172">
            <v>0</v>
          </cell>
          <cell r="G172">
            <v>0</v>
          </cell>
          <cell r="H172">
            <v>1079</v>
          </cell>
          <cell r="I172">
            <v>0</v>
          </cell>
          <cell r="J172">
            <v>1079</v>
          </cell>
          <cell r="K172" t="str">
            <v>Y</v>
          </cell>
          <cell r="L172">
            <v>0</v>
          </cell>
          <cell r="M172">
            <v>5.88</v>
          </cell>
          <cell r="N172">
            <v>2</v>
          </cell>
          <cell r="O172">
            <v>1081</v>
          </cell>
        </row>
        <row r="173">
          <cell r="B173" t="str">
            <v>24014</v>
          </cell>
          <cell r="C173" t="str">
            <v>NESPELEM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N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26056</v>
          </cell>
          <cell r="C174" t="str">
            <v>NEWPORT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N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32325</v>
          </cell>
          <cell r="C175" t="str">
            <v>NINE MILE FALLS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37506</v>
          </cell>
          <cell r="C176" t="str">
            <v>NOOKSACK VALLEY</v>
          </cell>
          <cell r="D176">
            <v>173</v>
          </cell>
          <cell r="E176">
            <v>31740</v>
          </cell>
          <cell r="F176">
            <v>0</v>
          </cell>
          <cell r="G176">
            <v>3000</v>
          </cell>
          <cell r="H176">
            <v>34740</v>
          </cell>
          <cell r="I176">
            <v>0</v>
          </cell>
          <cell r="J176">
            <v>31740</v>
          </cell>
          <cell r="K176" t="str">
            <v>Y</v>
          </cell>
          <cell r="L176">
            <v>0</v>
          </cell>
          <cell r="M176">
            <v>173</v>
          </cell>
          <cell r="N176">
            <v>68</v>
          </cell>
          <cell r="O176">
            <v>31808</v>
          </cell>
        </row>
        <row r="177">
          <cell r="B177" t="str">
            <v>14064</v>
          </cell>
          <cell r="C177" t="str">
            <v>NORTH BEACH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N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11051</v>
          </cell>
          <cell r="C178" t="str">
            <v>NORTH FRANKLIN</v>
          </cell>
          <cell r="D178">
            <v>670.88</v>
          </cell>
          <cell r="E178">
            <v>123085</v>
          </cell>
          <cell r="F178">
            <v>0</v>
          </cell>
          <cell r="G178">
            <v>0</v>
          </cell>
          <cell r="H178">
            <v>123085</v>
          </cell>
          <cell r="I178">
            <v>0</v>
          </cell>
          <cell r="J178">
            <v>123085</v>
          </cell>
          <cell r="K178" t="str">
            <v>Y</v>
          </cell>
          <cell r="L178">
            <v>0</v>
          </cell>
          <cell r="M178">
            <v>670.88</v>
          </cell>
          <cell r="N178">
            <v>263</v>
          </cell>
          <cell r="O178">
            <v>123348</v>
          </cell>
        </row>
        <row r="179">
          <cell r="B179" t="str">
            <v>18400</v>
          </cell>
          <cell r="C179" t="str">
            <v>NORTH KITSAP</v>
          </cell>
          <cell r="D179">
            <v>209.75</v>
          </cell>
          <cell r="E179">
            <v>38482</v>
          </cell>
          <cell r="F179">
            <v>10000</v>
          </cell>
          <cell r="G179">
            <v>0</v>
          </cell>
          <cell r="H179">
            <v>48482</v>
          </cell>
          <cell r="I179">
            <v>0</v>
          </cell>
          <cell r="J179">
            <v>38482</v>
          </cell>
          <cell r="K179" t="str">
            <v>Y</v>
          </cell>
          <cell r="L179">
            <v>0</v>
          </cell>
          <cell r="M179">
            <v>209.75</v>
          </cell>
          <cell r="N179">
            <v>82</v>
          </cell>
          <cell r="O179">
            <v>38564</v>
          </cell>
        </row>
        <row r="180">
          <cell r="B180" t="str">
            <v>23403</v>
          </cell>
          <cell r="C180" t="str">
            <v>NORTH MASON</v>
          </cell>
          <cell r="D180">
            <v>77.25</v>
          </cell>
          <cell r="E180">
            <v>14173</v>
          </cell>
          <cell r="F180">
            <v>0</v>
          </cell>
          <cell r="G180">
            <v>0</v>
          </cell>
          <cell r="H180">
            <v>14173</v>
          </cell>
          <cell r="I180">
            <v>0</v>
          </cell>
          <cell r="J180">
            <v>14173</v>
          </cell>
          <cell r="K180" t="str">
            <v>Y</v>
          </cell>
          <cell r="L180">
            <v>0</v>
          </cell>
          <cell r="M180">
            <v>77.25</v>
          </cell>
          <cell r="N180">
            <v>30</v>
          </cell>
          <cell r="O180">
            <v>14203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34003</v>
          </cell>
          <cell r="C182" t="str">
            <v>NORTH THURSTON</v>
          </cell>
          <cell r="D182">
            <v>364.25</v>
          </cell>
          <cell r="E182">
            <v>66828</v>
          </cell>
          <cell r="F182">
            <v>25000</v>
          </cell>
          <cell r="G182">
            <v>0</v>
          </cell>
          <cell r="H182">
            <v>91828</v>
          </cell>
          <cell r="I182">
            <v>0</v>
          </cell>
          <cell r="J182">
            <v>66828</v>
          </cell>
          <cell r="K182" t="str">
            <v>Y</v>
          </cell>
          <cell r="L182">
            <v>0</v>
          </cell>
          <cell r="M182">
            <v>364.25</v>
          </cell>
          <cell r="N182">
            <v>143</v>
          </cell>
          <cell r="O182">
            <v>66971</v>
          </cell>
        </row>
        <row r="183">
          <cell r="B183" t="str">
            <v>33211</v>
          </cell>
          <cell r="C183" t="str">
            <v>NORTHPORT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N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17417</v>
          </cell>
          <cell r="C184" t="str">
            <v>NORTHSHORE</v>
          </cell>
          <cell r="D184">
            <v>894.63</v>
          </cell>
          <cell r="E184">
            <v>164136</v>
          </cell>
          <cell r="F184">
            <v>0</v>
          </cell>
          <cell r="G184">
            <v>0</v>
          </cell>
          <cell r="H184">
            <v>164136</v>
          </cell>
          <cell r="I184">
            <v>0</v>
          </cell>
          <cell r="J184">
            <v>164136</v>
          </cell>
          <cell r="K184" t="str">
            <v>Y</v>
          </cell>
          <cell r="L184">
            <v>0</v>
          </cell>
          <cell r="M184">
            <v>894.63</v>
          </cell>
          <cell r="N184">
            <v>351</v>
          </cell>
          <cell r="O184">
            <v>164487</v>
          </cell>
        </row>
        <row r="185">
          <cell r="B185" t="str">
            <v>15201</v>
          </cell>
          <cell r="C185" t="str">
            <v>OAK HARBOR</v>
          </cell>
          <cell r="D185">
            <v>124.88</v>
          </cell>
          <cell r="E185">
            <v>22911</v>
          </cell>
          <cell r="F185">
            <v>10000</v>
          </cell>
          <cell r="G185">
            <v>0</v>
          </cell>
          <cell r="H185">
            <v>32911</v>
          </cell>
          <cell r="I185">
            <v>0</v>
          </cell>
          <cell r="J185">
            <v>22911</v>
          </cell>
          <cell r="K185" t="str">
            <v>Y</v>
          </cell>
          <cell r="L185">
            <v>0</v>
          </cell>
          <cell r="M185">
            <v>124.88</v>
          </cell>
          <cell r="N185">
            <v>49</v>
          </cell>
          <cell r="O185">
            <v>22960</v>
          </cell>
        </row>
        <row r="186">
          <cell r="B186" t="str">
            <v>38324</v>
          </cell>
          <cell r="C186" t="str">
            <v>OAKESDALE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N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14400</v>
          </cell>
          <cell r="C187" t="str">
            <v>OAKVILLE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N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25101</v>
          </cell>
          <cell r="C188" t="str">
            <v>OCEAN BEACH</v>
          </cell>
          <cell r="D188">
            <v>34.630000000000003</v>
          </cell>
          <cell r="E188">
            <v>6353</v>
          </cell>
          <cell r="F188">
            <v>0</v>
          </cell>
          <cell r="G188">
            <v>0</v>
          </cell>
          <cell r="H188">
            <v>6353</v>
          </cell>
          <cell r="I188">
            <v>0</v>
          </cell>
          <cell r="J188">
            <v>6353</v>
          </cell>
          <cell r="K188" t="str">
            <v>Y</v>
          </cell>
          <cell r="L188">
            <v>0</v>
          </cell>
          <cell r="M188">
            <v>34.630000000000003</v>
          </cell>
          <cell r="N188">
            <v>14</v>
          </cell>
          <cell r="O188">
            <v>6367</v>
          </cell>
        </row>
        <row r="189">
          <cell r="B189" t="str">
            <v>14172</v>
          </cell>
          <cell r="C189" t="str">
            <v>OCOSTA</v>
          </cell>
          <cell r="D189">
            <v>39.5</v>
          </cell>
          <cell r="E189">
            <v>7247</v>
          </cell>
          <cell r="F189">
            <v>0</v>
          </cell>
          <cell r="G189">
            <v>0</v>
          </cell>
          <cell r="H189">
            <v>7247</v>
          </cell>
          <cell r="I189">
            <v>0</v>
          </cell>
          <cell r="J189">
            <v>7247</v>
          </cell>
          <cell r="K189" t="str">
            <v>Y</v>
          </cell>
          <cell r="L189">
            <v>0</v>
          </cell>
          <cell r="M189">
            <v>39.5</v>
          </cell>
          <cell r="N189">
            <v>15</v>
          </cell>
          <cell r="O189">
            <v>7262</v>
          </cell>
        </row>
        <row r="190">
          <cell r="B190" t="str">
            <v>22105</v>
          </cell>
          <cell r="C190" t="str">
            <v>ODESSA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N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24105</v>
          </cell>
          <cell r="C191" t="str">
            <v>OKANOGAN</v>
          </cell>
          <cell r="D191">
            <v>76</v>
          </cell>
          <cell r="E191">
            <v>13944</v>
          </cell>
          <cell r="F191">
            <v>0</v>
          </cell>
          <cell r="G191">
            <v>0</v>
          </cell>
          <cell r="H191">
            <v>13944</v>
          </cell>
          <cell r="I191">
            <v>0</v>
          </cell>
          <cell r="J191">
            <v>13944</v>
          </cell>
          <cell r="K191" t="str">
            <v>Y</v>
          </cell>
          <cell r="L191">
            <v>0</v>
          </cell>
          <cell r="M191">
            <v>76</v>
          </cell>
          <cell r="N191">
            <v>30</v>
          </cell>
          <cell r="O191">
            <v>13974</v>
          </cell>
        </row>
        <row r="192">
          <cell r="B192" t="str">
            <v>34111</v>
          </cell>
          <cell r="C192" t="str">
            <v>OLYMPIA</v>
          </cell>
          <cell r="D192">
            <v>196.75</v>
          </cell>
          <cell r="E192">
            <v>36097</v>
          </cell>
          <cell r="F192">
            <v>0</v>
          </cell>
          <cell r="G192">
            <v>0</v>
          </cell>
          <cell r="H192">
            <v>36097</v>
          </cell>
          <cell r="I192">
            <v>0</v>
          </cell>
          <cell r="J192">
            <v>36097</v>
          </cell>
          <cell r="K192" t="str">
            <v>Y</v>
          </cell>
          <cell r="L192">
            <v>0</v>
          </cell>
          <cell r="M192">
            <v>196.75</v>
          </cell>
          <cell r="N192">
            <v>77</v>
          </cell>
          <cell r="O192">
            <v>36174</v>
          </cell>
        </row>
        <row r="193">
          <cell r="B193" t="str">
            <v>24019</v>
          </cell>
          <cell r="C193" t="str">
            <v>OMAK</v>
          </cell>
          <cell r="D193">
            <v>78</v>
          </cell>
          <cell r="E193">
            <v>14310</v>
          </cell>
          <cell r="F193">
            <v>0</v>
          </cell>
          <cell r="G193">
            <v>0</v>
          </cell>
          <cell r="H193">
            <v>14310</v>
          </cell>
          <cell r="I193">
            <v>0</v>
          </cell>
          <cell r="J193">
            <v>14310</v>
          </cell>
          <cell r="K193" t="str">
            <v>Y</v>
          </cell>
          <cell r="L193">
            <v>0</v>
          </cell>
          <cell r="M193">
            <v>78</v>
          </cell>
          <cell r="N193">
            <v>31</v>
          </cell>
          <cell r="O193">
            <v>14341</v>
          </cell>
        </row>
        <row r="194">
          <cell r="B194" t="str">
            <v>21300</v>
          </cell>
          <cell r="C194" t="str">
            <v>ONALASKA</v>
          </cell>
          <cell r="D194">
            <v>15.63</v>
          </cell>
          <cell r="E194">
            <v>2868</v>
          </cell>
          <cell r="F194">
            <v>0</v>
          </cell>
          <cell r="G194">
            <v>0</v>
          </cell>
          <cell r="H194">
            <v>2868</v>
          </cell>
          <cell r="I194">
            <v>0</v>
          </cell>
          <cell r="J194">
            <v>2868</v>
          </cell>
          <cell r="K194" t="str">
            <v>Y</v>
          </cell>
          <cell r="L194">
            <v>0</v>
          </cell>
          <cell r="M194">
            <v>15.63</v>
          </cell>
          <cell r="N194">
            <v>6</v>
          </cell>
          <cell r="O194">
            <v>2874</v>
          </cell>
        </row>
        <row r="195">
          <cell r="B195" t="str">
            <v>33030</v>
          </cell>
          <cell r="C195" t="str">
            <v>ONION CREEK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N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28137</v>
          </cell>
          <cell r="C196" t="str">
            <v>ORCAS</v>
          </cell>
          <cell r="D196">
            <v>9.3800000000000008</v>
          </cell>
          <cell r="E196">
            <v>1721</v>
          </cell>
          <cell r="F196">
            <v>0</v>
          </cell>
          <cell r="G196">
            <v>0</v>
          </cell>
          <cell r="H196">
            <v>1721</v>
          </cell>
          <cell r="I196">
            <v>0</v>
          </cell>
          <cell r="J196">
            <v>1721</v>
          </cell>
          <cell r="K196" t="str">
            <v>Y</v>
          </cell>
          <cell r="L196">
            <v>0</v>
          </cell>
          <cell r="M196">
            <v>9.3800000000000008</v>
          </cell>
          <cell r="N196">
            <v>4</v>
          </cell>
          <cell r="O196">
            <v>1725</v>
          </cell>
        </row>
        <row r="197">
          <cell r="B197" t="str">
            <v>32123</v>
          </cell>
          <cell r="C197" t="str">
            <v>ORCHARD PRAIRIE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N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10065</v>
          </cell>
          <cell r="C198" t="str">
            <v>ORIENT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N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09013</v>
          </cell>
          <cell r="C199" t="str">
            <v>ORONDO</v>
          </cell>
          <cell r="D199">
            <v>89</v>
          </cell>
          <cell r="E199">
            <v>16329</v>
          </cell>
          <cell r="F199">
            <v>0</v>
          </cell>
          <cell r="G199">
            <v>0</v>
          </cell>
          <cell r="H199">
            <v>16329</v>
          </cell>
          <cell r="I199">
            <v>0</v>
          </cell>
          <cell r="J199">
            <v>16329</v>
          </cell>
          <cell r="K199" t="str">
            <v>Y</v>
          </cell>
          <cell r="L199">
            <v>0</v>
          </cell>
          <cell r="M199">
            <v>89</v>
          </cell>
          <cell r="N199">
            <v>35</v>
          </cell>
          <cell r="O199">
            <v>16364</v>
          </cell>
        </row>
        <row r="200">
          <cell r="B200" t="str">
            <v>24410</v>
          </cell>
          <cell r="C200" t="str">
            <v>OROVILLE</v>
          </cell>
          <cell r="D200">
            <v>73.88</v>
          </cell>
          <cell r="E200">
            <v>13555</v>
          </cell>
          <cell r="F200">
            <v>0</v>
          </cell>
          <cell r="G200">
            <v>0</v>
          </cell>
          <cell r="H200">
            <v>13555</v>
          </cell>
          <cell r="I200">
            <v>0</v>
          </cell>
          <cell r="J200">
            <v>13555</v>
          </cell>
          <cell r="K200" t="str">
            <v>Y</v>
          </cell>
          <cell r="L200">
            <v>0</v>
          </cell>
          <cell r="M200">
            <v>73.88</v>
          </cell>
          <cell r="N200">
            <v>29</v>
          </cell>
          <cell r="O200">
            <v>13584</v>
          </cell>
        </row>
        <row r="201">
          <cell r="B201" t="str">
            <v>27344</v>
          </cell>
          <cell r="C201" t="str">
            <v>ORTING</v>
          </cell>
          <cell r="D201">
            <v>27.13</v>
          </cell>
          <cell r="E201">
            <v>4977</v>
          </cell>
          <cell r="F201">
            <v>0</v>
          </cell>
          <cell r="G201">
            <v>0</v>
          </cell>
          <cell r="H201">
            <v>4977</v>
          </cell>
          <cell r="I201">
            <v>0</v>
          </cell>
          <cell r="J201">
            <v>4977</v>
          </cell>
          <cell r="K201" t="str">
            <v>Y</v>
          </cell>
          <cell r="L201">
            <v>0</v>
          </cell>
          <cell r="M201">
            <v>27.13</v>
          </cell>
          <cell r="N201">
            <v>11</v>
          </cell>
          <cell r="O201">
            <v>4988</v>
          </cell>
        </row>
        <row r="202">
          <cell r="B202" t="str">
            <v>01147</v>
          </cell>
          <cell r="C202" t="str">
            <v>OTHELLO</v>
          </cell>
          <cell r="D202">
            <v>1310.75</v>
          </cell>
          <cell r="E202">
            <v>240480</v>
          </cell>
          <cell r="F202">
            <v>0</v>
          </cell>
          <cell r="G202">
            <v>0</v>
          </cell>
          <cell r="H202">
            <v>240480</v>
          </cell>
          <cell r="I202">
            <v>0</v>
          </cell>
          <cell r="J202">
            <v>240480</v>
          </cell>
          <cell r="K202" t="str">
            <v>Y</v>
          </cell>
          <cell r="L202">
            <v>0</v>
          </cell>
          <cell r="M202">
            <v>1310.75</v>
          </cell>
          <cell r="N202">
            <v>514</v>
          </cell>
          <cell r="O202">
            <v>240994</v>
          </cell>
        </row>
        <row r="203">
          <cell r="B203" t="str">
            <v>09102</v>
          </cell>
          <cell r="C203" t="str">
            <v>PALISADES</v>
          </cell>
          <cell r="D203">
            <v>19.5</v>
          </cell>
          <cell r="E203">
            <v>3578</v>
          </cell>
          <cell r="F203">
            <v>0</v>
          </cell>
          <cell r="G203">
            <v>0</v>
          </cell>
          <cell r="H203">
            <v>3578</v>
          </cell>
          <cell r="I203">
            <v>0</v>
          </cell>
          <cell r="J203">
            <v>3578</v>
          </cell>
          <cell r="K203" t="str">
            <v>Y</v>
          </cell>
          <cell r="L203">
            <v>0</v>
          </cell>
          <cell r="M203">
            <v>19.5</v>
          </cell>
          <cell r="N203">
            <v>8</v>
          </cell>
          <cell r="O203">
            <v>3586</v>
          </cell>
        </row>
        <row r="204">
          <cell r="B204" t="str">
            <v>38301</v>
          </cell>
          <cell r="C204" t="str">
            <v>PALOUSE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N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11001</v>
          </cell>
          <cell r="C205" t="str">
            <v>PASCO</v>
          </cell>
          <cell r="D205">
            <v>4789.13</v>
          </cell>
          <cell r="E205">
            <v>878650</v>
          </cell>
          <cell r="F205">
            <v>0</v>
          </cell>
          <cell r="G205">
            <v>0</v>
          </cell>
          <cell r="H205">
            <v>878650</v>
          </cell>
          <cell r="I205">
            <v>0</v>
          </cell>
          <cell r="J205">
            <v>878650</v>
          </cell>
          <cell r="K205" t="str">
            <v>Y</v>
          </cell>
          <cell r="L205">
            <v>0</v>
          </cell>
          <cell r="M205">
            <v>4789.13</v>
          </cell>
          <cell r="N205">
            <v>1879</v>
          </cell>
          <cell r="O205">
            <v>880529</v>
          </cell>
        </row>
        <row r="206">
          <cell r="B206" t="str">
            <v>24122</v>
          </cell>
          <cell r="C206" t="str">
            <v>PATEROS</v>
          </cell>
          <cell r="D206">
            <v>30.63</v>
          </cell>
          <cell r="E206">
            <v>5620</v>
          </cell>
          <cell r="F206">
            <v>0</v>
          </cell>
          <cell r="G206">
            <v>0</v>
          </cell>
          <cell r="H206">
            <v>5620</v>
          </cell>
          <cell r="I206">
            <v>0</v>
          </cell>
          <cell r="J206">
            <v>5620</v>
          </cell>
          <cell r="K206" t="str">
            <v>Y</v>
          </cell>
          <cell r="L206">
            <v>0</v>
          </cell>
          <cell r="M206">
            <v>30.63</v>
          </cell>
          <cell r="N206">
            <v>12</v>
          </cell>
          <cell r="O206">
            <v>5632</v>
          </cell>
        </row>
        <row r="207">
          <cell r="B207" t="str">
            <v>03050</v>
          </cell>
          <cell r="C207" t="str">
            <v>PATERSON</v>
          </cell>
          <cell r="D207">
            <v>33</v>
          </cell>
          <cell r="E207">
            <v>6054</v>
          </cell>
          <cell r="F207">
            <v>0</v>
          </cell>
          <cell r="G207">
            <v>0</v>
          </cell>
          <cell r="H207">
            <v>6054</v>
          </cell>
          <cell r="I207">
            <v>0</v>
          </cell>
          <cell r="J207">
            <v>6054</v>
          </cell>
          <cell r="K207" t="str">
            <v>Y</v>
          </cell>
          <cell r="L207">
            <v>0</v>
          </cell>
          <cell r="M207">
            <v>33</v>
          </cell>
          <cell r="N207">
            <v>13</v>
          </cell>
          <cell r="O207">
            <v>6067</v>
          </cell>
        </row>
        <row r="208">
          <cell r="B208" t="str">
            <v>21301</v>
          </cell>
          <cell r="C208" t="str">
            <v>PE ELL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N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27401</v>
          </cell>
          <cell r="C209" t="str">
            <v>PENINSULA</v>
          </cell>
          <cell r="D209">
            <v>64.63</v>
          </cell>
          <cell r="E209">
            <v>11858</v>
          </cell>
          <cell r="F209">
            <v>0</v>
          </cell>
          <cell r="G209">
            <v>0</v>
          </cell>
          <cell r="H209">
            <v>11858</v>
          </cell>
          <cell r="I209">
            <v>0</v>
          </cell>
          <cell r="J209">
            <v>11858</v>
          </cell>
          <cell r="K209" t="str">
            <v>Y</v>
          </cell>
          <cell r="L209">
            <v>0</v>
          </cell>
          <cell r="M209">
            <v>64.63</v>
          </cell>
          <cell r="N209">
            <v>25</v>
          </cell>
          <cell r="O209">
            <v>11883</v>
          </cell>
        </row>
        <row r="210">
          <cell r="B210" t="str">
            <v>23402</v>
          </cell>
          <cell r="C210" t="str">
            <v>PIONEER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N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12110</v>
          </cell>
          <cell r="C211" t="str">
            <v>POMEROY</v>
          </cell>
          <cell r="D211">
            <v>4.38</v>
          </cell>
          <cell r="E211">
            <v>804</v>
          </cell>
          <cell r="F211">
            <v>0</v>
          </cell>
          <cell r="G211">
            <v>0</v>
          </cell>
          <cell r="H211">
            <v>804</v>
          </cell>
          <cell r="I211">
            <v>0</v>
          </cell>
          <cell r="J211">
            <v>804</v>
          </cell>
          <cell r="K211" t="str">
            <v>N</v>
          </cell>
          <cell r="L211">
            <v>804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05121</v>
          </cell>
          <cell r="C212" t="str">
            <v>PORT ANGELES</v>
          </cell>
          <cell r="D212">
            <v>49.25</v>
          </cell>
          <cell r="E212">
            <v>9036</v>
          </cell>
          <cell r="F212">
            <v>0</v>
          </cell>
          <cell r="G212">
            <v>0</v>
          </cell>
          <cell r="H212">
            <v>9036</v>
          </cell>
          <cell r="I212">
            <v>0</v>
          </cell>
          <cell r="J212">
            <v>9036</v>
          </cell>
          <cell r="K212" t="str">
            <v>Y</v>
          </cell>
          <cell r="L212">
            <v>0</v>
          </cell>
          <cell r="M212">
            <v>49.25</v>
          </cell>
          <cell r="N212">
            <v>19</v>
          </cell>
          <cell r="O212">
            <v>9055</v>
          </cell>
        </row>
        <row r="213">
          <cell r="B213" t="str">
            <v>16050</v>
          </cell>
          <cell r="C213" t="str">
            <v>PORT TOWNSEND</v>
          </cell>
          <cell r="D213">
            <v>16.38</v>
          </cell>
          <cell r="E213">
            <v>3005</v>
          </cell>
          <cell r="F213">
            <v>0</v>
          </cell>
          <cell r="G213">
            <v>0</v>
          </cell>
          <cell r="H213">
            <v>3005</v>
          </cell>
          <cell r="I213">
            <v>0</v>
          </cell>
          <cell r="J213">
            <v>3005</v>
          </cell>
          <cell r="K213" t="str">
            <v>Y</v>
          </cell>
          <cell r="L213">
            <v>0</v>
          </cell>
          <cell r="M213">
            <v>16.38</v>
          </cell>
          <cell r="N213">
            <v>6</v>
          </cell>
          <cell r="O213">
            <v>3011</v>
          </cell>
        </row>
        <row r="214">
          <cell r="B214" t="str">
            <v>36402</v>
          </cell>
          <cell r="C214" t="str">
            <v>PRESCOTT</v>
          </cell>
          <cell r="D214">
            <v>72.88</v>
          </cell>
          <cell r="E214">
            <v>13371</v>
          </cell>
          <cell r="F214">
            <v>10000</v>
          </cell>
          <cell r="G214">
            <v>0</v>
          </cell>
          <cell r="H214">
            <v>23371</v>
          </cell>
          <cell r="I214">
            <v>0</v>
          </cell>
          <cell r="J214">
            <v>13371</v>
          </cell>
          <cell r="K214" t="str">
            <v>Y</v>
          </cell>
          <cell r="L214">
            <v>0</v>
          </cell>
          <cell r="M214">
            <v>72.88</v>
          </cell>
          <cell r="N214">
            <v>29</v>
          </cell>
          <cell r="O214">
            <v>13400</v>
          </cell>
        </row>
        <row r="215">
          <cell r="B215" t="str">
            <v>03116</v>
          </cell>
          <cell r="C215" t="str">
            <v>PROSSER</v>
          </cell>
          <cell r="D215">
            <v>525.25</v>
          </cell>
          <cell r="E215">
            <v>96366</v>
          </cell>
          <cell r="F215">
            <v>0</v>
          </cell>
          <cell r="G215">
            <v>0</v>
          </cell>
          <cell r="H215">
            <v>96366</v>
          </cell>
          <cell r="I215">
            <v>0</v>
          </cell>
          <cell r="J215">
            <v>96366</v>
          </cell>
          <cell r="K215" t="str">
            <v>Y</v>
          </cell>
          <cell r="L215">
            <v>0</v>
          </cell>
          <cell r="M215">
            <v>525.25</v>
          </cell>
          <cell r="N215">
            <v>206</v>
          </cell>
          <cell r="O215">
            <v>96572</v>
          </cell>
        </row>
        <row r="216">
          <cell r="B216" t="str">
            <v>17801</v>
          </cell>
          <cell r="C216" t="str">
            <v>PUGET SOUND ESD (121)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38267</v>
          </cell>
          <cell r="C217" t="str">
            <v>PULLMAN</v>
          </cell>
          <cell r="D217">
            <v>67.5</v>
          </cell>
          <cell r="E217">
            <v>12384</v>
          </cell>
          <cell r="F217">
            <v>25000</v>
          </cell>
          <cell r="G217">
            <v>0</v>
          </cell>
          <cell r="H217">
            <v>37384</v>
          </cell>
          <cell r="I217">
            <v>0</v>
          </cell>
          <cell r="J217">
            <v>12384</v>
          </cell>
          <cell r="K217" t="str">
            <v>Y</v>
          </cell>
          <cell r="L217">
            <v>0</v>
          </cell>
          <cell r="M217">
            <v>67.5</v>
          </cell>
          <cell r="N217">
            <v>26</v>
          </cell>
          <cell r="O217">
            <v>12410</v>
          </cell>
        </row>
        <row r="218">
          <cell r="B218" t="str">
            <v>27003</v>
          </cell>
          <cell r="C218" t="str">
            <v>PUYALLUP</v>
          </cell>
          <cell r="D218">
            <v>577.5</v>
          </cell>
          <cell r="E218">
            <v>105952</v>
          </cell>
          <cell r="F218">
            <v>25000</v>
          </cell>
          <cell r="G218">
            <v>0</v>
          </cell>
          <cell r="H218">
            <v>130952</v>
          </cell>
          <cell r="I218">
            <v>0</v>
          </cell>
          <cell r="J218">
            <v>105952</v>
          </cell>
          <cell r="K218" t="str">
            <v>Y</v>
          </cell>
          <cell r="L218">
            <v>0</v>
          </cell>
          <cell r="M218">
            <v>577.5</v>
          </cell>
          <cell r="N218">
            <v>227</v>
          </cell>
          <cell r="O218">
            <v>106179</v>
          </cell>
        </row>
        <row r="219">
          <cell r="B219" t="str">
            <v>16020</v>
          </cell>
          <cell r="C219" t="str">
            <v>QUEETS-CLEARWATER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N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16048</v>
          </cell>
          <cell r="C220" t="str">
            <v>QUILCENE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N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05402</v>
          </cell>
          <cell r="C221" t="str">
            <v>QUILLAYUTE VALLEY</v>
          </cell>
          <cell r="D221">
            <v>108.5</v>
          </cell>
          <cell r="E221">
            <v>19906</v>
          </cell>
          <cell r="F221">
            <v>0</v>
          </cell>
          <cell r="G221">
            <v>0</v>
          </cell>
          <cell r="H221">
            <v>19906</v>
          </cell>
          <cell r="I221">
            <v>0</v>
          </cell>
          <cell r="J221">
            <v>19906</v>
          </cell>
          <cell r="K221" t="str">
            <v>Y</v>
          </cell>
          <cell r="L221">
            <v>0</v>
          </cell>
          <cell r="M221">
            <v>108.5</v>
          </cell>
          <cell r="N221">
            <v>43</v>
          </cell>
          <cell r="O221">
            <v>19949</v>
          </cell>
        </row>
        <row r="222">
          <cell r="B222" t="str">
            <v>14097</v>
          </cell>
          <cell r="C222" t="str">
            <v>QUINAULT</v>
          </cell>
          <cell r="D222">
            <v>39.130000000000003</v>
          </cell>
          <cell r="E222">
            <v>7179</v>
          </cell>
          <cell r="F222">
            <v>0</v>
          </cell>
          <cell r="G222">
            <v>0</v>
          </cell>
          <cell r="H222">
            <v>7179</v>
          </cell>
          <cell r="I222">
            <v>0</v>
          </cell>
          <cell r="J222">
            <v>7179</v>
          </cell>
          <cell r="K222" t="str">
            <v>Y</v>
          </cell>
          <cell r="L222">
            <v>0</v>
          </cell>
          <cell r="M222">
            <v>39.130000000000003</v>
          </cell>
          <cell r="N222">
            <v>15</v>
          </cell>
          <cell r="O222">
            <v>7194</v>
          </cell>
        </row>
        <row r="223">
          <cell r="B223" t="str">
            <v>13144</v>
          </cell>
          <cell r="C223" t="str">
            <v>QUINCY</v>
          </cell>
          <cell r="D223">
            <v>835.88</v>
          </cell>
          <cell r="E223">
            <v>153357</v>
          </cell>
          <cell r="F223">
            <v>25000</v>
          </cell>
          <cell r="G223">
            <v>0</v>
          </cell>
          <cell r="H223">
            <v>178357</v>
          </cell>
          <cell r="I223">
            <v>0</v>
          </cell>
          <cell r="J223">
            <v>153357</v>
          </cell>
          <cell r="K223" t="str">
            <v>Y</v>
          </cell>
          <cell r="L223">
            <v>0</v>
          </cell>
          <cell r="M223">
            <v>835.88</v>
          </cell>
          <cell r="N223">
            <v>328</v>
          </cell>
          <cell r="O223">
            <v>153685</v>
          </cell>
        </row>
        <row r="224">
          <cell r="B224" t="str">
            <v>34307</v>
          </cell>
          <cell r="C224" t="str">
            <v>RAINIER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N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25116</v>
          </cell>
          <cell r="C225" t="str">
            <v>RAYMOND</v>
          </cell>
          <cell r="D225">
            <v>64.88</v>
          </cell>
          <cell r="E225">
            <v>11903</v>
          </cell>
          <cell r="F225">
            <v>0</v>
          </cell>
          <cell r="G225">
            <v>0</v>
          </cell>
          <cell r="H225">
            <v>11903</v>
          </cell>
          <cell r="I225">
            <v>0</v>
          </cell>
          <cell r="J225">
            <v>11903</v>
          </cell>
          <cell r="K225" t="str">
            <v>Y</v>
          </cell>
          <cell r="L225">
            <v>0</v>
          </cell>
          <cell r="M225">
            <v>64.88</v>
          </cell>
          <cell r="N225">
            <v>25</v>
          </cell>
          <cell r="O225">
            <v>11928</v>
          </cell>
        </row>
        <row r="226">
          <cell r="B226" t="str">
            <v>22009</v>
          </cell>
          <cell r="C226" t="str">
            <v>REARDAN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N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17403</v>
          </cell>
          <cell r="C227" t="str">
            <v>RENTON</v>
          </cell>
          <cell r="D227">
            <v>2040.5</v>
          </cell>
          <cell r="E227">
            <v>374365</v>
          </cell>
          <cell r="F227">
            <v>0</v>
          </cell>
          <cell r="G227">
            <v>0</v>
          </cell>
          <cell r="H227">
            <v>374365</v>
          </cell>
          <cell r="I227">
            <v>0</v>
          </cell>
          <cell r="J227">
            <v>374365</v>
          </cell>
          <cell r="K227" t="str">
            <v>Y</v>
          </cell>
          <cell r="L227">
            <v>0</v>
          </cell>
          <cell r="M227">
            <v>2040.5</v>
          </cell>
          <cell r="N227">
            <v>801</v>
          </cell>
          <cell r="O227">
            <v>375166</v>
          </cell>
        </row>
        <row r="228">
          <cell r="B228" t="str">
            <v>10309</v>
          </cell>
          <cell r="C228" t="str">
            <v>REPUBLIC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N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03400</v>
          </cell>
          <cell r="C229" t="str">
            <v>RICHLAND</v>
          </cell>
          <cell r="D229">
            <v>237.38</v>
          </cell>
          <cell r="E229">
            <v>43552</v>
          </cell>
          <cell r="F229">
            <v>0</v>
          </cell>
          <cell r="G229">
            <v>0</v>
          </cell>
          <cell r="H229">
            <v>43552</v>
          </cell>
          <cell r="I229">
            <v>0</v>
          </cell>
          <cell r="J229">
            <v>43552</v>
          </cell>
          <cell r="K229" t="str">
            <v>Y</v>
          </cell>
          <cell r="L229">
            <v>0</v>
          </cell>
          <cell r="M229">
            <v>237.38</v>
          </cell>
          <cell r="N229">
            <v>93</v>
          </cell>
          <cell r="O229">
            <v>43645</v>
          </cell>
        </row>
        <row r="230">
          <cell r="B230" t="str">
            <v>06122</v>
          </cell>
          <cell r="C230" t="str">
            <v>RIDGEFIELD</v>
          </cell>
          <cell r="D230">
            <v>68.38</v>
          </cell>
          <cell r="E230">
            <v>12546</v>
          </cell>
          <cell r="F230">
            <v>0</v>
          </cell>
          <cell r="G230">
            <v>3450</v>
          </cell>
          <cell r="H230">
            <v>15996</v>
          </cell>
          <cell r="I230">
            <v>0</v>
          </cell>
          <cell r="J230">
            <v>12546</v>
          </cell>
          <cell r="K230" t="str">
            <v>Y</v>
          </cell>
          <cell r="L230">
            <v>0</v>
          </cell>
          <cell r="M230">
            <v>68.38</v>
          </cell>
          <cell r="N230">
            <v>27</v>
          </cell>
          <cell r="O230">
            <v>12573</v>
          </cell>
        </row>
        <row r="231">
          <cell r="B231" t="str">
            <v>01160</v>
          </cell>
          <cell r="C231" t="str">
            <v>RITZVILLE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N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32416</v>
          </cell>
          <cell r="C232" t="str">
            <v>RIVERSIDE</v>
          </cell>
          <cell r="D232">
            <v>5.63</v>
          </cell>
          <cell r="E232">
            <v>1033</v>
          </cell>
          <cell r="F232">
            <v>0</v>
          </cell>
          <cell r="G232">
            <v>0</v>
          </cell>
          <cell r="H232">
            <v>1033</v>
          </cell>
          <cell r="I232">
            <v>0</v>
          </cell>
          <cell r="J232">
            <v>1033</v>
          </cell>
          <cell r="K232" t="str">
            <v>N</v>
          </cell>
          <cell r="L232">
            <v>1033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17407</v>
          </cell>
          <cell r="C233" t="str">
            <v>RIVERVIEW</v>
          </cell>
          <cell r="D233">
            <v>58.13</v>
          </cell>
          <cell r="E233">
            <v>10665</v>
          </cell>
          <cell r="F233">
            <v>0</v>
          </cell>
          <cell r="G233">
            <v>0</v>
          </cell>
          <cell r="H233">
            <v>10665</v>
          </cell>
          <cell r="I233">
            <v>0</v>
          </cell>
          <cell r="J233">
            <v>10665</v>
          </cell>
          <cell r="K233" t="str">
            <v>Y</v>
          </cell>
          <cell r="L233">
            <v>0</v>
          </cell>
          <cell r="M233">
            <v>58.13</v>
          </cell>
          <cell r="N233">
            <v>23</v>
          </cell>
          <cell r="O233">
            <v>10688</v>
          </cell>
        </row>
        <row r="234">
          <cell r="B234" t="str">
            <v>34401</v>
          </cell>
          <cell r="C234" t="str">
            <v>ROCHESTER</v>
          </cell>
          <cell r="D234">
            <v>131.13</v>
          </cell>
          <cell r="E234">
            <v>24058</v>
          </cell>
          <cell r="F234">
            <v>0</v>
          </cell>
          <cell r="G234">
            <v>0</v>
          </cell>
          <cell r="H234">
            <v>24058</v>
          </cell>
          <cell r="I234">
            <v>0</v>
          </cell>
          <cell r="J234">
            <v>24058</v>
          </cell>
          <cell r="K234" t="str">
            <v>Y</v>
          </cell>
          <cell r="L234">
            <v>0</v>
          </cell>
          <cell r="M234">
            <v>131.13</v>
          </cell>
          <cell r="N234">
            <v>51</v>
          </cell>
          <cell r="O234">
            <v>24109</v>
          </cell>
        </row>
        <row r="235">
          <cell r="B235" t="str">
            <v>20403</v>
          </cell>
          <cell r="C235" t="str">
            <v>ROOSEVELT</v>
          </cell>
          <cell r="D235">
            <v>12.5</v>
          </cell>
          <cell r="E235">
            <v>2293</v>
          </cell>
          <cell r="F235">
            <v>0</v>
          </cell>
          <cell r="G235">
            <v>0</v>
          </cell>
          <cell r="H235">
            <v>2293</v>
          </cell>
          <cell r="I235">
            <v>0</v>
          </cell>
          <cell r="J235">
            <v>2293</v>
          </cell>
          <cell r="K235" t="str">
            <v>Y</v>
          </cell>
          <cell r="L235">
            <v>0</v>
          </cell>
          <cell r="M235">
            <v>12.5</v>
          </cell>
          <cell r="N235">
            <v>5</v>
          </cell>
          <cell r="O235">
            <v>2298</v>
          </cell>
        </row>
        <row r="236">
          <cell r="B236" t="str">
            <v>38320</v>
          </cell>
          <cell r="C236" t="str">
            <v>ROSALIA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N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B237" t="str">
            <v>13160</v>
          </cell>
          <cell r="C237" t="str">
            <v>ROYAL</v>
          </cell>
          <cell r="D237">
            <v>557.25</v>
          </cell>
          <cell r="E237">
            <v>102237</v>
          </cell>
          <cell r="F237">
            <v>0</v>
          </cell>
          <cell r="G237">
            <v>0</v>
          </cell>
          <cell r="H237">
            <v>102237</v>
          </cell>
          <cell r="I237">
            <v>0</v>
          </cell>
          <cell r="J237">
            <v>102237</v>
          </cell>
          <cell r="K237" t="str">
            <v>Y</v>
          </cell>
          <cell r="L237">
            <v>0</v>
          </cell>
          <cell r="M237">
            <v>557.25</v>
          </cell>
          <cell r="N237">
            <v>219</v>
          </cell>
          <cell r="O237">
            <v>102456</v>
          </cell>
        </row>
        <row r="238">
          <cell r="B238" t="str">
            <v>28149</v>
          </cell>
          <cell r="C238" t="str">
            <v>SAN JUAN</v>
          </cell>
          <cell r="D238">
            <v>30.38</v>
          </cell>
          <cell r="E238">
            <v>5574</v>
          </cell>
          <cell r="F238">
            <v>0</v>
          </cell>
          <cell r="G238">
            <v>0</v>
          </cell>
          <cell r="H238">
            <v>5574</v>
          </cell>
          <cell r="I238">
            <v>0</v>
          </cell>
          <cell r="J238">
            <v>5574</v>
          </cell>
          <cell r="K238" t="str">
            <v>Y</v>
          </cell>
          <cell r="L238">
            <v>0</v>
          </cell>
          <cell r="M238">
            <v>30.38</v>
          </cell>
          <cell r="N238">
            <v>12</v>
          </cell>
          <cell r="O238">
            <v>5586</v>
          </cell>
        </row>
        <row r="239">
          <cell r="B239" t="str">
            <v>14104</v>
          </cell>
          <cell r="C239" t="str">
            <v>SATSOP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N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17001</v>
          </cell>
          <cell r="C240" t="str">
            <v>SEATTLE</v>
          </cell>
          <cell r="D240">
            <v>5340.75</v>
          </cell>
          <cell r="E240">
            <v>979854</v>
          </cell>
          <cell r="F240">
            <v>50000</v>
          </cell>
          <cell r="G240">
            <v>0</v>
          </cell>
          <cell r="H240">
            <v>1029854</v>
          </cell>
          <cell r="I240">
            <v>0</v>
          </cell>
          <cell r="J240">
            <v>979851</v>
          </cell>
          <cell r="K240" t="str">
            <v>Y</v>
          </cell>
          <cell r="L240">
            <v>0</v>
          </cell>
          <cell r="M240">
            <v>5340.75</v>
          </cell>
          <cell r="N240">
            <v>2101</v>
          </cell>
          <cell r="O240">
            <v>981952</v>
          </cell>
        </row>
        <row r="241">
          <cell r="B241" t="str">
            <v>29101</v>
          </cell>
          <cell r="C241" t="str">
            <v>SEDRO WOOLLEY</v>
          </cell>
          <cell r="D241">
            <v>225.88</v>
          </cell>
          <cell r="E241">
            <v>41442</v>
          </cell>
          <cell r="F241">
            <v>0</v>
          </cell>
          <cell r="G241">
            <v>0</v>
          </cell>
          <cell r="H241">
            <v>41442</v>
          </cell>
          <cell r="I241">
            <v>0</v>
          </cell>
          <cell r="J241">
            <v>41442</v>
          </cell>
          <cell r="K241" t="str">
            <v>Y</v>
          </cell>
          <cell r="L241">
            <v>0</v>
          </cell>
          <cell r="M241">
            <v>225.88</v>
          </cell>
          <cell r="N241">
            <v>89</v>
          </cell>
          <cell r="O241">
            <v>41531</v>
          </cell>
        </row>
        <row r="242">
          <cell r="B242" t="str">
            <v>39119</v>
          </cell>
          <cell r="C242" t="str">
            <v>SELAH</v>
          </cell>
          <cell r="D242">
            <v>174.13</v>
          </cell>
          <cell r="E242">
            <v>31947</v>
          </cell>
          <cell r="F242">
            <v>0</v>
          </cell>
          <cell r="G242">
            <v>0</v>
          </cell>
          <cell r="H242">
            <v>31947</v>
          </cell>
          <cell r="I242">
            <v>0</v>
          </cell>
          <cell r="J242">
            <v>31947</v>
          </cell>
          <cell r="K242" t="str">
            <v>Y</v>
          </cell>
          <cell r="L242">
            <v>0</v>
          </cell>
          <cell r="M242">
            <v>174.13</v>
          </cell>
          <cell r="N242">
            <v>68</v>
          </cell>
          <cell r="O242">
            <v>32015</v>
          </cell>
        </row>
        <row r="243">
          <cell r="B243" t="str">
            <v>26070</v>
          </cell>
          <cell r="C243" t="str">
            <v>SELKIRK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N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05323</v>
          </cell>
          <cell r="C244" t="str">
            <v>SEQUIM</v>
          </cell>
          <cell r="D244">
            <v>38.880000000000003</v>
          </cell>
          <cell r="E244">
            <v>7133</v>
          </cell>
          <cell r="F244">
            <v>0</v>
          </cell>
          <cell r="G244">
            <v>0</v>
          </cell>
          <cell r="H244">
            <v>7133</v>
          </cell>
          <cell r="I244">
            <v>0</v>
          </cell>
          <cell r="J244">
            <v>7133</v>
          </cell>
          <cell r="K244" t="str">
            <v>Y</v>
          </cell>
          <cell r="L244">
            <v>0</v>
          </cell>
          <cell r="M244">
            <v>38.880000000000003</v>
          </cell>
          <cell r="N244">
            <v>15</v>
          </cell>
          <cell r="O244">
            <v>7148</v>
          </cell>
        </row>
        <row r="245">
          <cell r="B245" t="str">
            <v>28010</v>
          </cell>
          <cell r="C245" t="str">
            <v>SHAW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N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23309</v>
          </cell>
          <cell r="C246" t="str">
            <v>SHELTON</v>
          </cell>
          <cell r="D246">
            <v>273.25</v>
          </cell>
          <cell r="E246">
            <v>50133</v>
          </cell>
          <cell r="F246">
            <v>0</v>
          </cell>
          <cell r="G246">
            <v>0</v>
          </cell>
          <cell r="H246">
            <v>50133</v>
          </cell>
          <cell r="I246">
            <v>0</v>
          </cell>
          <cell r="J246">
            <v>50133</v>
          </cell>
          <cell r="K246" t="str">
            <v>Y</v>
          </cell>
          <cell r="L246">
            <v>0</v>
          </cell>
          <cell r="M246">
            <v>273.25</v>
          </cell>
          <cell r="N246">
            <v>107</v>
          </cell>
          <cell r="O246">
            <v>50240</v>
          </cell>
        </row>
        <row r="247">
          <cell r="B247" t="str">
            <v>17412</v>
          </cell>
          <cell r="C247" t="str">
            <v>SHORELINE</v>
          </cell>
          <cell r="D247">
            <v>563.38</v>
          </cell>
          <cell r="E247">
            <v>103362</v>
          </cell>
          <cell r="F247">
            <v>25000</v>
          </cell>
          <cell r="G247">
            <v>0</v>
          </cell>
          <cell r="H247">
            <v>128362</v>
          </cell>
          <cell r="I247">
            <v>0</v>
          </cell>
          <cell r="J247">
            <v>103362</v>
          </cell>
          <cell r="K247" t="str">
            <v>Y</v>
          </cell>
          <cell r="L247">
            <v>0</v>
          </cell>
          <cell r="M247">
            <v>563.38</v>
          </cell>
          <cell r="N247">
            <v>221</v>
          </cell>
          <cell r="O247">
            <v>103583</v>
          </cell>
        </row>
        <row r="248">
          <cell r="B248" t="str">
            <v>30002</v>
          </cell>
          <cell r="C248" t="str">
            <v>SKAMANIA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N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B249" t="str">
            <v>17404</v>
          </cell>
          <cell r="C249" t="str">
            <v>SKYKOMISH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N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31201</v>
          </cell>
          <cell r="C250" t="str">
            <v>SNOHOMISH</v>
          </cell>
          <cell r="D250">
            <v>231.25</v>
          </cell>
          <cell r="E250">
            <v>42427</v>
          </cell>
          <cell r="F250">
            <v>0</v>
          </cell>
          <cell r="G250">
            <v>4650</v>
          </cell>
          <cell r="H250">
            <v>47077</v>
          </cell>
          <cell r="I250">
            <v>0</v>
          </cell>
          <cell r="J250">
            <v>42427</v>
          </cell>
          <cell r="K250" t="str">
            <v>Y</v>
          </cell>
          <cell r="L250">
            <v>0</v>
          </cell>
          <cell r="M250">
            <v>231.25</v>
          </cell>
          <cell r="N250">
            <v>91</v>
          </cell>
          <cell r="O250">
            <v>42518</v>
          </cell>
        </row>
        <row r="251">
          <cell r="B251" t="str">
            <v>17410</v>
          </cell>
          <cell r="C251" t="str">
            <v>SNOQUALMIE VALLEY</v>
          </cell>
          <cell r="D251">
            <v>90.13</v>
          </cell>
          <cell r="E251">
            <v>16536</v>
          </cell>
          <cell r="F251">
            <v>0</v>
          </cell>
          <cell r="G251">
            <v>0</v>
          </cell>
          <cell r="H251">
            <v>16536</v>
          </cell>
          <cell r="I251">
            <v>0</v>
          </cell>
          <cell r="J251">
            <v>16536</v>
          </cell>
          <cell r="K251" t="str">
            <v>Y</v>
          </cell>
          <cell r="L251">
            <v>0</v>
          </cell>
          <cell r="M251">
            <v>90.13</v>
          </cell>
          <cell r="N251">
            <v>35</v>
          </cell>
          <cell r="O251">
            <v>16571</v>
          </cell>
        </row>
        <row r="252">
          <cell r="B252" t="str">
            <v>13156</v>
          </cell>
          <cell r="C252" t="str">
            <v>SOAP LAKE</v>
          </cell>
          <cell r="D252">
            <v>92.75</v>
          </cell>
          <cell r="E252">
            <v>17017</v>
          </cell>
          <cell r="F252">
            <v>0</v>
          </cell>
          <cell r="G252">
            <v>2250</v>
          </cell>
          <cell r="H252">
            <v>19267</v>
          </cell>
          <cell r="I252">
            <v>0</v>
          </cell>
          <cell r="J252">
            <v>17017</v>
          </cell>
          <cell r="K252" t="str">
            <v>Y</v>
          </cell>
          <cell r="L252">
            <v>0</v>
          </cell>
          <cell r="M252">
            <v>92.75</v>
          </cell>
          <cell r="N252">
            <v>36</v>
          </cell>
          <cell r="O252">
            <v>17053</v>
          </cell>
        </row>
        <row r="253">
          <cell r="B253" t="str">
            <v>25118</v>
          </cell>
          <cell r="C253" t="str">
            <v>SOUTH BEND</v>
          </cell>
          <cell r="D253">
            <v>84.88</v>
          </cell>
          <cell r="E253">
            <v>15573</v>
          </cell>
          <cell r="F253">
            <v>0</v>
          </cell>
          <cell r="G253">
            <v>0</v>
          </cell>
          <cell r="H253">
            <v>15573</v>
          </cell>
          <cell r="I253">
            <v>0</v>
          </cell>
          <cell r="J253">
            <v>15573</v>
          </cell>
          <cell r="K253" t="str">
            <v>Y</v>
          </cell>
          <cell r="L253">
            <v>0</v>
          </cell>
          <cell r="M253">
            <v>84.88</v>
          </cell>
          <cell r="N253">
            <v>33</v>
          </cell>
          <cell r="O253">
            <v>15606</v>
          </cell>
        </row>
        <row r="254">
          <cell r="B254" t="str">
            <v>18402</v>
          </cell>
          <cell r="C254" t="str">
            <v>SOUTH KITSAP</v>
          </cell>
          <cell r="D254">
            <v>62.5</v>
          </cell>
          <cell r="E254">
            <v>11467</v>
          </cell>
          <cell r="F254">
            <v>0</v>
          </cell>
          <cell r="G254">
            <v>0</v>
          </cell>
          <cell r="H254">
            <v>11467</v>
          </cell>
          <cell r="I254">
            <v>0</v>
          </cell>
          <cell r="J254">
            <v>11467</v>
          </cell>
          <cell r="K254" t="str">
            <v>Y</v>
          </cell>
          <cell r="L254">
            <v>0</v>
          </cell>
          <cell r="M254">
            <v>62.5</v>
          </cell>
          <cell r="N254">
            <v>25</v>
          </cell>
          <cell r="O254">
            <v>11492</v>
          </cell>
        </row>
        <row r="255">
          <cell r="B255" t="str">
            <v>15206</v>
          </cell>
          <cell r="C255" t="str">
            <v>SOUTH WHIDBEY</v>
          </cell>
          <cell r="D255">
            <v>9.75</v>
          </cell>
          <cell r="E255">
            <v>1789</v>
          </cell>
          <cell r="F255">
            <v>0</v>
          </cell>
          <cell r="G255">
            <v>0</v>
          </cell>
          <cell r="H255">
            <v>1789</v>
          </cell>
          <cell r="I255">
            <v>0</v>
          </cell>
          <cell r="J255">
            <v>1789</v>
          </cell>
          <cell r="K255" t="str">
            <v>Y</v>
          </cell>
          <cell r="L255">
            <v>0</v>
          </cell>
          <cell r="M255">
            <v>9.75</v>
          </cell>
          <cell r="N255">
            <v>4</v>
          </cell>
          <cell r="O255">
            <v>1793</v>
          </cell>
        </row>
        <row r="256">
          <cell r="B256" t="str">
            <v>23042</v>
          </cell>
          <cell r="C256" t="str">
            <v>SOUTHSIDE</v>
          </cell>
          <cell r="D256">
            <v>3</v>
          </cell>
          <cell r="E256">
            <v>550</v>
          </cell>
          <cell r="F256">
            <v>0</v>
          </cell>
          <cell r="G256">
            <v>0</v>
          </cell>
          <cell r="H256">
            <v>550</v>
          </cell>
          <cell r="I256">
            <v>0</v>
          </cell>
          <cell r="J256">
            <v>550</v>
          </cell>
          <cell r="K256" t="str">
            <v>Y</v>
          </cell>
          <cell r="L256">
            <v>0</v>
          </cell>
          <cell r="M256">
            <v>3</v>
          </cell>
          <cell r="N256">
            <v>1</v>
          </cell>
          <cell r="O256">
            <v>551</v>
          </cell>
        </row>
        <row r="257">
          <cell r="B257" t="str">
            <v>32081</v>
          </cell>
          <cell r="C257" t="str">
            <v>SPOKANE</v>
          </cell>
          <cell r="D257">
            <v>1086.6300000000001</v>
          </cell>
          <cell r="E257">
            <v>199361</v>
          </cell>
          <cell r="F257">
            <v>0</v>
          </cell>
          <cell r="G257">
            <v>0</v>
          </cell>
          <cell r="H257">
            <v>199361</v>
          </cell>
          <cell r="I257">
            <v>0</v>
          </cell>
          <cell r="J257">
            <v>199361</v>
          </cell>
          <cell r="K257" t="str">
            <v>Y</v>
          </cell>
          <cell r="L257">
            <v>0</v>
          </cell>
          <cell r="M257">
            <v>1086.6300000000001</v>
          </cell>
          <cell r="N257">
            <v>426</v>
          </cell>
          <cell r="O257">
            <v>199787</v>
          </cell>
        </row>
        <row r="258">
          <cell r="B258" t="str">
            <v>22008</v>
          </cell>
          <cell r="C258" t="str">
            <v>SPRAGUE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N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B259" t="str">
            <v>38322</v>
          </cell>
          <cell r="C259" t="str">
            <v>ST JOHN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N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31401</v>
          </cell>
          <cell r="C260" t="str">
            <v>STANWOOD CAMANO</v>
          </cell>
          <cell r="D260">
            <v>76.25</v>
          </cell>
          <cell r="E260">
            <v>13989</v>
          </cell>
          <cell r="F260">
            <v>0</v>
          </cell>
          <cell r="G260">
            <v>0</v>
          </cell>
          <cell r="H260">
            <v>13989</v>
          </cell>
          <cell r="I260">
            <v>0</v>
          </cell>
          <cell r="J260">
            <v>13989</v>
          </cell>
          <cell r="K260" t="str">
            <v>Y</v>
          </cell>
          <cell r="L260">
            <v>0</v>
          </cell>
          <cell r="M260">
            <v>76.25</v>
          </cell>
          <cell r="N260">
            <v>30</v>
          </cell>
          <cell r="O260">
            <v>14019</v>
          </cell>
        </row>
        <row r="261">
          <cell r="B261" t="str">
            <v>11054</v>
          </cell>
          <cell r="C261" t="str">
            <v>STAR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07035</v>
          </cell>
          <cell r="C262" t="str">
            <v>STARBUCK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N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04069</v>
          </cell>
          <cell r="C263" t="str">
            <v>STEHEKIN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N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B264" t="str">
            <v>27001</v>
          </cell>
          <cell r="C264" t="str">
            <v>STEILACOOM HIST.</v>
          </cell>
          <cell r="D264">
            <v>74.88</v>
          </cell>
          <cell r="E264">
            <v>13738</v>
          </cell>
          <cell r="F264">
            <v>0</v>
          </cell>
          <cell r="G264">
            <v>0</v>
          </cell>
          <cell r="H264">
            <v>13738</v>
          </cell>
          <cell r="I264">
            <v>0</v>
          </cell>
          <cell r="J264">
            <v>13738</v>
          </cell>
          <cell r="K264" t="str">
            <v>Y</v>
          </cell>
          <cell r="L264">
            <v>0</v>
          </cell>
          <cell r="M264">
            <v>74.88</v>
          </cell>
          <cell r="N264">
            <v>29</v>
          </cell>
          <cell r="O264">
            <v>13767</v>
          </cell>
        </row>
        <row r="265">
          <cell r="B265" t="str">
            <v>38304</v>
          </cell>
          <cell r="C265" t="str">
            <v>STEPTOE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30303</v>
          </cell>
          <cell r="C266" t="str">
            <v>STEVENSON-CARSON</v>
          </cell>
          <cell r="D266">
            <v>21</v>
          </cell>
          <cell r="E266">
            <v>3853</v>
          </cell>
          <cell r="F266">
            <v>0</v>
          </cell>
          <cell r="G266">
            <v>0</v>
          </cell>
          <cell r="H266">
            <v>3853</v>
          </cell>
          <cell r="I266">
            <v>0</v>
          </cell>
          <cell r="J266">
            <v>3853</v>
          </cell>
          <cell r="K266" t="str">
            <v>Y</v>
          </cell>
          <cell r="L266">
            <v>0</v>
          </cell>
          <cell r="M266">
            <v>21</v>
          </cell>
          <cell r="N266">
            <v>8</v>
          </cell>
          <cell r="O266">
            <v>3861</v>
          </cell>
        </row>
        <row r="267">
          <cell r="B267" t="str">
            <v>31311</v>
          </cell>
          <cell r="C267" t="str">
            <v>SULTAN</v>
          </cell>
          <cell r="D267">
            <v>102.25</v>
          </cell>
          <cell r="E267">
            <v>18760</v>
          </cell>
          <cell r="F267">
            <v>0</v>
          </cell>
          <cell r="G267">
            <v>0</v>
          </cell>
          <cell r="H267">
            <v>18760</v>
          </cell>
          <cell r="I267">
            <v>0</v>
          </cell>
          <cell r="J267">
            <v>18760</v>
          </cell>
          <cell r="K267" t="str">
            <v>Y</v>
          </cell>
          <cell r="L267">
            <v>0</v>
          </cell>
          <cell r="M267">
            <v>102.25</v>
          </cell>
          <cell r="N267">
            <v>40</v>
          </cell>
          <cell r="O267">
            <v>18800</v>
          </cell>
        </row>
        <row r="268">
          <cell r="B268" t="str">
            <v>33202</v>
          </cell>
          <cell r="C268" t="str">
            <v>SUMMIT VALLEY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N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>27320</v>
          </cell>
          <cell r="C269" t="str">
            <v>SUMNER</v>
          </cell>
          <cell r="D269">
            <v>206.88</v>
          </cell>
          <cell r="E269">
            <v>37956</v>
          </cell>
          <cell r="F269">
            <v>0</v>
          </cell>
          <cell r="G269">
            <v>0</v>
          </cell>
          <cell r="H269">
            <v>37956</v>
          </cell>
          <cell r="I269">
            <v>0</v>
          </cell>
          <cell r="J269">
            <v>37956</v>
          </cell>
          <cell r="K269" t="str">
            <v>Y</v>
          </cell>
          <cell r="L269">
            <v>0</v>
          </cell>
          <cell r="M269">
            <v>206.88</v>
          </cell>
          <cell r="N269">
            <v>81</v>
          </cell>
          <cell r="O269">
            <v>38037</v>
          </cell>
        </row>
        <row r="270">
          <cell r="B270" t="str">
            <v>39201</v>
          </cell>
          <cell r="C270" t="str">
            <v>SUNNYSIDE</v>
          </cell>
          <cell r="D270">
            <v>1663.88</v>
          </cell>
          <cell r="E270">
            <v>305268</v>
          </cell>
          <cell r="F270">
            <v>25000</v>
          </cell>
          <cell r="G270">
            <v>0</v>
          </cell>
          <cell r="H270">
            <v>330268</v>
          </cell>
          <cell r="I270">
            <v>0</v>
          </cell>
          <cell r="J270">
            <v>305268</v>
          </cell>
          <cell r="K270" t="str">
            <v>Y</v>
          </cell>
          <cell r="L270">
            <v>0</v>
          </cell>
          <cell r="M270">
            <v>1663.88</v>
          </cell>
          <cell r="N270">
            <v>653</v>
          </cell>
          <cell r="O270">
            <v>305921</v>
          </cell>
        </row>
        <row r="271">
          <cell r="B271" t="str">
            <v>17942</v>
          </cell>
          <cell r="C271" t="str">
            <v>SVI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B272" t="str">
            <v>27010</v>
          </cell>
          <cell r="C272" t="str">
            <v>TACOMA</v>
          </cell>
          <cell r="D272">
            <v>1866.13</v>
          </cell>
          <cell r="E272">
            <v>342374</v>
          </cell>
          <cell r="F272">
            <v>0</v>
          </cell>
          <cell r="G272">
            <v>0</v>
          </cell>
          <cell r="H272">
            <v>342374</v>
          </cell>
          <cell r="I272">
            <v>0</v>
          </cell>
          <cell r="J272">
            <v>342374</v>
          </cell>
          <cell r="K272" t="str">
            <v>Y</v>
          </cell>
          <cell r="L272">
            <v>0</v>
          </cell>
          <cell r="M272">
            <v>1866.13</v>
          </cell>
          <cell r="N272">
            <v>732</v>
          </cell>
          <cell r="O272">
            <v>343106</v>
          </cell>
        </row>
        <row r="273">
          <cell r="B273" t="str">
            <v>14077</v>
          </cell>
          <cell r="C273" t="str">
            <v>TAHOLAH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N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B274" t="str">
            <v>17409</v>
          </cell>
          <cell r="C274" t="str">
            <v>TAHOMA</v>
          </cell>
          <cell r="D274">
            <v>157</v>
          </cell>
          <cell r="E274">
            <v>28804</v>
          </cell>
          <cell r="F274">
            <v>0</v>
          </cell>
          <cell r="G274">
            <v>3750</v>
          </cell>
          <cell r="H274">
            <v>32554</v>
          </cell>
          <cell r="I274">
            <v>0</v>
          </cell>
          <cell r="J274">
            <v>28804</v>
          </cell>
          <cell r="K274" t="str">
            <v>Y</v>
          </cell>
          <cell r="L274">
            <v>0</v>
          </cell>
          <cell r="M274">
            <v>157</v>
          </cell>
          <cell r="N274">
            <v>62</v>
          </cell>
          <cell r="O274">
            <v>28866</v>
          </cell>
        </row>
        <row r="275">
          <cell r="B275" t="str">
            <v>38265</v>
          </cell>
          <cell r="C275" t="str">
            <v>TEKOA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N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34402</v>
          </cell>
          <cell r="C276" t="str">
            <v>TENINO</v>
          </cell>
          <cell r="D276">
            <v>13.63</v>
          </cell>
          <cell r="E276">
            <v>2501</v>
          </cell>
          <cell r="F276">
            <v>0</v>
          </cell>
          <cell r="G276">
            <v>0</v>
          </cell>
          <cell r="H276">
            <v>2501</v>
          </cell>
          <cell r="I276">
            <v>0</v>
          </cell>
          <cell r="J276">
            <v>2501</v>
          </cell>
          <cell r="K276" t="str">
            <v>Y</v>
          </cell>
          <cell r="L276">
            <v>0</v>
          </cell>
          <cell r="M276">
            <v>13.63</v>
          </cell>
          <cell r="N276">
            <v>5</v>
          </cell>
          <cell r="O276">
            <v>2506</v>
          </cell>
        </row>
        <row r="277">
          <cell r="B277" t="str">
            <v>19400</v>
          </cell>
          <cell r="C277" t="str">
            <v>THORP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N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B278" t="str">
            <v>21237</v>
          </cell>
          <cell r="C278" t="str">
            <v>TOLEDO</v>
          </cell>
          <cell r="D278">
            <v>21</v>
          </cell>
          <cell r="E278">
            <v>3853</v>
          </cell>
          <cell r="F278">
            <v>0</v>
          </cell>
          <cell r="G278">
            <v>0</v>
          </cell>
          <cell r="H278">
            <v>3853</v>
          </cell>
          <cell r="I278">
            <v>0</v>
          </cell>
          <cell r="J278">
            <v>3853</v>
          </cell>
          <cell r="K278" t="str">
            <v>Y</v>
          </cell>
          <cell r="L278">
            <v>0</v>
          </cell>
          <cell r="M278">
            <v>21</v>
          </cell>
          <cell r="N278">
            <v>8</v>
          </cell>
          <cell r="O278">
            <v>3861</v>
          </cell>
        </row>
        <row r="279">
          <cell r="B279" t="str">
            <v>24404</v>
          </cell>
          <cell r="C279" t="str">
            <v>TONASKET</v>
          </cell>
          <cell r="D279">
            <v>93.38</v>
          </cell>
          <cell r="E279">
            <v>17132</v>
          </cell>
          <cell r="F279">
            <v>0</v>
          </cell>
          <cell r="G279">
            <v>0</v>
          </cell>
          <cell r="H279">
            <v>17132</v>
          </cell>
          <cell r="I279">
            <v>0</v>
          </cell>
          <cell r="J279">
            <v>17132</v>
          </cell>
          <cell r="K279" t="str">
            <v>Y</v>
          </cell>
          <cell r="L279">
            <v>0</v>
          </cell>
          <cell r="M279">
            <v>93.38</v>
          </cell>
          <cell r="N279">
            <v>37</v>
          </cell>
          <cell r="O279">
            <v>17169</v>
          </cell>
        </row>
        <row r="280">
          <cell r="B280" t="str">
            <v>39202</v>
          </cell>
          <cell r="C280" t="str">
            <v>TOPPENISH</v>
          </cell>
          <cell r="D280">
            <v>1373.25</v>
          </cell>
          <cell r="E280">
            <v>251947</v>
          </cell>
          <cell r="F280">
            <v>0</v>
          </cell>
          <cell r="G280">
            <v>0</v>
          </cell>
          <cell r="H280">
            <v>251947</v>
          </cell>
          <cell r="I280">
            <v>0</v>
          </cell>
          <cell r="J280">
            <v>251947</v>
          </cell>
          <cell r="K280" t="str">
            <v>Y</v>
          </cell>
          <cell r="L280">
            <v>0</v>
          </cell>
          <cell r="M280">
            <v>1373.25</v>
          </cell>
          <cell r="N280">
            <v>539</v>
          </cell>
          <cell r="O280">
            <v>252486</v>
          </cell>
        </row>
        <row r="281">
          <cell r="B281" t="str">
            <v>36300</v>
          </cell>
          <cell r="C281" t="str">
            <v>TOUCHET</v>
          </cell>
          <cell r="D281">
            <v>23.63</v>
          </cell>
          <cell r="E281">
            <v>4335</v>
          </cell>
          <cell r="F281">
            <v>0</v>
          </cell>
          <cell r="G281">
            <v>0</v>
          </cell>
          <cell r="H281">
            <v>4335</v>
          </cell>
          <cell r="I281">
            <v>0</v>
          </cell>
          <cell r="J281">
            <v>4335</v>
          </cell>
          <cell r="K281" t="str">
            <v>Y</v>
          </cell>
          <cell r="L281">
            <v>0</v>
          </cell>
          <cell r="M281">
            <v>23.63</v>
          </cell>
          <cell r="N281">
            <v>9</v>
          </cell>
          <cell r="O281">
            <v>4344</v>
          </cell>
        </row>
        <row r="282">
          <cell r="B282" t="str">
            <v>08130</v>
          </cell>
          <cell r="C282" t="str">
            <v>TOUTLE LAKE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B283" t="str">
            <v>20400</v>
          </cell>
          <cell r="C283" t="str">
            <v>TROUT LAKE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N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B284" t="str">
            <v>17406</v>
          </cell>
          <cell r="C284" t="str">
            <v>TUKWILA</v>
          </cell>
          <cell r="D284">
            <v>984</v>
          </cell>
          <cell r="E284">
            <v>180532</v>
          </cell>
          <cell r="F284">
            <v>25000</v>
          </cell>
          <cell r="G284">
            <v>0</v>
          </cell>
          <cell r="H284">
            <v>205532</v>
          </cell>
          <cell r="I284">
            <v>0</v>
          </cell>
          <cell r="J284">
            <v>180532</v>
          </cell>
          <cell r="K284" t="str">
            <v>Y</v>
          </cell>
          <cell r="L284">
            <v>0</v>
          </cell>
          <cell r="M284">
            <v>984</v>
          </cell>
          <cell r="N284">
            <v>386</v>
          </cell>
          <cell r="O284">
            <v>180918</v>
          </cell>
        </row>
        <row r="285">
          <cell r="B285" t="str">
            <v>34033</v>
          </cell>
          <cell r="C285" t="str">
            <v>TUMWATER</v>
          </cell>
          <cell r="D285">
            <v>96.25</v>
          </cell>
          <cell r="E285">
            <v>17659</v>
          </cell>
          <cell r="F285">
            <v>0</v>
          </cell>
          <cell r="G285">
            <v>3600</v>
          </cell>
          <cell r="H285">
            <v>21259</v>
          </cell>
          <cell r="I285">
            <v>0</v>
          </cell>
          <cell r="J285">
            <v>17659</v>
          </cell>
          <cell r="K285" t="str">
            <v>Y</v>
          </cell>
          <cell r="L285">
            <v>0</v>
          </cell>
          <cell r="M285">
            <v>96.25</v>
          </cell>
          <cell r="N285">
            <v>38</v>
          </cell>
          <cell r="O285">
            <v>17697</v>
          </cell>
        </row>
        <row r="286">
          <cell r="B286" t="str">
            <v>39002</v>
          </cell>
          <cell r="C286" t="str">
            <v>UNION GAP</v>
          </cell>
          <cell r="D286">
            <v>124.5</v>
          </cell>
          <cell r="E286">
            <v>22842</v>
          </cell>
          <cell r="F286">
            <v>0</v>
          </cell>
          <cell r="G286">
            <v>0</v>
          </cell>
          <cell r="H286">
            <v>22842</v>
          </cell>
          <cell r="I286">
            <v>0</v>
          </cell>
          <cell r="J286">
            <v>22842</v>
          </cell>
          <cell r="K286" t="str">
            <v>Y</v>
          </cell>
          <cell r="L286">
            <v>0</v>
          </cell>
          <cell r="M286">
            <v>124.5</v>
          </cell>
          <cell r="N286">
            <v>49</v>
          </cell>
          <cell r="O286">
            <v>22891</v>
          </cell>
        </row>
        <row r="287">
          <cell r="B287" t="str">
            <v>27083</v>
          </cell>
          <cell r="C287" t="str">
            <v>UNIVERSITY PLACE</v>
          </cell>
          <cell r="D287">
            <v>108.63</v>
          </cell>
          <cell r="E287">
            <v>19930</v>
          </cell>
          <cell r="F287">
            <v>25000</v>
          </cell>
          <cell r="G287">
            <v>0</v>
          </cell>
          <cell r="H287">
            <v>44930</v>
          </cell>
          <cell r="I287">
            <v>0</v>
          </cell>
          <cell r="J287">
            <v>19930</v>
          </cell>
          <cell r="K287" t="str">
            <v>Y</v>
          </cell>
          <cell r="L287">
            <v>0</v>
          </cell>
          <cell r="M287">
            <v>108.63</v>
          </cell>
          <cell r="N287">
            <v>43</v>
          </cell>
          <cell r="O287">
            <v>19973</v>
          </cell>
        </row>
        <row r="288">
          <cell r="B288" t="str">
            <v>21018</v>
          </cell>
          <cell r="C288" t="str">
            <v>VADER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B289" t="str">
            <v>33070</v>
          </cell>
          <cell r="C289" t="str">
            <v>VALLEY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N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B290" t="str">
            <v>06037</v>
          </cell>
          <cell r="C290" t="str">
            <v>VANCOUVER</v>
          </cell>
          <cell r="D290">
            <v>1862.25</v>
          </cell>
          <cell r="E290">
            <v>341662</v>
          </cell>
          <cell r="F290">
            <v>0</v>
          </cell>
          <cell r="G290">
            <v>0</v>
          </cell>
          <cell r="H290">
            <v>341662</v>
          </cell>
          <cell r="I290">
            <v>0</v>
          </cell>
          <cell r="J290">
            <v>341662</v>
          </cell>
          <cell r="K290" t="str">
            <v>Y</v>
          </cell>
          <cell r="L290">
            <v>0</v>
          </cell>
          <cell r="M290">
            <v>1862.25</v>
          </cell>
          <cell r="N290">
            <v>731</v>
          </cell>
          <cell r="O290">
            <v>342393</v>
          </cell>
        </row>
        <row r="291">
          <cell r="B291" t="str">
            <v>17402</v>
          </cell>
          <cell r="C291" t="str">
            <v>VASHON ISLAND</v>
          </cell>
          <cell r="D291">
            <v>20.63</v>
          </cell>
          <cell r="E291">
            <v>3785</v>
          </cell>
          <cell r="F291">
            <v>0</v>
          </cell>
          <cell r="G291">
            <v>0</v>
          </cell>
          <cell r="H291">
            <v>3785</v>
          </cell>
          <cell r="I291">
            <v>0</v>
          </cell>
          <cell r="J291">
            <v>3785</v>
          </cell>
          <cell r="K291" t="str">
            <v>Y</v>
          </cell>
          <cell r="L291">
            <v>0</v>
          </cell>
          <cell r="M291">
            <v>20.63</v>
          </cell>
          <cell r="N291">
            <v>8</v>
          </cell>
          <cell r="O291">
            <v>3793</v>
          </cell>
        </row>
        <row r="292">
          <cell r="B292" t="str">
            <v>35200</v>
          </cell>
          <cell r="C292" t="str">
            <v>WAHKIAKUM</v>
          </cell>
          <cell r="D292">
            <v>3.88</v>
          </cell>
          <cell r="E292">
            <v>712</v>
          </cell>
          <cell r="F292">
            <v>0</v>
          </cell>
          <cell r="G292">
            <v>0</v>
          </cell>
          <cell r="H292">
            <v>712</v>
          </cell>
          <cell r="I292">
            <v>0</v>
          </cell>
          <cell r="J292">
            <v>712</v>
          </cell>
          <cell r="K292" t="str">
            <v>Y</v>
          </cell>
          <cell r="L292">
            <v>0</v>
          </cell>
          <cell r="M292">
            <v>3.88</v>
          </cell>
          <cell r="N292">
            <v>2</v>
          </cell>
          <cell r="O292">
            <v>714</v>
          </cell>
        </row>
        <row r="293">
          <cell r="B293" t="str">
            <v>13073</v>
          </cell>
          <cell r="C293" t="str">
            <v>WAHLUKE</v>
          </cell>
          <cell r="D293">
            <v>1154.3800000000001</v>
          </cell>
          <cell r="E293">
            <v>211791</v>
          </cell>
          <cell r="F293">
            <v>0</v>
          </cell>
          <cell r="G293">
            <v>0</v>
          </cell>
          <cell r="H293">
            <v>211791</v>
          </cell>
          <cell r="I293">
            <v>0</v>
          </cell>
          <cell r="J293">
            <v>211791</v>
          </cell>
          <cell r="K293" t="str">
            <v>Y</v>
          </cell>
          <cell r="L293">
            <v>0</v>
          </cell>
          <cell r="M293">
            <v>1154.3800000000001</v>
          </cell>
          <cell r="N293">
            <v>453</v>
          </cell>
          <cell r="O293">
            <v>212244</v>
          </cell>
        </row>
        <row r="294">
          <cell r="B294" t="str">
            <v>36401</v>
          </cell>
          <cell r="C294" t="str">
            <v>WAITSBURG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N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36140</v>
          </cell>
          <cell r="C295" t="str">
            <v>WALLA WALLA</v>
          </cell>
          <cell r="D295">
            <v>771.13</v>
          </cell>
          <cell r="E295">
            <v>141477</v>
          </cell>
          <cell r="F295">
            <v>10000</v>
          </cell>
          <cell r="G295">
            <v>0</v>
          </cell>
          <cell r="H295">
            <v>151477</v>
          </cell>
          <cell r="I295">
            <v>0</v>
          </cell>
          <cell r="J295">
            <v>141477</v>
          </cell>
          <cell r="K295" t="str">
            <v>Y</v>
          </cell>
          <cell r="L295">
            <v>0</v>
          </cell>
          <cell r="M295">
            <v>771.13</v>
          </cell>
          <cell r="N295">
            <v>303</v>
          </cell>
          <cell r="O295">
            <v>141780</v>
          </cell>
        </row>
        <row r="296">
          <cell r="B296" t="str">
            <v>39207</v>
          </cell>
          <cell r="C296" t="str">
            <v>WAPATO</v>
          </cell>
          <cell r="D296">
            <v>1004.63</v>
          </cell>
          <cell r="E296">
            <v>184317</v>
          </cell>
          <cell r="F296">
            <v>0</v>
          </cell>
          <cell r="G296">
            <v>0</v>
          </cell>
          <cell r="H296">
            <v>184317</v>
          </cell>
          <cell r="I296">
            <v>0</v>
          </cell>
          <cell r="J296">
            <v>184317</v>
          </cell>
          <cell r="K296" t="str">
            <v>Y</v>
          </cell>
          <cell r="L296">
            <v>0</v>
          </cell>
          <cell r="M296">
            <v>1004.63</v>
          </cell>
          <cell r="N296">
            <v>394</v>
          </cell>
          <cell r="O296">
            <v>184711</v>
          </cell>
        </row>
        <row r="297">
          <cell r="B297" t="str">
            <v>13146</v>
          </cell>
          <cell r="C297" t="str">
            <v>WARDEN</v>
          </cell>
          <cell r="D297">
            <v>293.38</v>
          </cell>
          <cell r="E297">
            <v>53826</v>
          </cell>
          <cell r="F297">
            <v>0</v>
          </cell>
          <cell r="G297">
            <v>0</v>
          </cell>
          <cell r="H297">
            <v>53826</v>
          </cell>
          <cell r="I297">
            <v>0</v>
          </cell>
          <cell r="J297">
            <v>53826</v>
          </cell>
          <cell r="K297" t="str">
            <v>Y</v>
          </cell>
          <cell r="L297">
            <v>0</v>
          </cell>
          <cell r="M297">
            <v>293.38</v>
          </cell>
          <cell r="N297">
            <v>115</v>
          </cell>
          <cell r="O297">
            <v>53941</v>
          </cell>
        </row>
        <row r="298">
          <cell r="B298" t="str">
            <v>06112</v>
          </cell>
          <cell r="C298" t="str">
            <v>WASHOUGAL</v>
          </cell>
          <cell r="D298">
            <v>44.88</v>
          </cell>
          <cell r="E298">
            <v>8234</v>
          </cell>
          <cell r="F298">
            <v>0</v>
          </cell>
          <cell r="G298">
            <v>0</v>
          </cell>
          <cell r="H298">
            <v>8234</v>
          </cell>
          <cell r="I298">
            <v>0</v>
          </cell>
          <cell r="J298">
            <v>8234</v>
          </cell>
          <cell r="K298" t="str">
            <v>Y</v>
          </cell>
          <cell r="L298">
            <v>0</v>
          </cell>
          <cell r="M298">
            <v>44.88</v>
          </cell>
          <cell r="N298">
            <v>18</v>
          </cell>
          <cell r="O298">
            <v>8252</v>
          </cell>
        </row>
        <row r="299">
          <cell r="B299" t="str">
            <v>01109</v>
          </cell>
          <cell r="C299" t="str">
            <v>WASHTUCNA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N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09209</v>
          </cell>
          <cell r="C300" t="str">
            <v>WATERVILLE</v>
          </cell>
          <cell r="D300">
            <v>22.5</v>
          </cell>
          <cell r="E300">
            <v>4128</v>
          </cell>
          <cell r="F300">
            <v>0</v>
          </cell>
          <cell r="G300">
            <v>0</v>
          </cell>
          <cell r="H300">
            <v>4128</v>
          </cell>
          <cell r="I300">
            <v>0</v>
          </cell>
          <cell r="J300">
            <v>4128</v>
          </cell>
          <cell r="K300" t="str">
            <v>N</v>
          </cell>
          <cell r="L300">
            <v>4128</v>
          </cell>
          <cell r="M300">
            <v>0</v>
          </cell>
          <cell r="N300">
            <v>0</v>
          </cell>
          <cell r="O300">
            <v>0</v>
          </cell>
        </row>
        <row r="301">
          <cell r="B301" t="str">
            <v>33049</v>
          </cell>
          <cell r="C301" t="str">
            <v>WELLPINIT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N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B302" t="str">
            <v>04246</v>
          </cell>
          <cell r="C302" t="str">
            <v>WENATCHEE</v>
          </cell>
          <cell r="D302">
            <v>1464.75</v>
          </cell>
          <cell r="E302">
            <v>268734</v>
          </cell>
          <cell r="F302">
            <v>0</v>
          </cell>
          <cell r="G302">
            <v>0</v>
          </cell>
          <cell r="H302">
            <v>268734</v>
          </cell>
          <cell r="I302">
            <v>0</v>
          </cell>
          <cell r="J302">
            <v>268734</v>
          </cell>
          <cell r="K302" t="str">
            <v>Y</v>
          </cell>
          <cell r="L302">
            <v>0</v>
          </cell>
          <cell r="M302">
            <v>1464.75</v>
          </cell>
          <cell r="N302">
            <v>575</v>
          </cell>
          <cell r="O302">
            <v>269309</v>
          </cell>
        </row>
        <row r="303">
          <cell r="B303" t="str">
            <v>32363</v>
          </cell>
          <cell r="C303" t="str">
            <v>WEST VALLEY (SPOK</v>
          </cell>
          <cell r="D303">
            <v>90.13</v>
          </cell>
          <cell r="E303">
            <v>16536</v>
          </cell>
          <cell r="F303">
            <v>0</v>
          </cell>
          <cell r="G303">
            <v>2250</v>
          </cell>
          <cell r="H303">
            <v>18786</v>
          </cell>
          <cell r="I303">
            <v>0</v>
          </cell>
          <cell r="J303">
            <v>16536</v>
          </cell>
          <cell r="K303" t="str">
            <v>Y</v>
          </cell>
          <cell r="L303">
            <v>0</v>
          </cell>
          <cell r="M303">
            <v>90.13</v>
          </cell>
          <cell r="N303">
            <v>35</v>
          </cell>
          <cell r="O303">
            <v>16571</v>
          </cell>
        </row>
        <row r="304">
          <cell r="B304" t="str">
            <v>39208</v>
          </cell>
          <cell r="C304" t="str">
            <v>WEST VALLEY (YAK)</v>
          </cell>
          <cell r="D304">
            <v>56.13</v>
          </cell>
          <cell r="E304">
            <v>10298</v>
          </cell>
          <cell r="F304">
            <v>0</v>
          </cell>
          <cell r="G304">
            <v>0</v>
          </cell>
          <cell r="H304">
            <v>10298</v>
          </cell>
          <cell r="I304">
            <v>0</v>
          </cell>
          <cell r="J304">
            <v>10298</v>
          </cell>
          <cell r="K304" t="str">
            <v>Y</v>
          </cell>
          <cell r="L304">
            <v>0</v>
          </cell>
          <cell r="M304">
            <v>56.13</v>
          </cell>
          <cell r="N304">
            <v>22</v>
          </cell>
          <cell r="O304">
            <v>10320</v>
          </cell>
        </row>
        <row r="305">
          <cell r="B305" t="str">
            <v>21303</v>
          </cell>
          <cell r="C305" t="str">
            <v>WHITE PASS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N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27416</v>
          </cell>
          <cell r="C306" t="str">
            <v>WHITE RIVER</v>
          </cell>
          <cell r="D306">
            <v>33.880000000000003</v>
          </cell>
          <cell r="E306">
            <v>6216</v>
          </cell>
          <cell r="F306">
            <v>0</v>
          </cell>
          <cell r="G306">
            <v>0</v>
          </cell>
          <cell r="H306">
            <v>6216</v>
          </cell>
          <cell r="I306">
            <v>0</v>
          </cell>
          <cell r="J306">
            <v>6216</v>
          </cell>
          <cell r="K306" t="str">
            <v>Y</v>
          </cell>
          <cell r="L306">
            <v>0</v>
          </cell>
          <cell r="M306">
            <v>33.880000000000003</v>
          </cell>
          <cell r="N306">
            <v>13</v>
          </cell>
          <cell r="O306">
            <v>6229</v>
          </cell>
        </row>
        <row r="307">
          <cell r="B307" t="str">
            <v>20405</v>
          </cell>
          <cell r="C307" t="str">
            <v>WHITE SALMON</v>
          </cell>
          <cell r="D307">
            <v>189.5</v>
          </cell>
          <cell r="E307">
            <v>34767</v>
          </cell>
          <cell r="F307">
            <v>0</v>
          </cell>
          <cell r="G307">
            <v>0</v>
          </cell>
          <cell r="H307">
            <v>34767</v>
          </cell>
          <cell r="I307">
            <v>0</v>
          </cell>
          <cell r="J307">
            <v>34767</v>
          </cell>
          <cell r="K307" t="str">
            <v>Y</v>
          </cell>
          <cell r="L307">
            <v>0</v>
          </cell>
          <cell r="M307">
            <v>189.5</v>
          </cell>
          <cell r="N307">
            <v>74</v>
          </cell>
          <cell r="O307">
            <v>34841</v>
          </cell>
        </row>
        <row r="308">
          <cell r="B308" t="str">
            <v>22200</v>
          </cell>
          <cell r="C308" t="str">
            <v>WILBUR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N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B309" t="str">
            <v>25160</v>
          </cell>
          <cell r="C309" t="str">
            <v>WILLAPA VALLEY</v>
          </cell>
          <cell r="D309">
            <v>14</v>
          </cell>
          <cell r="E309">
            <v>2569</v>
          </cell>
          <cell r="F309">
            <v>0</v>
          </cell>
          <cell r="G309">
            <v>0</v>
          </cell>
          <cell r="H309">
            <v>2569</v>
          </cell>
          <cell r="I309">
            <v>0</v>
          </cell>
          <cell r="J309">
            <v>2569</v>
          </cell>
          <cell r="K309" t="str">
            <v>Y</v>
          </cell>
          <cell r="L309">
            <v>0</v>
          </cell>
          <cell r="M309">
            <v>14</v>
          </cell>
          <cell r="N309">
            <v>5</v>
          </cell>
          <cell r="O309">
            <v>2574</v>
          </cell>
        </row>
        <row r="310">
          <cell r="B310" t="str">
            <v>13167</v>
          </cell>
          <cell r="C310" t="str">
            <v>WILSON CREEK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N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B311" t="str">
            <v>21232</v>
          </cell>
          <cell r="C311" t="str">
            <v>WINLOCK</v>
          </cell>
          <cell r="D311">
            <v>70.5</v>
          </cell>
          <cell r="E311">
            <v>12934</v>
          </cell>
          <cell r="F311">
            <v>0</v>
          </cell>
          <cell r="G311">
            <v>0</v>
          </cell>
          <cell r="H311">
            <v>12934</v>
          </cell>
          <cell r="I311">
            <v>0</v>
          </cell>
          <cell r="J311">
            <v>12934</v>
          </cell>
          <cell r="K311" t="str">
            <v>Y</v>
          </cell>
          <cell r="L311">
            <v>0</v>
          </cell>
          <cell r="M311">
            <v>70.5</v>
          </cell>
          <cell r="N311">
            <v>28</v>
          </cell>
          <cell r="O311">
            <v>12962</v>
          </cell>
        </row>
        <row r="312">
          <cell r="B312" t="str">
            <v>14117</v>
          </cell>
          <cell r="C312" t="str">
            <v>WISHKAH VALLEY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N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20094</v>
          </cell>
          <cell r="C313" t="str">
            <v>WISHRAM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N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B314" t="str">
            <v>08404</v>
          </cell>
          <cell r="C314" t="str">
            <v>WOODLAND</v>
          </cell>
          <cell r="D314">
            <v>99.38</v>
          </cell>
          <cell r="E314">
            <v>18233</v>
          </cell>
          <cell r="F314">
            <v>0</v>
          </cell>
          <cell r="G314">
            <v>0</v>
          </cell>
          <cell r="H314">
            <v>18233</v>
          </cell>
          <cell r="I314">
            <v>0</v>
          </cell>
          <cell r="J314">
            <v>18233</v>
          </cell>
          <cell r="K314" t="str">
            <v>Y</v>
          </cell>
          <cell r="L314">
            <v>0</v>
          </cell>
          <cell r="M314">
            <v>99.38</v>
          </cell>
          <cell r="N314">
            <v>39</v>
          </cell>
          <cell r="O314">
            <v>18272</v>
          </cell>
        </row>
        <row r="315">
          <cell r="B315" t="str">
            <v>39007</v>
          </cell>
          <cell r="C315" t="str">
            <v>YAKIMA</v>
          </cell>
          <cell r="D315">
            <v>3769.38</v>
          </cell>
          <cell r="E315">
            <v>691559</v>
          </cell>
          <cell r="F315">
            <v>25000</v>
          </cell>
          <cell r="G315">
            <v>0</v>
          </cell>
          <cell r="H315">
            <v>716559</v>
          </cell>
          <cell r="I315">
            <v>0</v>
          </cell>
          <cell r="J315">
            <v>691559</v>
          </cell>
          <cell r="K315" t="str">
            <v>Y</v>
          </cell>
          <cell r="L315">
            <v>0</v>
          </cell>
          <cell r="M315">
            <v>3769.38</v>
          </cell>
          <cell r="N315">
            <v>1479</v>
          </cell>
          <cell r="O315">
            <v>693038</v>
          </cell>
        </row>
        <row r="316">
          <cell r="B316" t="str">
            <v>34002</v>
          </cell>
          <cell r="C316" t="str">
            <v>YELM</v>
          </cell>
          <cell r="D316">
            <v>47.13</v>
          </cell>
          <cell r="E316">
            <v>8647</v>
          </cell>
          <cell r="F316">
            <v>0</v>
          </cell>
          <cell r="G316">
            <v>0</v>
          </cell>
          <cell r="H316">
            <v>8647</v>
          </cell>
          <cell r="I316">
            <v>0</v>
          </cell>
          <cell r="J316">
            <v>8647</v>
          </cell>
          <cell r="K316" t="str">
            <v>Y</v>
          </cell>
          <cell r="L316">
            <v>0</v>
          </cell>
          <cell r="M316">
            <v>47.13</v>
          </cell>
          <cell r="N316">
            <v>18</v>
          </cell>
          <cell r="O316">
            <v>8665</v>
          </cell>
        </row>
        <row r="317">
          <cell r="B317" t="str">
            <v>39205</v>
          </cell>
          <cell r="C317" t="str">
            <v>ZILLAH</v>
          </cell>
          <cell r="D317">
            <v>148.13</v>
          </cell>
          <cell r="E317">
            <v>27177</v>
          </cell>
          <cell r="F317">
            <v>0</v>
          </cell>
          <cell r="G317">
            <v>0</v>
          </cell>
          <cell r="H317">
            <v>27177</v>
          </cell>
          <cell r="I317">
            <v>0</v>
          </cell>
          <cell r="J317">
            <v>27177</v>
          </cell>
          <cell r="K317" t="str">
            <v>Y</v>
          </cell>
          <cell r="L317">
            <v>0</v>
          </cell>
          <cell r="M317">
            <v>148.13</v>
          </cell>
          <cell r="N317">
            <v>58</v>
          </cell>
          <cell r="O317">
            <v>27235</v>
          </cell>
        </row>
      </sheetData>
      <sheetData sheetId="22">
        <row r="7">
          <cell r="O7">
            <v>13207256</v>
          </cell>
        </row>
        <row r="9">
          <cell r="B9" t="str">
            <v>14005</v>
          </cell>
          <cell r="C9" t="str">
            <v>ABERDEEN</v>
          </cell>
          <cell r="D9">
            <v>262.75</v>
          </cell>
          <cell r="E9">
            <v>43246</v>
          </cell>
          <cell r="F9">
            <v>0</v>
          </cell>
          <cell r="G9">
            <v>0</v>
          </cell>
          <cell r="H9">
            <v>43246</v>
          </cell>
          <cell r="I9">
            <v>0</v>
          </cell>
          <cell r="J9">
            <v>43246</v>
          </cell>
          <cell r="K9" t="str">
            <v>Y</v>
          </cell>
          <cell r="L9">
            <v>0</v>
          </cell>
          <cell r="M9">
            <v>262.75</v>
          </cell>
          <cell r="N9">
            <v>703</v>
          </cell>
          <cell r="O9">
            <v>43949</v>
          </cell>
        </row>
        <row r="10">
          <cell r="B10" t="str">
            <v>21226</v>
          </cell>
          <cell r="C10" t="str">
            <v>ADNA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22017</v>
          </cell>
          <cell r="C11" t="str">
            <v>ALMIRA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N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29103</v>
          </cell>
          <cell r="C12" t="str">
            <v>ANACORTES</v>
          </cell>
          <cell r="D12">
            <v>39.875</v>
          </cell>
          <cell r="E12">
            <v>6563</v>
          </cell>
          <cell r="F12">
            <v>0</v>
          </cell>
          <cell r="G12">
            <v>4200</v>
          </cell>
          <cell r="H12">
            <v>10763</v>
          </cell>
          <cell r="I12">
            <v>0</v>
          </cell>
          <cell r="J12">
            <v>6563</v>
          </cell>
          <cell r="K12" t="str">
            <v>N</v>
          </cell>
          <cell r="L12">
            <v>6563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31016</v>
          </cell>
          <cell r="C13" t="str">
            <v>ARLINGTON</v>
          </cell>
          <cell r="D13">
            <v>160.5</v>
          </cell>
          <cell r="E13">
            <v>26417</v>
          </cell>
          <cell r="F13">
            <v>0</v>
          </cell>
          <cell r="G13">
            <v>4350</v>
          </cell>
          <cell r="H13">
            <v>30767</v>
          </cell>
          <cell r="I13">
            <v>0</v>
          </cell>
          <cell r="J13">
            <v>26417</v>
          </cell>
          <cell r="K13" t="str">
            <v>Y</v>
          </cell>
          <cell r="L13">
            <v>0</v>
          </cell>
          <cell r="M13">
            <v>160.5</v>
          </cell>
          <cell r="N13">
            <v>429</v>
          </cell>
          <cell r="O13">
            <v>26846</v>
          </cell>
        </row>
        <row r="14">
          <cell r="B14" t="str">
            <v>02420</v>
          </cell>
          <cell r="C14" t="str">
            <v>ASOTIN-ANATONE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N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17408</v>
          </cell>
          <cell r="C15" t="str">
            <v>AUBURN</v>
          </cell>
          <cell r="D15">
            <v>1528.625</v>
          </cell>
          <cell r="E15">
            <v>251595</v>
          </cell>
          <cell r="F15">
            <v>0</v>
          </cell>
          <cell r="G15">
            <v>0</v>
          </cell>
          <cell r="H15">
            <v>251595</v>
          </cell>
          <cell r="I15">
            <v>0</v>
          </cell>
          <cell r="J15">
            <v>251595</v>
          </cell>
          <cell r="K15" t="str">
            <v>Y</v>
          </cell>
          <cell r="L15">
            <v>0</v>
          </cell>
          <cell r="M15">
            <v>1528.625</v>
          </cell>
          <cell r="N15">
            <v>4089</v>
          </cell>
          <cell r="O15">
            <v>255684</v>
          </cell>
        </row>
        <row r="16">
          <cell r="B16" t="str">
            <v>18303</v>
          </cell>
          <cell r="C16" t="str">
            <v>BAINBRIDGE</v>
          </cell>
          <cell r="D16">
            <v>24.75</v>
          </cell>
          <cell r="E16">
            <v>4074</v>
          </cell>
          <cell r="F16">
            <v>0</v>
          </cell>
          <cell r="G16">
            <v>0</v>
          </cell>
          <cell r="H16">
            <v>4074</v>
          </cell>
          <cell r="I16">
            <v>0</v>
          </cell>
          <cell r="J16">
            <v>4074</v>
          </cell>
          <cell r="K16" t="str">
            <v>N</v>
          </cell>
          <cell r="L16">
            <v>4074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27931</v>
          </cell>
          <cell r="C17" t="str">
            <v>BATES TECH COLL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06119</v>
          </cell>
          <cell r="C18" t="str">
            <v>BATTLE GROUND</v>
          </cell>
          <cell r="D18">
            <v>623.125</v>
          </cell>
          <cell r="E18">
            <v>102559</v>
          </cell>
          <cell r="F18">
            <v>0</v>
          </cell>
          <cell r="G18">
            <v>0</v>
          </cell>
          <cell r="H18">
            <v>102559</v>
          </cell>
          <cell r="I18">
            <v>0</v>
          </cell>
          <cell r="J18">
            <v>102559</v>
          </cell>
          <cell r="K18" t="str">
            <v>Y</v>
          </cell>
          <cell r="L18">
            <v>0</v>
          </cell>
          <cell r="M18">
            <v>623.125</v>
          </cell>
          <cell r="N18">
            <v>1667</v>
          </cell>
          <cell r="O18">
            <v>104226</v>
          </cell>
        </row>
        <row r="19">
          <cell r="B19" t="str">
            <v>17405</v>
          </cell>
          <cell r="C19" t="str">
            <v>BELLEVUE</v>
          </cell>
          <cell r="D19">
            <v>1533.5</v>
          </cell>
          <cell r="E19">
            <v>252397</v>
          </cell>
          <cell r="F19">
            <v>0</v>
          </cell>
          <cell r="G19">
            <v>0</v>
          </cell>
          <cell r="H19">
            <v>252397</v>
          </cell>
          <cell r="I19">
            <v>0</v>
          </cell>
          <cell r="J19">
            <v>252397</v>
          </cell>
          <cell r="K19" t="str">
            <v>Y</v>
          </cell>
          <cell r="L19">
            <v>0</v>
          </cell>
          <cell r="M19">
            <v>1533.5</v>
          </cell>
          <cell r="N19">
            <v>4102</v>
          </cell>
          <cell r="O19">
            <v>256499</v>
          </cell>
        </row>
        <row r="20">
          <cell r="B20" t="str">
            <v>37501</v>
          </cell>
          <cell r="C20" t="str">
            <v>BELLINGHAM</v>
          </cell>
          <cell r="D20">
            <v>557</v>
          </cell>
          <cell r="E20">
            <v>91676</v>
          </cell>
          <cell r="F20">
            <v>25000</v>
          </cell>
          <cell r="G20">
            <v>0</v>
          </cell>
          <cell r="H20">
            <v>116676</v>
          </cell>
          <cell r="I20">
            <v>0</v>
          </cell>
          <cell r="J20">
            <v>91676</v>
          </cell>
          <cell r="K20" t="str">
            <v>Y</v>
          </cell>
          <cell r="L20">
            <v>0</v>
          </cell>
          <cell r="M20">
            <v>557</v>
          </cell>
          <cell r="N20">
            <v>1490</v>
          </cell>
          <cell r="O20">
            <v>93166</v>
          </cell>
        </row>
        <row r="21">
          <cell r="B21" t="str">
            <v>01122</v>
          </cell>
          <cell r="C21" t="str">
            <v>BENGE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N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27403</v>
          </cell>
          <cell r="C22" t="str">
            <v>BETHEL</v>
          </cell>
          <cell r="D22">
            <v>248.875</v>
          </cell>
          <cell r="E22">
            <v>40962</v>
          </cell>
          <cell r="F22">
            <v>0</v>
          </cell>
          <cell r="G22">
            <v>0</v>
          </cell>
          <cell r="H22">
            <v>40962</v>
          </cell>
          <cell r="I22">
            <v>0</v>
          </cell>
          <cell r="J22">
            <v>40962</v>
          </cell>
          <cell r="K22" t="str">
            <v>Y</v>
          </cell>
          <cell r="L22">
            <v>0</v>
          </cell>
          <cell r="M22">
            <v>248.875</v>
          </cell>
          <cell r="N22">
            <v>666</v>
          </cell>
          <cell r="O22">
            <v>41628</v>
          </cell>
        </row>
        <row r="23">
          <cell r="B23" t="str">
            <v>20203</v>
          </cell>
          <cell r="C23" t="str">
            <v>BICKLETON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N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37503</v>
          </cell>
          <cell r="C24" t="str">
            <v>BLAINE</v>
          </cell>
          <cell r="D24">
            <v>103.25</v>
          </cell>
          <cell r="E24">
            <v>16994</v>
          </cell>
          <cell r="F24">
            <v>0</v>
          </cell>
          <cell r="G24">
            <v>0</v>
          </cell>
          <cell r="H24">
            <v>16994</v>
          </cell>
          <cell r="I24">
            <v>0</v>
          </cell>
          <cell r="J24">
            <v>16994</v>
          </cell>
          <cell r="K24" t="str">
            <v>Y</v>
          </cell>
          <cell r="L24">
            <v>0</v>
          </cell>
          <cell r="M24">
            <v>103.25</v>
          </cell>
          <cell r="N24">
            <v>276</v>
          </cell>
          <cell r="O24">
            <v>17270</v>
          </cell>
        </row>
        <row r="25">
          <cell r="B25" t="str">
            <v>21234</v>
          </cell>
          <cell r="C25" t="str">
            <v>BOISTFORT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N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18100</v>
          </cell>
          <cell r="C26" t="str">
            <v>BREMERTON</v>
          </cell>
          <cell r="D26">
            <v>123.125</v>
          </cell>
          <cell r="E26">
            <v>20265</v>
          </cell>
          <cell r="F26">
            <v>0</v>
          </cell>
          <cell r="G26">
            <v>0</v>
          </cell>
          <cell r="H26">
            <v>20265</v>
          </cell>
          <cell r="I26">
            <v>0</v>
          </cell>
          <cell r="J26">
            <v>20265</v>
          </cell>
          <cell r="K26" t="str">
            <v>Y</v>
          </cell>
          <cell r="L26">
            <v>0</v>
          </cell>
          <cell r="M26">
            <v>123.125</v>
          </cell>
          <cell r="N26">
            <v>329</v>
          </cell>
          <cell r="O26">
            <v>20594</v>
          </cell>
        </row>
        <row r="27">
          <cell r="B27" t="str">
            <v>24111</v>
          </cell>
          <cell r="C27" t="str">
            <v>BREWSTER</v>
          </cell>
          <cell r="D27">
            <v>370</v>
          </cell>
          <cell r="E27">
            <v>60898</v>
          </cell>
          <cell r="F27">
            <v>0</v>
          </cell>
          <cell r="G27">
            <v>0</v>
          </cell>
          <cell r="H27">
            <v>60898</v>
          </cell>
          <cell r="I27">
            <v>0</v>
          </cell>
          <cell r="J27">
            <v>60898</v>
          </cell>
          <cell r="K27" t="str">
            <v>Y</v>
          </cell>
          <cell r="L27">
            <v>0</v>
          </cell>
          <cell r="M27">
            <v>370</v>
          </cell>
          <cell r="N27">
            <v>990</v>
          </cell>
          <cell r="O27">
            <v>61888</v>
          </cell>
        </row>
        <row r="28">
          <cell r="B28" t="str">
            <v>09075</v>
          </cell>
          <cell r="C28" t="str">
            <v>BRIDGEPORT</v>
          </cell>
          <cell r="D28">
            <v>314</v>
          </cell>
          <cell r="E28">
            <v>51681</v>
          </cell>
          <cell r="F28">
            <v>0</v>
          </cell>
          <cell r="G28">
            <v>0</v>
          </cell>
          <cell r="H28">
            <v>51681</v>
          </cell>
          <cell r="I28">
            <v>0</v>
          </cell>
          <cell r="J28">
            <v>51681</v>
          </cell>
          <cell r="K28" t="str">
            <v>Y</v>
          </cell>
          <cell r="L28">
            <v>0</v>
          </cell>
          <cell r="M28">
            <v>314</v>
          </cell>
          <cell r="N28">
            <v>840</v>
          </cell>
          <cell r="O28">
            <v>52521</v>
          </cell>
        </row>
        <row r="29">
          <cell r="B29" t="str">
            <v>16046</v>
          </cell>
          <cell r="C29" t="str">
            <v>BRINNON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N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29100</v>
          </cell>
          <cell r="C30" t="str">
            <v>BURLINGTON EDISON</v>
          </cell>
          <cell r="D30">
            <v>547</v>
          </cell>
          <cell r="E30">
            <v>90030</v>
          </cell>
          <cell r="F30">
            <v>0</v>
          </cell>
          <cell r="G30">
            <v>0</v>
          </cell>
          <cell r="H30">
            <v>90030</v>
          </cell>
          <cell r="I30">
            <v>0</v>
          </cell>
          <cell r="J30">
            <v>90030</v>
          </cell>
          <cell r="K30" t="str">
            <v>Y</v>
          </cell>
          <cell r="L30">
            <v>0</v>
          </cell>
          <cell r="M30">
            <v>547</v>
          </cell>
          <cell r="N30">
            <v>1463</v>
          </cell>
          <cell r="O30">
            <v>91493</v>
          </cell>
        </row>
        <row r="31">
          <cell r="B31" t="str">
            <v>06117</v>
          </cell>
          <cell r="C31" t="str">
            <v>CAMAS</v>
          </cell>
          <cell r="D31">
            <v>120</v>
          </cell>
          <cell r="E31">
            <v>19751</v>
          </cell>
          <cell r="F31">
            <v>0</v>
          </cell>
          <cell r="G31">
            <v>0</v>
          </cell>
          <cell r="H31">
            <v>19751</v>
          </cell>
          <cell r="I31">
            <v>0</v>
          </cell>
          <cell r="J31">
            <v>19751</v>
          </cell>
          <cell r="K31" t="str">
            <v>Y</v>
          </cell>
          <cell r="L31">
            <v>0</v>
          </cell>
          <cell r="M31">
            <v>120</v>
          </cell>
          <cell r="N31">
            <v>321</v>
          </cell>
          <cell r="O31">
            <v>20072</v>
          </cell>
        </row>
        <row r="32">
          <cell r="B32" t="str">
            <v>05401</v>
          </cell>
          <cell r="C32" t="str">
            <v>CAPE FLATTERY</v>
          </cell>
          <cell r="D32">
            <v>80.125</v>
          </cell>
          <cell r="E32">
            <v>13188</v>
          </cell>
          <cell r="F32">
            <v>0</v>
          </cell>
          <cell r="G32">
            <v>0</v>
          </cell>
          <cell r="H32">
            <v>13188</v>
          </cell>
          <cell r="I32">
            <v>0</v>
          </cell>
          <cell r="J32">
            <v>13188</v>
          </cell>
          <cell r="K32" t="str">
            <v>Y</v>
          </cell>
          <cell r="L32">
            <v>0</v>
          </cell>
          <cell r="M32">
            <v>80.125</v>
          </cell>
          <cell r="N32">
            <v>214</v>
          </cell>
          <cell r="O32">
            <v>13402</v>
          </cell>
        </row>
        <row r="33">
          <cell r="B33" t="str">
            <v>27019</v>
          </cell>
          <cell r="C33" t="str">
            <v>CARBONADO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N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04228</v>
          </cell>
          <cell r="C34" t="str">
            <v>CASCADE</v>
          </cell>
          <cell r="D34">
            <v>154</v>
          </cell>
          <cell r="E34">
            <v>25347</v>
          </cell>
          <cell r="F34">
            <v>0</v>
          </cell>
          <cell r="G34">
            <v>0</v>
          </cell>
          <cell r="H34">
            <v>25347</v>
          </cell>
          <cell r="I34">
            <v>0</v>
          </cell>
          <cell r="J34">
            <v>25347</v>
          </cell>
          <cell r="K34" t="str">
            <v>Y</v>
          </cell>
          <cell r="L34">
            <v>0</v>
          </cell>
          <cell r="M34">
            <v>154</v>
          </cell>
          <cell r="N34">
            <v>412</v>
          </cell>
          <cell r="O34">
            <v>25759</v>
          </cell>
        </row>
        <row r="35">
          <cell r="B35" t="str">
            <v>04222</v>
          </cell>
          <cell r="C35" t="str">
            <v>CASHMERE</v>
          </cell>
          <cell r="D35">
            <v>176.5</v>
          </cell>
          <cell r="E35">
            <v>29050</v>
          </cell>
          <cell r="F35">
            <v>0</v>
          </cell>
          <cell r="G35">
            <v>0</v>
          </cell>
          <cell r="H35">
            <v>29050</v>
          </cell>
          <cell r="I35">
            <v>0</v>
          </cell>
          <cell r="J35">
            <v>29050</v>
          </cell>
          <cell r="K35" t="str">
            <v>Y</v>
          </cell>
          <cell r="L35">
            <v>0</v>
          </cell>
          <cell r="M35">
            <v>176.5</v>
          </cell>
          <cell r="N35">
            <v>472</v>
          </cell>
          <cell r="O35">
            <v>29522</v>
          </cell>
        </row>
        <row r="36">
          <cell r="B36" t="str">
            <v>08401</v>
          </cell>
          <cell r="C36" t="str">
            <v>CASTLE ROCK</v>
          </cell>
          <cell r="D36">
            <v>20.875</v>
          </cell>
          <cell r="E36">
            <v>3436</v>
          </cell>
          <cell r="F36">
            <v>0</v>
          </cell>
          <cell r="G36">
            <v>0</v>
          </cell>
          <cell r="H36">
            <v>3436</v>
          </cell>
          <cell r="I36">
            <v>0</v>
          </cell>
          <cell r="J36">
            <v>3436</v>
          </cell>
          <cell r="K36" t="str">
            <v>N</v>
          </cell>
          <cell r="L36">
            <v>3436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20215</v>
          </cell>
          <cell r="C37" t="str">
            <v>CENTERVILLE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>18401</v>
          </cell>
          <cell r="C38" t="str">
            <v>CENTRAL KITSAP</v>
          </cell>
          <cell r="D38">
            <v>178.375</v>
          </cell>
          <cell r="E38">
            <v>29359</v>
          </cell>
          <cell r="F38">
            <v>0</v>
          </cell>
          <cell r="G38">
            <v>0</v>
          </cell>
          <cell r="H38">
            <v>29359</v>
          </cell>
          <cell r="I38">
            <v>0</v>
          </cell>
          <cell r="J38">
            <v>29359</v>
          </cell>
          <cell r="K38" t="str">
            <v>Y</v>
          </cell>
          <cell r="L38">
            <v>0</v>
          </cell>
          <cell r="M38">
            <v>178.375</v>
          </cell>
          <cell r="N38">
            <v>477</v>
          </cell>
          <cell r="O38">
            <v>29836</v>
          </cell>
        </row>
        <row r="39">
          <cell r="B39" t="str">
            <v>32356</v>
          </cell>
          <cell r="C39" t="str">
            <v>CENTRAL VALLEY</v>
          </cell>
          <cell r="D39">
            <v>194.75</v>
          </cell>
          <cell r="E39">
            <v>32054</v>
          </cell>
          <cell r="F39">
            <v>0</v>
          </cell>
          <cell r="G39">
            <v>0</v>
          </cell>
          <cell r="H39">
            <v>32054</v>
          </cell>
          <cell r="I39">
            <v>0</v>
          </cell>
          <cell r="J39">
            <v>32054</v>
          </cell>
          <cell r="K39" t="str">
            <v>Y</v>
          </cell>
          <cell r="L39">
            <v>0</v>
          </cell>
          <cell r="M39">
            <v>194.75</v>
          </cell>
          <cell r="N39">
            <v>521</v>
          </cell>
          <cell r="O39">
            <v>32575</v>
          </cell>
        </row>
        <row r="40">
          <cell r="B40" t="str">
            <v>21401</v>
          </cell>
          <cell r="C40" t="str">
            <v>CENTRALIA</v>
          </cell>
          <cell r="D40">
            <v>257</v>
          </cell>
          <cell r="E40">
            <v>42299</v>
          </cell>
          <cell r="F40">
            <v>0</v>
          </cell>
          <cell r="G40">
            <v>0</v>
          </cell>
          <cell r="H40">
            <v>42299</v>
          </cell>
          <cell r="I40">
            <v>0</v>
          </cell>
          <cell r="J40">
            <v>42299</v>
          </cell>
          <cell r="K40" t="str">
            <v>Y</v>
          </cell>
          <cell r="L40">
            <v>0</v>
          </cell>
          <cell r="M40">
            <v>257</v>
          </cell>
          <cell r="N40">
            <v>687</v>
          </cell>
          <cell r="O40">
            <v>42986</v>
          </cell>
        </row>
        <row r="41">
          <cell r="B41" t="str">
            <v>21302</v>
          </cell>
          <cell r="C41" t="str">
            <v>CHEHALIS</v>
          </cell>
          <cell r="D41">
            <v>70.75</v>
          </cell>
          <cell r="E41">
            <v>11645</v>
          </cell>
          <cell r="F41">
            <v>0</v>
          </cell>
          <cell r="G41">
            <v>0</v>
          </cell>
          <cell r="H41">
            <v>11645</v>
          </cell>
          <cell r="I41">
            <v>0</v>
          </cell>
          <cell r="J41">
            <v>11645</v>
          </cell>
          <cell r="K41" t="str">
            <v>Y</v>
          </cell>
          <cell r="L41">
            <v>0</v>
          </cell>
          <cell r="M41">
            <v>70.75</v>
          </cell>
          <cell r="N41">
            <v>189</v>
          </cell>
          <cell r="O41">
            <v>11834</v>
          </cell>
        </row>
        <row r="42">
          <cell r="B42" t="str">
            <v>32360</v>
          </cell>
          <cell r="C42" t="str">
            <v>CHENEY</v>
          </cell>
          <cell r="D42">
            <v>67</v>
          </cell>
          <cell r="E42">
            <v>11027</v>
          </cell>
          <cell r="F42">
            <v>0</v>
          </cell>
          <cell r="G42">
            <v>0</v>
          </cell>
          <cell r="H42">
            <v>11027</v>
          </cell>
          <cell r="I42">
            <v>0</v>
          </cell>
          <cell r="J42">
            <v>11027</v>
          </cell>
          <cell r="K42" t="str">
            <v>N</v>
          </cell>
          <cell r="L42">
            <v>11027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33036</v>
          </cell>
          <cell r="C43" t="str">
            <v>CHEWELAH</v>
          </cell>
          <cell r="D43">
            <v>4.625</v>
          </cell>
          <cell r="E43">
            <v>761</v>
          </cell>
          <cell r="F43">
            <v>0</v>
          </cell>
          <cell r="G43">
            <v>0</v>
          </cell>
          <cell r="H43">
            <v>761</v>
          </cell>
          <cell r="I43">
            <v>0</v>
          </cell>
          <cell r="J43">
            <v>761</v>
          </cell>
          <cell r="K43" t="str">
            <v>N</v>
          </cell>
          <cell r="L43">
            <v>761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16049</v>
          </cell>
          <cell r="C44" t="str">
            <v>CHIMACUM</v>
          </cell>
          <cell r="D44">
            <v>11.25</v>
          </cell>
          <cell r="E44">
            <v>1852</v>
          </cell>
          <cell r="F44">
            <v>0</v>
          </cell>
          <cell r="G44">
            <v>0</v>
          </cell>
          <cell r="H44">
            <v>1852</v>
          </cell>
          <cell r="I44">
            <v>0</v>
          </cell>
          <cell r="J44">
            <v>1852</v>
          </cell>
          <cell r="K44" t="str">
            <v>N</v>
          </cell>
          <cell r="L44">
            <v>1852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02250</v>
          </cell>
          <cell r="C45" t="str">
            <v>CLARKSTON</v>
          </cell>
          <cell r="D45">
            <v>28</v>
          </cell>
          <cell r="E45">
            <v>4608</v>
          </cell>
          <cell r="F45">
            <v>0</v>
          </cell>
          <cell r="G45">
            <v>0</v>
          </cell>
          <cell r="H45">
            <v>4608</v>
          </cell>
          <cell r="I45">
            <v>0</v>
          </cell>
          <cell r="J45">
            <v>4608</v>
          </cell>
          <cell r="K45" t="str">
            <v>Y</v>
          </cell>
          <cell r="L45">
            <v>0</v>
          </cell>
          <cell r="M45">
            <v>28</v>
          </cell>
          <cell r="N45">
            <v>75</v>
          </cell>
          <cell r="O45">
            <v>4683</v>
          </cell>
        </row>
        <row r="46">
          <cell r="B46" t="str">
            <v>19404</v>
          </cell>
          <cell r="C46" t="str">
            <v>CLE ELUM-ROSLYN</v>
          </cell>
          <cell r="D46">
            <v>13.75</v>
          </cell>
          <cell r="E46">
            <v>2263</v>
          </cell>
          <cell r="F46">
            <v>0</v>
          </cell>
          <cell r="G46">
            <v>0</v>
          </cell>
          <cell r="H46">
            <v>2263</v>
          </cell>
          <cell r="I46">
            <v>0</v>
          </cell>
          <cell r="J46">
            <v>2263</v>
          </cell>
          <cell r="K46" t="str">
            <v>Y</v>
          </cell>
          <cell r="L46">
            <v>0</v>
          </cell>
          <cell r="M46">
            <v>13.75</v>
          </cell>
          <cell r="N46">
            <v>37</v>
          </cell>
          <cell r="O46">
            <v>2300</v>
          </cell>
        </row>
        <row r="47">
          <cell r="B47" t="str">
            <v>27400</v>
          </cell>
          <cell r="C47" t="str">
            <v>CLOVER PARK</v>
          </cell>
          <cell r="D47">
            <v>1098.25</v>
          </cell>
          <cell r="E47">
            <v>180760</v>
          </cell>
          <cell r="F47">
            <v>0</v>
          </cell>
          <cell r="G47">
            <v>0</v>
          </cell>
          <cell r="H47">
            <v>180760</v>
          </cell>
          <cell r="I47">
            <v>0</v>
          </cell>
          <cell r="J47">
            <v>180760</v>
          </cell>
          <cell r="K47" t="str">
            <v>Y</v>
          </cell>
          <cell r="L47">
            <v>0</v>
          </cell>
          <cell r="M47">
            <v>1098.25</v>
          </cell>
          <cell r="N47">
            <v>2938</v>
          </cell>
          <cell r="O47">
            <v>183698</v>
          </cell>
        </row>
        <row r="48">
          <cell r="B48" t="str">
            <v>27932</v>
          </cell>
          <cell r="C48" t="str">
            <v>CLOVER PARK TECH COLL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38300</v>
          </cell>
          <cell r="C49" t="str">
            <v>COLFAX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36250</v>
          </cell>
          <cell r="C50" t="str">
            <v>COLLEGE PLACE</v>
          </cell>
          <cell r="D50">
            <v>150</v>
          </cell>
          <cell r="E50">
            <v>24688</v>
          </cell>
          <cell r="F50">
            <v>0</v>
          </cell>
          <cell r="G50">
            <v>0</v>
          </cell>
          <cell r="H50">
            <v>24688</v>
          </cell>
          <cell r="I50">
            <v>0</v>
          </cell>
          <cell r="J50">
            <v>24688</v>
          </cell>
          <cell r="K50" t="str">
            <v>Y</v>
          </cell>
          <cell r="L50">
            <v>0</v>
          </cell>
          <cell r="M50">
            <v>150</v>
          </cell>
          <cell r="N50">
            <v>401</v>
          </cell>
          <cell r="O50">
            <v>25089</v>
          </cell>
        </row>
        <row r="51">
          <cell r="B51" t="str">
            <v>38306</v>
          </cell>
          <cell r="C51" t="str">
            <v>COLTON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N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33206</v>
          </cell>
          <cell r="C52" t="str">
            <v>COLUMBIA (STEV)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N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36400</v>
          </cell>
          <cell r="C53" t="str">
            <v>COLUMBIA (WALLA)</v>
          </cell>
          <cell r="D53">
            <v>77.625</v>
          </cell>
          <cell r="E53">
            <v>12776</v>
          </cell>
          <cell r="F53">
            <v>0</v>
          </cell>
          <cell r="G53">
            <v>0</v>
          </cell>
          <cell r="H53">
            <v>12776</v>
          </cell>
          <cell r="I53">
            <v>0</v>
          </cell>
          <cell r="J53">
            <v>12776</v>
          </cell>
          <cell r="K53" t="str">
            <v>Y</v>
          </cell>
          <cell r="L53">
            <v>0</v>
          </cell>
          <cell r="M53">
            <v>77.625</v>
          </cell>
          <cell r="N53">
            <v>208</v>
          </cell>
          <cell r="O53">
            <v>12984</v>
          </cell>
        </row>
        <row r="54">
          <cell r="B54" t="str">
            <v>33115</v>
          </cell>
          <cell r="C54" t="str">
            <v>COLVILLE</v>
          </cell>
          <cell r="D54">
            <v>46.25</v>
          </cell>
          <cell r="E54">
            <v>7612</v>
          </cell>
          <cell r="F54">
            <v>0</v>
          </cell>
          <cell r="G54">
            <v>0</v>
          </cell>
          <cell r="H54">
            <v>7612</v>
          </cell>
          <cell r="I54">
            <v>0</v>
          </cell>
          <cell r="J54">
            <v>7612</v>
          </cell>
          <cell r="K54" t="str">
            <v>N</v>
          </cell>
          <cell r="L54">
            <v>7612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29011</v>
          </cell>
          <cell r="C55" t="str">
            <v>CONCRETE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N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29317</v>
          </cell>
          <cell r="C56" t="str">
            <v>CONWAY</v>
          </cell>
          <cell r="D56">
            <v>23.875</v>
          </cell>
          <cell r="E56">
            <v>3930</v>
          </cell>
          <cell r="F56">
            <v>0</v>
          </cell>
          <cell r="G56">
            <v>0</v>
          </cell>
          <cell r="H56">
            <v>3930</v>
          </cell>
          <cell r="I56">
            <v>0</v>
          </cell>
          <cell r="J56">
            <v>3930</v>
          </cell>
          <cell r="K56" t="str">
            <v>N</v>
          </cell>
          <cell r="L56">
            <v>3930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14099</v>
          </cell>
          <cell r="C57" t="str">
            <v>COSMOPOLIS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N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13151</v>
          </cell>
          <cell r="C58" t="str">
            <v>COULEE/HARTLINE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N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15204</v>
          </cell>
          <cell r="C59" t="str">
            <v>COUPEVILLE</v>
          </cell>
          <cell r="D59">
            <v>25</v>
          </cell>
          <cell r="E59">
            <v>4115</v>
          </cell>
          <cell r="F59">
            <v>0</v>
          </cell>
          <cell r="G59">
            <v>0</v>
          </cell>
          <cell r="H59">
            <v>4115</v>
          </cell>
          <cell r="I59">
            <v>0</v>
          </cell>
          <cell r="J59">
            <v>4115</v>
          </cell>
          <cell r="K59" t="str">
            <v>N</v>
          </cell>
          <cell r="L59">
            <v>4115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05313</v>
          </cell>
          <cell r="C60" t="str">
            <v>CRESCENT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22073</v>
          </cell>
          <cell r="C61" t="str">
            <v>CRESTON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10050</v>
          </cell>
          <cell r="C62" t="str">
            <v>CURLEW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N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26059</v>
          </cell>
          <cell r="C63" t="str">
            <v>CUSICK</v>
          </cell>
          <cell r="D63">
            <v>0.5</v>
          </cell>
          <cell r="E63">
            <v>82</v>
          </cell>
          <cell r="F63">
            <v>0</v>
          </cell>
          <cell r="G63">
            <v>0</v>
          </cell>
          <cell r="H63">
            <v>82</v>
          </cell>
          <cell r="I63">
            <v>0</v>
          </cell>
          <cell r="J63">
            <v>82</v>
          </cell>
          <cell r="K63" t="str">
            <v>N</v>
          </cell>
          <cell r="L63">
            <v>82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19007</v>
          </cell>
          <cell r="C64" t="str">
            <v>DAMMAN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31330</v>
          </cell>
          <cell r="C65" t="str">
            <v>DARRINGTON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22207</v>
          </cell>
          <cell r="C66" t="str">
            <v>DAVENPORT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N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07002</v>
          </cell>
          <cell r="C67" t="str">
            <v>DAYTON</v>
          </cell>
          <cell r="D67">
            <v>1</v>
          </cell>
          <cell r="E67">
            <v>165</v>
          </cell>
          <cell r="F67">
            <v>0</v>
          </cell>
          <cell r="G67">
            <v>0</v>
          </cell>
          <cell r="H67">
            <v>165</v>
          </cell>
          <cell r="I67">
            <v>0</v>
          </cell>
          <cell r="J67">
            <v>165</v>
          </cell>
          <cell r="K67" t="str">
            <v>Y</v>
          </cell>
          <cell r="L67">
            <v>0</v>
          </cell>
          <cell r="M67">
            <v>1</v>
          </cell>
          <cell r="N67">
            <v>3</v>
          </cell>
          <cell r="O67">
            <v>168</v>
          </cell>
        </row>
        <row r="68">
          <cell r="B68" t="str">
            <v>32414</v>
          </cell>
          <cell r="C68" t="str">
            <v>DEER PARK</v>
          </cell>
          <cell r="D68">
            <v>5.625</v>
          </cell>
          <cell r="E68">
            <v>926</v>
          </cell>
          <cell r="F68">
            <v>0</v>
          </cell>
          <cell r="G68">
            <v>0</v>
          </cell>
          <cell r="H68">
            <v>926</v>
          </cell>
          <cell r="I68">
            <v>0</v>
          </cell>
          <cell r="J68">
            <v>926</v>
          </cell>
          <cell r="K68" t="str">
            <v>N</v>
          </cell>
          <cell r="L68">
            <v>926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27343</v>
          </cell>
          <cell r="C69" t="str">
            <v>DIERINGER</v>
          </cell>
          <cell r="D69">
            <v>8.625</v>
          </cell>
          <cell r="E69">
            <v>1420</v>
          </cell>
          <cell r="F69">
            <v>0</v>
          </cell>
          <cell r="G69">
            <v>0</v>
          </cell>
          <cell r="H69">
            <v>1420</v>
          </cell>
          <cell r="I69">
            <v>0</v>
          </cell>
          <cell r="J69">
            <v>1420</v>
          </cell>
          <cell r="K69" t="str">
            <v>N</v>
          </cell>
          <cell r="L69">
            <v>1420</v>
          </cell>
          <cell r="M69">
            <v>0</v>
          </cell>
          <cell r="N69">
            <v>0</v>
          </cell>
          <cell r="O69">
            <v>0</v>
          </cell>
        </row>
        <row r="70">
          <cell r="B70" t="str">
            <v>36101</v>
          </cell>
          <cell r="C70" t="str">
            <v>DIXIE</v>
          </cell>
          <cell r="D70">
            <v>1.75</v>
          </cell>
          <cell r="E70">
            <v>288</v>
          </cell>
          <cell r="F70">
            <v>0</v>
          </cell>
          <cell r="G70">
            <v>0</v>
          </cell>
          <cell r="H70">
            <v>288</v>
          </cell>
          <cell r="I70">
            <v>0</v>
          </cell>
          <cell r="J70">
            <v>288</v>
          </cell>
          <cell r="K70" t="str">
            <v>N</v>
          </cell>
          <cell r="L70">
            <v>288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32361</v>
          </cell>
          <cell r="C71" t="str">
            <v>EAST VALLEY (SPOK</v>
          </cell>
          <cell r="D71">
            <v>116.125</v>
          </cell>
          <cell r="E71">
            <v>19113</v>
          </cell>
          <cell r="F71">
            <v>0</v>
          </cell>
          <cell r="G71">
            <v>0</v>
          </cell>
          <cell r="H71">
            <v>19113</v>
          </cell>
          <cell r="I71">
            <v>0</v>
          </cell>
          <cell r="J71">
            <v>19113</v>
          </cell>
          <cell r="K71" t="str">
            <v>Y</v>
          </cell>
          <cell r="L71">
            <v>0</v>
          </cell>
          <cell r="M71">
            <v>116.125</v>
          </cell>
          <cell r="N71">
            <v>311</v>
          </cell>
          <cell r="O71">
            <v>19424</v>
          </cell>
        </row>
        <row r="72">
          <cell r="B72" t="str">
            <v>39090</v>
          </cell>
          <cell r="C72" t="str">
            <v>EAST VALLEY (YAK)</v>
          </cell>
          <cell r="D72">
            <v>222.625</v>
          </cell>
          <cell r="E72">
            <v>36642</v>
          </cell>
          <cell r="F72">
            <v>0</v>
          </cell>
          <cell r="G72">
            <v>0</v>
          </cell>
          <cell r="H72">
            <v>36642</v>
          </cell>
          <cell r="I72">
            <v>0</v>
          </cell>
          <cell r="J72">
            <v>36642</v>
          </cell>
          <cell r="K72" t="str">
            <v>Y</v>
          </cell>
          <cell r="L72">
            <v>0</v>
          </cell>
          <cell r="M72">
            <v>222.625</v>
          </cell>
          <cell r="N72">
            <v>595</v>
          </cell>
          <cell r="O72">
            <v>37237</v>
          </cell>
        </row>
        <row r="73">
          <cell r="B73" t="str">
            <v>09206</v>
          </cell>
          <cell r="C73" t="str">
            <v>EASTMONT</v>
          </cell>
          <cell r="D73">
            <v>783.375</v>
          </cell>
          <cell r="E73">
            <v>128935</v>
          </cell>
          <cell r="F73">
            <v>0</v>
          </cell>
          <cell r="G73">
            <v>0</v>
          </cell>
          <cell r="H73">
            <v>128935</v>
          </cell>
          <cell r="I73">
            <v>0</v>
          </cell>
          <cell r="J73">
            <v>128935</v>
          </cell>
          <cell r="K73" t="str">
            <v>Y</v>
          </cell>
          <cell r="L73">
            <v>0</v>
          </cell>
          <cell r="M73">
            <v>783.375</v>
          </cell>
          <cell r="N73">
            <v>2095</v>
          </cell>
          <cell r="O73">
            <v>131030</v>
          </cell>
        </row>
        <row r="74">
          <cell r="B74" t="str">
            <v>19028</v>
          </cell>
          <cell r="C74" t="str">
            <v>EASTON</v>
          </cell>
          <cell r="D74">
            <v>5.75</v>
          </cell>
          <cell r="E74">
            <v>946</v>
          </cell>
          <cell r="F74">
            <v>0</v>
          </cell>
          <cell r="G74">
            <v>0</v>
          </cell>
          <cell r="H74">
            <v>946</v>
          </cell>
          <cell r="I74">
            <v>0</v>
          </cell>
          <cell r="J74">
            <v>946</v>
          </cell>
          <cell r="K74" t="str">
            <v>N</v>
          </cell>
          <cell r="L74">
            <v>946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27404</v>
          </cell>
          <cell r="C75" t="str">
            <v>EATONVILLE</v>
          </cell>
          <cell r="D75">
            <v>9.25</v>
          </cell>
          <cell r="E75">
            <v>1522</v>
          </cell>
          <cell r="F75">
            <v>0</v>
          </cell>
          <cell r="G75">
            <v>0</v>
          </cell>
          <cell r="H75">
            <v>1522</v>
          </cell>
          <cell r="I75">
            <v>0</v>
          </cell>
          <cell r="J75">
            <v>1522</v>
          </cell>
          <cell r="K75" t="str">
            <v>N</v>
          </cell>
          <cell r="L75">
            <v>1522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31015</v>
          </cell>
          <cell r="C76" t="str">
            <v>EDMONDS</v>
          </cell>
          <cell r="D76">
            <v>1756.125</v>
          </cell>
          <cell r="E76">
            <v>289039</v>
          </cell>
          <cell r="F76">
            <v>0</v>
          </cell>
          <cell r="G76">
            <v>0</v>
          </cell>
          <cell r="H76">
            <v>289039</v>
          </cell>
          <cell r="I76">
            <v>0</v>
          </cell>
          <cell r="J76">
            <v>289039</v>
          </cell>
          <cell r="K76" t="str">
            <v>Y</v>
          </cell>
          <cell r="L76">
            <v>0</v>
          </cell>
          <cell r="M76">
            <v>1756.125</v>
          </cell>
          <cell r="N76">
            <v>4697</v>
          </cell>
          <cell r="O76">
            <v>293736</v>
          </cell>
        </row>
        <row r="77">
          <cell r="B77" t="str">
            <v>19401</v>
          </cell>
          <cell r="C77" t="str">
            <v>ELLENSBURG</v>
          </cell>
          <cell r="D77">
            <v>184.625</v>
          </cell>
          <cell r="E77">
            <v>30387</v>
          </cell>
          <cell r="F77">
            <v>0</v>
          </cell>
          <cell r="G77">
            <v>0</v>
          </cell>
          <cell r="H77">
            <v>30387</v>
          </cell>
          <cell r="I77">
            <v>0</v>
          </cell>
          <cell r="J77">
            <v>30387</v>
          </cell>
          <cell r="K77" t="str">
            <v>Y</v>
          </cell>
          <cell r="L77">
            <v>0</v>
          </cell>
          <cell r="M77">
            <v>184.625</v>
          </cell>
          <cell r="N77">
            <v>494</v>
          </cell>
          <cell r="O77">
            <v>30881</v>
          </cell>
        </row>
        <row r="78">
          <cell r="B78" t="str">
            <v>14068</v>
          </cell>
          <cell r="C78" t="str">
            <v>ELMA</v>
          </cell>
          <cell r="D78">
            <v>57.125</v>
          </cell>
          <cell r="E78">
            <v>9402</v>
          </cell>
          <cell r="F78">
            <v>0</v>
          </cell>
          <cell r="G78">
            <v>0</v>
          </cell>
          <cell r="H78">
            <v>9402</v>
          </cell>
          <cell r="I78">
            <v>0</v>
          </cell>
          <cell r="J78">
            <v>9402</v>
          </cell>
          <cell r="K78" t="str">
            <v>N</v>
          </cell>
          <cell r="L78">
            <v>9402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38308</v>
          </cell>
          <cell r="C79" t="str">
            <v>ENDICOTT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N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04127</v>
          </cell>
          <cell r="C80" t="str">
            <v>ENTIAT</v>
          </cell>
          <cell r="D80">
            <v>45.875</v>
          </cell>
          <cell r="E80">
            <v>7551</v>
          </cell>
          <cell r="F80">
            <v>0</v>
          </cell>
          <cell r="G80">
            <v>0</v>
          </cell>
          <cell r="H80">
            <v>7551</v>
          </cell>
          <cell r="I80">
            <v>0</v>
          </cell>
          <cell r="J80">
            <v>7551</v>
          </cell>
          <cell r="K80" t="str">
            <v>N</v>
          </cell>
          <cell r="L80">
            <v>7551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17216</v>
          </cell>
          <cell r="C81" t="str">
            <v>ENUMCLAW</v>
          </cell>
          <cell r="D81">
            <v>123.125</v>
          </cell>
          <cell r="E81">
            <v>20265</v>
          </cell>
          <cell r="F81">
            <v>0</v>
          </cell>
          <cell r="G81">
            <v>0</v>
          </cell>
          <cell r="H81">
            <v>20265</v>
          </cell>
          <cell r="I81">
            <v>0</v>
          </cell>
          <cell r="J81">
            <v>20265</v>
          </cell>
          <cell r="K81" t="str">
            <v>Y</v>
          </cell>
          <cell r="L81">
            <v>0</v>
          </cell>
          <cell r="M81">
            <v>123.125</v>
          </cell>
          <cell r="N81">
            <v>329</v>
          </cell>
          <cell r="O81">
            <v>20594</v>
          </cell>
        </row>
        <row r="82">
          <cell r="B82" t="str">
            <v>13165</v>
          </cell>
          <cell r="C82" t="str">
            <v>EPHRATA</v>
          </cell>
          <cell r="D82">
            <v>167.375</v>
          </cell>
          <cell r="E82">
            <v>27548</v>
          </cell>
          <cell r="F82">
            <v>0</v>
          </cell>
          <cell r="G82">
            <v>0</v>
          </cell>
          <cell r="H82">
            <v>27548</v>
          </cell>
          <cell r="I82">
            <v>0</v>
          </cell>
          <cell r="J82">
            <v>27548</v>
          </cell>
          <cell r="K82" t="str">
            <v>Y</v>
          </cell>
          <cell r="L82">
            <v>0</v>
          </cell>
          <cell r="M82">
            <v>167.375</v>
          </cell>
          <cell r="N82">
            <v>448</v>
          </cell>
          <cell r="O82">
            <v>27996</v>
          </cell>
        </row>
        <row r="83">
          <cell r="B83" t="str">
            <v>32801</v>
          </cell>
          <cell r="C83" t="str">
            <v>ESD 101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06801</v>
          </cell>
          <cell r="C84" t="str">
            <v>ESD 112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34801</v>
          </cell>
          <cell r="C85" t="str">
            <v>ESD 113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18801</v>
          </cell>
          <cell r="C86" t="str">
            <v>ESD 114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11801</v>
          </cell>
          <cell r="C87" t="str">
            <v>ESD 123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36801</v>
          </cell>
          <cell r="C88" t="str">
            <v>ESD 123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04801</v>
          </cell>
          <cell r="C89" t="str">
            <v>ESD 171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29801</v>
          </cell>
          <cell r="C90" t="str">
            <v>ESD 189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21036</v>
          </cell>
          <cell r="C91" t="str">
            <v>EVALINE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N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31002</v>
          </cell>
          <cell r="C92" t="str">
            <v>EVERETT</v>
          </cell>
          <cell r="D92">
            <v>1558.875</v>
          </cell>
          <cell r="E92">
            <v>256574</v>
          </cell>
          <cell r="F92">
            <v>0</v>
          </cell>
          <cell r="G92">
            <v>0</v>
          </cell>
          <cell r="H92">
            <v>256574</v>
          </cell>
          <cell r="I92">
            <v>0</v>
          </cell>
          <cell r="J92">
            <v>256574</v>
          </cell>
          <cell r="K92" t="str">
            <v>Y</v>
          </cell>
          <cell r="L92">
            <v>0</v>
          </cell>
          <cell r="M92">
            <v>1558.875</v>
          </cell>
          <cell r="N92">
            <v>4170</v>
          </cell>
          <cell r="O92">
            <v>260744</v>
          </cell>
        </row>
        <row r="93">
          <cell r="B93" t="str">
            <v>06114</v>
          </cell>
          <cell r="C93" t="str">
            <v>EVERGREEN (CLARK)</v>
          </cell>
          <cell r="D93">
            <v>2056.25</v>
          </cell>
          <cell r="E93">
            <v>338436</v>
          </cell>
          <cell r="F93">
            <v>0</v>
          </cell>
          <cell r="G93">
            <v>0</v>
          </cell>
          <cell r="H93">
            <v>338436</v>
          </cell>
          <cell r="I93">
            <v>0</v>
          </cell>
          <cell r="J93">
            <v>338436</v>
          </cell>
          <cell r="K93" t="str">
            <v>Y</v>
          </cell>
          <cell r="L93">
            <v>0</v>
          </cell>
          <cell r="M93">
            <v>2056.25</v>
          </cell>
          <cell r="N93">
            <v>5500</v>
          </cell>
          <cell r="O93">
            <v>343936</v>
          </cell>
        </row>
        <row r="94">
          <cell r="B94" t="str">
            <v>33205</v>
          </cell>
          <cell r="C94" t="str">
            <v>EVERGREEN (STEV)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N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17210</v>
          </cell>
          <cell r="C95" t="str">
            <v>FEDERAL WAY</v>
          </cell>
          <cell r="D95">
            <v>2542.5</v>
          </cell>
          <cell r="E95">
            <v>418467</v>
          </cell>
          <cell r="F95">
            <v>0</v>
          </cell>
          <cell r="G95">
            <v>0</v>
          </cell>
          <cell r="H95">
            <v>418467</v>
          </cell>
          <cell r="I95">
            <v>0</v>
          </cell>
          <cell r="J95">
            <v>418467</v>
          </cell>
          <cell r="K95" t="str">
            <v>Y</v>
          </cell>
          <cell r="L95">
            <v>0</v>
          </cell>
          <cell r="M95">
            <v>2542.5</v>
          </cell>
          <cell r="N95">
            <v>6801</v>
          </cell>
          <cell r="O95">
            <v>425268</v>
          </cell>
        </row>
        <row r="96">
          <cell r="B96" t="str">
            <v>37502</v>
          </cell>
          <cell r="C96" t="str">
            <v>FERNDALE</v>
          </cell>
          <cell r="D96">
            <v>223.25</v>
          </cell>
          <cell r="E96">
            <v>36744</v>
          </cell>
          <cell r="F96">
            <v>0</v>
          </cell>
          <cell r="G96">
            <v>5700</v>
          </cell>
          <cell r="H96">
            <v>42444</v>
          </cell>
          <cell r="I96">
            <v>0</v>
          </cell>
          <cell r="J96">
            <v>36744</v>
          </cell>
          <cell r="K96" t="str">
            <v>Y</v>
          </cell>
          <cell r="L96">
            <v>0</v>
          </cell>
          <cell r="M96">
            <v>223.25</v>
          </cell>
          <cell r="N96">
            <v>597</v>
          </cell>
          <cell r="O96">
            <v>37341</v>
          </cell>
        </row>
        <row r="97">
          <cell r="B97" t="str">
            <v>27417</v>
          </cell>
          <cell r="C97" t="str">
            <v>FIFE</v>
          </cell>
          <cell r="D97">
            <v>321.125</v>
          </cell>
          <cell r="E97">
            <v>52854</v>
          </cell>
          <cell r="F97">
            <v>0</v>
          </cell>
          <cell r="G97">
            <v>0</v>
          </cell>
          <cell r="H97">
            <v>52854</v>
          </cell>
          <cell r="I97">
            <v>0</v>
          </cell>
          <cell r="J97">
            <v>52854</v>
          </cell>
          <cell r="K97" t="str">
            <v>Y</v>
          </cell>
          <cell r="L97">
            <v>0</v>
          </cell>
          <cell r="M97">
            <v>321.125</v>
          </cell>
          <cell r="N97">
            <v>859</v>
          </cell>
          <cell r="O97">
            <v>53713</v>
          </cell>
        </row>
        <row r="98">
          <cell r="B98" t="str">
            <v>03053</v>
          </cell>
          <cell r="C98" t="str">
            <v>FINLEY</v>
          </cell>
          <cell r="D98">
            <v>98.5</v>
          </cell>
          <cell r="E98">
            <v>16212</v>
          </cell>
          <cell r="F98">
            <v>0</v>
          </cell>
          <cell r="G98">
            <v>1950</v>
          </cell>
          <cell r="H98">
            <v>18162</v>
          </cell>
          <cell r="I98">
            <v>0</v>
          </cell>
          <cell r="J98">
            <v>16212</v>
          </cell>
          <cell r="K98" t="str">
            <v>Y</v>
          </cell>
          <cell r="L98">
            <v>0</v>
          </cell>
          <cell r="M98">
            <v>98.5</v>
          </cell>
          <cell r="N98">
            <v>263</v>
          </cell>
          <cell r="O98">
            <v>16475</v>
          </cell>
        </row>
        <row r="99">
          <cell r="B99" t="str">
            <v>27402</v>
          </cell>
          <cell r="C99" t="str">
            <v>FRANKLIN PIERCE</v>
          </cell>
          <cell r="D99">
            <v>459</v>
          </cell>
          <cell r="E99">
            <v>75546</v>
          </cell>
          <cell r="F99">
            <v>0</v>
          </cell>
          <cell r="G99">
            <v>0</v>
          </cell>
          <cell r="H99">
            <v>75546</v>
          </cell>
          <cell r="I99">
            <v>0</v>
          </cell>
          <cell r="J99">
            <v>75546</v>
          </cell>
          <cell r="K99" t="str">
            <v>Y</v>
          </cell>
          <cell r="L99">
            <v>0</v>
          </cell>
          <cell r="M99">
            <v>459</v>
          </cell>
          <cell r="N99">
            <v>1228</v>
          </cell>
          <cell r="O99">
            <v>76774</v>
          </cell>
        </row>
        <row r="100">
          <cell r="B100" t="str">
            <v>32358</v>
          </cell>
          <cell r="C100" t="str">
            <v>FREEMAN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N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38302</v>
          </cell>
          <cell r="C101" t="str">
            <v>GARFIELD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N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20401</v>
          </cell>
          <cell r="C102" t="str">
            <v>GLENWOOD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N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20404</v>
          </cell>
          <cell r="C103" t="str">
            <v>GOLDENDALE</v>
          </cell>
          <cell r="D103">
            <v>35.5</v>
          </cell>
          <cell r="E103">
            <v>5843</v>
          </cell>
          <cell r="F103">
            <v>0</v>
          </cell>
          <cell r="G103">
            <v>0</v>
          </cell>
          <cell r="H103">
            <v>5843</v>
          </cell>
          <cell r="I103">
            <v>0</v>
          </cell>
          <cell r="J103">
            <v>5843</v>
          </cell>
          <cell r="K103" t="str">
            <v>Y</v>
          </cell>
          <cell r="L103">
            <v>0</v>
          </cell>
          <cell r="M103">
            <v>35.5</v>
          </cell>
          <cell r="N103">
            <v>95</v>
          </cell>
          <cell r="O103">
            <v>5938</v>
          </cell>
        </row>
        <row r="104">
          <cell r="B104" t="str">
            <v>13301</v>
          </cell>
          <cell r="C104" t="str">
            <v>GRAND COULEE DAM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N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39200</v>
          </cell>
          <cell r="C105" t="str">
            <v>GRANDVIEW</v>
          </cell>
          <cell r="D105">
            <v>934.375</v>
          </cell>
          <cell r="E105">
            <v>153788</v>
          </cell>
          <cell r="F105">
            <v>0</v>
          </cell>
          <cell r="G105">
            <v>0</v>
          </cell>
          <cell r="H105">
            <v>153788</v>
          </cell>
          <cell r="I105">
            <v>0</v>
          </cell>
          <cell r="J105">
            <v>153788</v>
          </cell>
          <cell r="K105" t="str">
            <v>Y</v>
          </cell>
          <cell r="L105">
            <v>0</v>
          </cell>
          <cell r="M105">
            <v>934.375</v>
          </cell>
          <cell r="N105">
            <v>2499</v>
          </cell>
          <cell r="O105">
            <v>156287</v>
          </cell>
        </row>
        <row r="106">
          <cell r="B106" t="str">
            <v>39204</v>
          </cell>
          <cell r="C106" t="str">
            <v>GRANGER</v>
          </cell>
          <cell r="D106">
            <v>571.25</v>
          </cell>
          <cell r="E106">
            <v>94021</v>
          </cell>
          <cell r="F106">
            <v>0</v>
          </cell>
          <cell r="G106">
            <v>0</v>
          </cell>
          <cell r="H106">
            <v>94021</v>
          </cell>
          <cell r="I106">
            <v>0</v>
          </cell>
          <cell r="J106">
            <v>94021</v>
          </cell>
          <cell r="K106" t="str">
            <v>Y</v>
          </cell>
          <cell r="L106">
            <v>0</v>
          </cell>
          <cell r="M106">
            <v>571.25</v>
          </cell>
          <cell r="N106">
            <v>1528</v>
          </cell>
          <cell r="O106">
            <v>95549</v>
          </cell>
        </row>
        <row r="107">
          <cell r="B107" t="str">
            <v>31332</v>
          </cell>
          <cell r="C107" t="str">
            <v>GRANITE FALLS</v>
          </cell>
          <cell r="D107">
            <v>26</v>
          </cell>
          <cell r="E107">
            <v>4279</v>
          </cell>
          <cell r="F107">
            <v>0</v>
          </cell>
          <cell r="G107">
            <v>0</v>
          </cell>
          <cell r="H107">
            <v>4279</v>
          </cell>
          <cell r="I107">
            <v>0</v>
          </cell>
          <cell r="J107">
            <v>4279</v>
          </cell>
          <cell r="K107" t="str">
            <v>N</v>
          </cell>
          <cell r="L107">
            <v>4279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23054</v>
          </cell>
          <cell r="C108" t="str">
            <v>GRAPEVIEW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N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32312</v>
          </cell>
          <cell r="C109" t="str">
            <v>GREAT NORTHERN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N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06103</v>
          </cell>
          <cell r="C110" t="str">
            <v>GREEN MOUNTAIN</v>
          </cell>
          <cell r="D110">
            <v>0.5</v>
          </cell>
          <cell r="E110">
            <v>82</v>
          </cell>
          <cell r="F110">
            <v>0</v>
          </cell>
          <cell r="G110">
            <v>0</v>
          </cell>
          <cell r="H110">
            <v>82</v>
          </cell>
          <cell r="I110">
            <v>0</v>
          </cell>
          <cell r="J110">
            <v>82</v>
          </cell>
          <cell r="K110" t="str">
            <v>N</v>
          </cell>
          <cell r="L110">
            <v>82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34324</v>
          </cell>
          <cell r="C111" t="str">
            <v>GRIFFIN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N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22204</v>
          </cell>
          <cell r="C112" t="str">
            <v>HARRINGTON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N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39203</v>
          </cell>
          <cell r="C113" t="str">
            <v>HIGHLAND</v>
          </cell>
          <cell r="D113">
            <v>210.375</v>
          </cell>
          <cell r="E113">
            <v>34625</v>
          </cell>
          <cell r="F113">
            <v>0</v>
          </cell>
          <cell r="G113">
            <v>0</v>
          </cell>
          <cell r="H113">
            <v>34625</v>
          </cell>
          <cell r="I113">
            <v>0</v>
          </cell>
          <cell r="J113">
            <v>34625</v>
          </cell>
          <cell r="K113" t="str">
            <v>Y</v>
          </cell>
          <cell r="L113">
            <v>0</v>
          </cell>
          <cell r="M113">
            <v>210.375</v>
          </cell>
          <cell r="N113">
            <v>563</v>
          </cell>
          <cell r="O113">
            <v>35188</v>
          </cell>
        </row>
        <row r="114">
          <cell r="B114" t="str">
            <v>17401</v>
          </cell>
          <cell r="C114" t="str">
            <v>HIGHLINE</v>
          </cell>
          <cell r="D114">
            <v>3085.125</v>
          </cell>
          <cell r="E114">
            <v>507778</v>
          </cell>
          <cell r="F114">
            <v>0</v>
          </cell>
          <cell r="G114">
            <v>0</v>
          </cell>
          <cell r="H114">
            <v>507778</v>
          </cell>
          <cell r="I114">
            <v>0</v>
          </cell>
          <cell r="J114">
            <v>507778</v>
          </cell>
          <cell r="K114" t="str">
            <v>Y</v>
          </cell>
          <cell r="L114">
            <v>0</v>
          </cell>
          <cell r="M114">
            <v>3085.125</v>
          </cell>
          <cell r="N114">
            <v>8252</v>
          </cell>
          <cell r="O114">
            <v>516030</v>
          </cell>
        </row>
        <row r="115">
          <cell r="B115" t="str">
            <v>06098</v>
          </cell>
          <cell r="C115" t="str">
            <v>HOCKINSON</v>
          </cell>
          <cell r="D115">
            <v>16.375</v>
          </cell>
          <cell r="E115">
            <v>2695</v>
          </cell>
          <cell r="F115">
            <v>0</v>
          </cell>
          <cell r="G115">
            <v>0</v>
          </cell>
          <cell r="H115">
            <v>2695</v>
          </cell>
          <cell r="I115">
            <v>0</v>
          </cell>
          <cell r="J115">
            <v>2695</v>
          </cell>
          <cell r="K115" t="str">
            <v>N</v>
          </cell>
          <cell r="L115">
            <v>2695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>23404</v>
          </cell>
          <cell r="C116" t="str">
            <v>HOOD CANAL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N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14028</v>
          </cell>
          <cell r="C117" t="str">
            <v>HOQUIAM</v>
          </cell>
          <cell r="D117">
            <v>62.625</v>
          </cell>
          <cell r="E117">
            <v>10307</v>
          </cell>
          <cell r="F117">
            <v>0</v>
          </cell>
          <cell r="G117">
            <v>0</v>
          </cell>
          <cell r="H117">
            <v>10307</v>
          </cell>
          <cell r="I117">
            <v>0</v>
          </cell>
          <cell r="J117">
            <v>10307</v>
          </cell>
          <cell r="K117" t="str">
            <v>Y</v>
          </cell>
          <cell r="L117">
            <v>0</v>
          </cell>
          <cell r="M117">
            <v>62.625</v>
          </cell>
          <cell r="N117">
            <v>168</v>
          </cell>
          <cell r="O117">
            <v>10475</v>
          </cell>
        </row>
        <row r="118">
          <cell r="B118" t="str">
            <v>10070</v>
          </cell>
          <cell r="C118" t="str">
            <v>INCHELIUM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31063</v>
          </cell>
          <cell r="C119" t="str">
            <v>INDEX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N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17411</v>
          </cell>
          <cell r="C120" t="str">
            <v>ISSAQUAH</v>
          </cell>
          <cell r="D120">
            <v>500.5</v>
          </cell>
          <cell r="E120">
            <v>82377</v>
          </cell>
          <cell r="F120">
            <v>0</v>
          </cell>
          <cell r="G120">
            <v>0</v>
          </cell>
          <cell r="H120">
            <v>82377</v>
          </cell>
          <cell r="I120">
            <v>0</v>
          </cell>
          <cell r="J120">
            <v>82377</v>
          </cell>
          <cell r="K120" t="str">
            <v>Y</v>
          </cell>
          <cell r="L120">
            <v>0</v>
          </cell>
          <cell r="M120">
            <v>500.5</v>
          </cell>
          <cell r="N120">
            <v>1339</v>
          </cell>
          <cell r="O120">
            <v>83716</v>
          </cell>
        </row>
        <row r="121">
          <cell r="B121" t="str">
            <v>11056</v>
          </cell>
          <cell r="C121" t="str">
            <v>KAHLOTUS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N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08402</v>
          </cell>
          <cell r="C122" t="str">
            <v>KALAMA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N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10003</v>
          </cell>
          <cell r="C123" t="str">
            <v>KELLER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N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08458</v>
          </cell>
          <cell r="C124" t="str">
            <v>KELSO</v>
          </cell>
          <cell r="D124">
            <v>171</v>
          </cell>
          <cell r="E124">
            <v>28145</v>
          </cell>
          <cell r="F124">
            <v>0</v>
          </cell>
          <cell r="G124">
            <v>0</v>
          </cell>
          <cell r="H124">
            <v>28145</v>
          </cell>
          <cell r="I124">
            <v>0</v>
          </cell>
          <cell r="J124">
            <v>28145</v>
          </cell>
          <cell r="K124" t="str">
            <v>Y</v>
          </cell>
          <cell r="L124">
            <v>0</v>
          </cell>
          <cell r="M124">
            <v>171</v>
          </cell>
          <cell r="N124">
            <v>457</v>
          </cell>
          <cell r="O124">
            <v>28602</v>
          </cell>
        </row>
        <row r="125">
          <cell r="B125" t="str">
            <v>03017</v>
          </cell>
          <cell r="C125" t="str">
            <v>KENNEWICK</v>
          </cell>
          <cell r="D125">
            <v>1438.375</v>
          </cell>
          <cell r="E125">
            <v>236741</v>
          </cell>
          <cell r="F125">
            <v>0</v>
          </cell>
          <cell r="G125">
            <v>0</v>
          </cell>
          <cell r="H125">
            <v>236741</v>
          </cell>
          <cell r="I125">
            <v>0</v>
          </cell>
          <cell r="J125">
            <v>236741</v>
          </cell>
          <cell r="K125" t="str">
            <v>Y</v>
          </cell>
          <cell r="L125">
            <v>0</v>
          </cell>
          <cell r="M125">
            <v>1438.375</v>
          </cell>
          <cell r="N125">
            <v>3847</v>
          </cell>
          <cell r="O125">
            <v>240588</v>
          </cell>
        </row>
        <row r="126">
          <cell r="B126" t="str">
            <v>17415</v>
          </cell>
          <cell r="C126" t="str">
            <v>KENT</v>
          </cell>
          <cell r="D126">
            <v>3855.125</v>
          </cell>
          <cell r="E126">
            <v>634511</v>
          </cell>
          <cell r="F126">
            <v>0</v>
          </cell>
          <cell r="G126">
            <v>0</v>
          </cell>
          <cell r="H126">
            <v>634511</v>
          </cell>
          <cell r="I126">
            <v>0</v>
          </cell>
          <cell r="J126">
            <v>634511</v>
          </cell>
          <cell r="K126" t="str">
            <v>Y</v>
          </cell>
          <cell r="L126">
            <v>0</v>
          </cell>
          <cell r="M126">
            <v>3855.125</v>
          </cell>
          <cell r="N126">
            <v>10312</v>
          </cell>
          <cell r="O126">
            <v>644823</v>
          </cell>
        </row>
        <row r="127">
          <cell r="B127" t="str">
            <v>33212</v>
          </cell>
          <cell r="C127" t="str">
            <v>KETTLE FALLS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N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03052</v>
          </cell>
          <cell r="C128" t="str">
            <v>KIONA BENTON</v>
          </cell>
          <cell r="D128">
            <v>188.5</v>
          </cell>
          <cell r="E128">
            <v>31025</v>
          </cell>
          <cell r="F128">
            <v>0</v>
          </cell>
          <cell r="G128">
            <v>0</v>
          </cell>
          <cell r="H128">
            <v>31025</v>
          </cell>
          <cell r="I128">
            <v>0</v>
          </cell>
          <cell r="J128">
            <v>31025</v>
          </cell>
          <cell r="K128" t="str">
            <v>Y</v>
          </cell>
          <cell r="L128">
            <v>0</v>
          </cell>
          <cell r="M128">
            <v>188.5</v>
          </cell>
          <cell r="N128">
            <v>504</v>
          </cell>
          <cell r="O128">
            <v>31529</v>
          </cell>
        </row>
        <row r="129">
          <cell r="B129" t="str">
            <v>19403</v>
          </cell>
          <cell r="C129" t="str">
            <v>KITTITAS</v>
          </cell>
          <cell r="D129">
            <v>40.625</v>
          </cell>
          <cell r="E129">
            <v>6686</v>
          </cell>
          <cell r="F129">
            <v>0</v>
          </cell>
          <cell r="G129">
            <v>0</v>
          </cell>
          <cell r="H129">
            <v>6686</v>
          </cell>
          <cell r="I129">
            <v>0</v>
          </cell>
          <cell r="J129">
            <v>6686</v>
          </cell>
          <cell r="K129" t="str">
            <v>Y</v>
          </cell>
          <cell r="L129">
            <v>0</v>
          </cell>
          <cell r="M129">
            <v>40.625</v>
          </cell>
          <cell r="N129">
            <v>109</v>
          </cell>
          <cell r="O129">
            <v>6795</v>
          </cell>
        </row>
        <row r="130">
          <cell r="B130" t="str">
            <v>20402</v>
          </cell>
          <cell r="C130" t="str">
            <v>KLICKITAT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29311</v>
          </cell>
          <cell r="C131" t="str">
            <v>LA CONNER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06101</v>
          </cell>
          <cell r="C132" t="str">
            <v>LACENTER</v>
          </cell>
          <cell r="D132">
            <v>12.375</v>
          </cell>
          <cell r="E132">
            <v>2037</v>
          </cell>
          <cell r="F132">
            <v>0</v>
          </cell>
          <cell r="G132">
            <v>0</v>
          </cell>
          <cell r="H132">
            <v>2037</v>
          </cell>
          <cell r="I132">
            <v>0</v>
          </cell>
          <cell r="J132">
            <v>2037</v>
          </cell>
          <cell r="K132" t="str">
            <v>N</v>
          </cell>
          <cell r="L132">
            <v>2037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38126</v>
          </cell>
          <cell r="C133" t="str">
            <v>LACROSSE JOINT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N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04129</v>
          </cell>
          <cell r="C134" t="str">
            <v>LAKE CHELAN</v>
          </cell>
          <cell r="D134">
            <v>261.75</v>
          </cell>
          <cell r="E134">
            <v>43081</v>
          </cell>
          <cell r="F134">
            <v>0</v>
          </cell>
          <cell r="G134">
            <v>0</v>
          </cell>
          <cell r="H134">
            <v>43081</v>
          </cell>
          <cell r="I134">
            <v>0</v>
          </cell>
          <cell r="J134">
            <v>43081</v>
          </cell>
          <cell r="K134" t="str">
            <v>Y</v>
          </cell>
          <cell r="L134">
            <v>0</v>
          </cell>
          <cell r="M134">
            <v>261.75</v>
          </cell>
          <cell r="N134">
            <v>700</v>
          </cell>
          <cell r="O134">
            <v>43781</v>
          </cell>
        </row>
        <row r="135">
          <cell r="B135" t="str">
            <v>31004</v>
          </cell>
          <cell r="C135" t="str">
            <v>LAKE STEVENS</v>
          </cell>
          <cell r="D135">
            <v>205</v>
          </cell>
          <cell r="E135">
            <v>33741</v>
          </cell>
          <cell r="F135">
            <v>0</v>
          </cell>
          <cell r="G135">
            <v>0</v>
          </cell>
          <cell r="H135">
            <v>33741</v>
          </cell>
          <cell r="I135">
            <v>0</v>
          </cell>
          <cell r="J135">
            <v>33741</v>
          </cell>
          <cell r="K135" t="str">
            <v>Y</v>
          </cell>
          <cell r="L135">
            <v>0</v>
          </cell>
          <cell r="M135">
            <v>205</v>
          </cell>
          <cell r="N135">
            <v>548</v>
          </cell>
          <cell r="O135">
            <v>34289</v>
          </cell>
        </row>
        <row r="136">
          <cell r="B136" t="str">
            <v>17937</v>
          </cell>
          <cell r="C136" t="str">
            <v>LAKE WASH TECH COLL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17414</v>
          </cell>
          <cell r="C137" t="str">
            <v>LAKE WASHINGTON</v>
          </cell>
          <cell r="D137">
            <v>1111.125</v>
          </cell>
          <cell r="E137">
            <v>182879</v>
          </cell>
          <cell r="F137">
            <v>0</v>
          </cell>
          <cell r="G137">
            <v>0</v>
          </cell>
          <cell r="H137">
            <v>182879</v>
          </cell>
          <cell r="I137">
            <v>0</v>
          </cell>
          <cell r="J137">
            <v>182879</v>
          </cell>
          <cell r="K137" t="str">
            <v>Y</v>
          </cell>
          <cell r="L137">
            <v>0</v>
          </cell>
          <cell r="M137">
            <v>1111.125</v>
          </cell>
          <cell r="N137">
            <v>2972</v>
          </cell>
          <cell r="O137">
            <v>185851</v>
          </cell>
        </row>
        <row r="138">
          <cell r="B138" t="str">
            <v>31306</v>
          </cell>
          <cell r="C138" t="str">
            <v>LAKEWOOD</v>
          </cell>
          <cell r="D138">
            <v>70.625</v>
          </cell>
          <cell r="E138">
            <v>11624</v>
          </cell>
          <cell r="F138">
            <v>0</v>
          </cell>
          <cell r="G138">
            <v>0</v>
          </cell>
          <cell r="H138">
            <v>11624</v>
          </cell>
          <cell r="I138">
            <v>0</v>
          </cell>
          <cell r="J138">
            <v>11624</v>
          </cell>
          <cell r="K138" t="str">
            <v>Y</v>
          </cell>
          <cell r="L138">
            <v>0</v>
          </cell>
          <cell r="M138">
            <v>70.625</v>
          </cell>
          <cell r="N138">
            <v>189</v>
          </cell>
          <cell r="O138">
            <v>11813</v>
          </cell>
        </row>
        <row r="139">
          <cell r="B139" t="str">
            <v>38264</v>
          </cell>
          <cell r="C139" t="str">
            <v>LAMONT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N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32362</v>
          </cell>
          <cell r="C140" t="str">
            <v>LIBERTY</v>
          </cell>
          <cell r="D140">
            <v>0.75</v>
          </cell>
          <cell r="E140">
            <v>123</v>
          </cell>
          <cell r="F140">
            <v>0</v>
          </cell>
          <cell r="G140">
            <v>0</v>
          </cell>
          <cell r="H140">
            <v>123</v>
          </cell>
          <cell r="I140">
            <v>0</v>
          </cell>
          <cell r="J140">
            <v>123</v>
          </cell>
          <cell r="K140" t="str">
            <v>N</v>
          </cell>
          <cell r="L140">
            <v>123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01158</v>
          </cell>
          <cell r="C141" t="str">
            <v>LIND</v>
          </cell>
          <cell r="D141">
            <v>22.5</v>
          </cell>
          <cell r="E141">
            <v>3703</v>
          </cell>
          <cell r="F141">
            <v>0</v>
          </cell>
          <cell r="G141">
            <v>0</v>
          </cell>
          <cell r="H141">
            <v>3703</v>
          </cell>
          <cell r="I141">
            <v>0</v>
          </cell>
          <cell r="J141">
            <v>3703</v>
          </cell>
          <cell r="K141" t="str">
            <v>N</v>
          </cell>
          <cell r="L141">
            <v>3703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08122</v>
          </cell>
          <cell r="C142" t="str">
            <v>LONGVIEW</v>
          </cell>
          <cell r="D142">
            <v>341.125</v>
          </cell>
          <cell r="E142">
            <v>56145</v>
          </cell>
          <cell r="F142">
            <v>0</v>
          </cell>
          <cell r="G142">
            <v>0</v>
          </cell>
          <cell r="H142">
            <v>56145</v>
          </cell>
          <cell r="I142">
            <v>0</v>
          </cell>
          <cell r="J142">
            <v>56145</v>
          </cell>
          <cell r="K142" t="str">
            <v>Y</v>
          </cell>
          <cell r="L142">
            <v>0</v>
          </cell>
          <cell r="M142">
            <v>341.125</v>
          </cell>
          <cell r="N142">
            <v>912</v>
          </cell>
          <cell r="O142">
            <v>57057</v>
          </cell>
        </row>
        <row r="143">
          <cell r="B143" t="str">
            <v>33183</v>
          </cell>
          <cell r="C143" t="str">
            <v>LOON LAKE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N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28144</v>
          </cell>
          <cell r="C144" t="str">
            <v>LOPEZ</v>
          </cell>
          <cell r="D144">
            <v>8.25</v>
          </cell>
          <cell r="E144">
            <v>1358</v>
          </cell>
          <cell r="F144">
            <v>0</v>
          </cell>
          <cell r="G144">
            <v>0</v>
          </cell>
          <cell r="H144">
            <v>1358</v>
          </cell>
          <cell r="I144">
            <v>0</v>
          </cell>
          <cell r="J144">
            <v>1358</v>
          </cell>
          <cell r="K144" t="str">
            <v>N</v>
          </cell>
          <cell r="L144">
            <v>1358</v>
          </cell>
          <cell r="M144">
            <v>0</v>
          </cell>
          <cell r="N144">
            <v>0</v>
          </cell>
          <cell r="O144">
            <v>0</v>
          </cell>
        </row>
        <row r="145">
          <cell r="B145" t="str">
            <v>20406</v>
          </cell>
          <cell r="C145" t="str">
            <v>LYLE</v>
          </cell>
          <cell r="D145">
            <v>1.75</v>
          </cell>
          <cell r="E145">
            <v>288</v>
          </cell>
          <cell r="F145">
            <v>0</v>
          </cell>
          <cell r="G145">
            <v>0</v>
          </cell>
          <cell r="H145">
            <v>288</v>
          </cell>
          <cell r="I145">
            <v>0</v>
          </cell>
          <cell r="J145">
            <v>288</v>
          </cell>
          <cell r="K145" t="str">
            <v>N</v>
          </cell>
          <cell r="L145">
            <v>288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37504</v>
          </cell>
          <cell r="C146" t="str">
            <v>LYNDEN</v>
          </cell>
          <cell r="D146">
            <v>204.25</v>
          </cell>
          <cell r="E146">
            <v>33617</v>
          </cell>
          <cell r="F146">
            <v>10000</v>
          </cell>
          <cell r="G146">
            <v>0</v>
          </cell>
          <cell r="H146">
            <v>43617</v>
          </cell>
          <cell r="I146">
            <v>0</v>
          </cell>
          <cell r="J146">
            <v>33617</v>
          </cell>
          <cell r="K146" t="str">
            <v>Y</v>
          </cell>
          <cell r="L146">
            <v>0</v>
          </cell>
          <cell r="M146">
            <v>204.25</v>
          </cell>
          <cell r="N146">
            <v>546</v>
          </cell>
          <cell r="O146">
            <v>34163</v>
          </cell>
        </row>
        <row r="147">
          <cell r="B147" t="str">
            <v>39120</v>
          </cell>
          <cell r="C147" t="str">
            <v>MABTON</v>
          </cell>
          <cell r="D147">
            <v>369.125</v>
          </cell>
          <cell r="E147">
            <v>60754</v>
          </cell>
          <cell r="F147">
            <v>0</v>
          </cell>
          <cell r="G147">
            <v>0</v>
          </cell>
          <cell r="H147">
            <v>60754</v>
          </cell>
          <cell r="I147">
            <v>0</v>
          </cell>
          <cell r="J147">
            <v>60754</v>
          </cell>
          <cell r="K147" t="str">
            <v>Y</v>
          </cell>
          <cell r="L147">
            <v>0</v>
          </cell>
          <cell r="M147">
            <v>369.125</v>
          </cell>
          <cell r="N147">
            <v>987</v>
          </cell>
          <cell r="O147">
            <v>61741</v>
          </cell>
        </row>
        <row r="148">
          <cell r="B148" t="str">
            <v>09207</v>
          </cell>
          <cell r="C148" t="str">
            <v>MANSFIELD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N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04019</v>
          </cell>
          <cell r="C149" t="str">
            <v>MANSON</v>
          </cell>
          <cell r="D149">
            <v>208.625</v>
          </cell>
          <cell r="E149">
            <v>34337</v>
          </cell>
          <cell r="F149">
            <v>0</v>
          </cell>
          <cell r="G149">
            <v>5700</v>
          </cell>
          <cell r="H149">
            <v>40037</v>
          </cell>
          <cell r="I149">
            <v>0</v>
          </cell>
          <cell r="J149">
            <v>34337</v>
          </cell>
          <cell r="K149" t="str">
            <v>Y</v>
          </cell>
          <cell r="L149">
            <v>0</v>
          </cell>
          <cell r="M149">
            <v>208.625</v>
          </cell>
          <cell r="N149">
            <v>558</v>
          </cell>
          <cell r="O149">
            <v>34895</v>
          </cell>
        </row>
        <row r="150">
          <cell r="B150" t="str">
            <v>23311</v>
          </cell>
          <cell r="C150" t="str">
            <v>MARY M KNIGHT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N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33207</v>
          </cell>
          <cell r="C151" t="str">
            <v>MARY WALKER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N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31025</v>
          </cell>
          <cell r="C152" t="str">
            <v>MARYSVILLE</v>
          </cell>
          <cell r="D152">
            <v>692.25</v>
          </cell>
          <cell r="E152">
            <v>113937</v>
          </cell>
          <cell r="F152">
            <v>0</v>
          </cell>
          <cell r="G152">
            <v>0</v>
          </cell>
          <cell r="H152">
            <v>113937</v>
          </cell>
          <cell r="I152">
            <v>0</v>
          </cell>
          <cell r="J152">
            <v>113937</v>
          </cell>
          <cell r="K152" t="str">
            <v>Y</v>
          </cell>
          <cell r="L152">
            <v>0</v>
          </cell>
          <cell r="M152">
            <v>692.25</v>
          </cell>
          <cell r="N152">
            <v>1852</v>
          </cell>
          <cell r="O152">
            <v>115789</v>
          </cell>
        </row>
        <row r="153">
          <cell r="B153" t="str">
            <v>14065</v>
          </cell>
          <cell r="C153" t="str">
            <v>MC CLEARY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N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32354</v>
          </cell>
          <cell r="C154" t="str">
            <v>MEAD</v>
          </cell>
          <cell r="D154">
            <v>132.625</v>
          </cell>
          <cell r="E154">
            <v>21829</v>
          </cell>
          <cell r="F154">
            <v>0</v>
          </cell>
          <cell r="G154">
            <v>0</v>
          </cell>
          <cell r="H154">
            <v>21829</v>
          </cell>
          <cell r="I154">
            <v>0</v>
          </cell>
          <cell r="J154">
            <v>21829</v>
          </cell>
          <cell r="K154" t="str">
            <v>Y</v>
          </cell>
          <cell r="L154">
            <v>0</v>
          </cell>
          <cell r="M154">
            <v>132.625</v>
          </cell>
          <cell r="N154">
            <v>355</v>
          </cell>
          <cell r="O154">
            <v>22184</v>
          </cell>
        </row>
        <row r="155">
          <cell r="B155" t="str">
            <v>32326</v>
          </cell>
          <cell r="C155" t="str">
            <v>MEDICAL LAKE</v>
          </cell>
          <cell r="D155">
            <v>9.125</v>
          </cell>
          <cell r="E155">
            <v>1502</v>
          </cell>
          <cell r="F155">
            <v>0</v>
          </cell>
          <cell r="G155">
            <v>0</v>
          </cell>
          <cell r="H155">
            <v>1502</v>
          </cell>
          <cell r="I155">
            <v>0</v>
          </cell>
          <cell r="J155">
            <v>1502</v>
          </cell>
          <cell r="K155" t="str">
            <v>N</v>
          </cell>
          <cell r="L155">
            <v>1502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17400</v>
          </cell>
          <cell r="C156" t="str">
            <v>MERCER ISLAND</v>
          </cell>
          <cell r="D156">
            <v>65.25</v>
          </cell>
          <cell r="E156">
            <v>10739</v>
          </cell>
          <cell r="F156">
            <v>0</v>
          </cell>
          <cell r="G156">
            <v>0</v>
          </cell>
          <cell r="H156">
            <v>10739</v>
          </cell>
          <cell r="I156">
            <v>0</v>
          </cell>
          <cell r="J156">
            <v>10739</v>
          </cell>
          <cell r="K156" t="str">
            <v>Y</v>
          </cell>
          <cell r="L156">
            <v>0</v>
          </cell>
          <cell r="M156">
            <v>65.25</v>
          </cell>
          <cell r="N156">
            <v>175</v>
          </cell>
          <cell r="O156">
            <v>10914</v>
          </cell>
        </row>
        <row r="157">
          <cell r="B157" t="str">
            <v>37505</v>
          </cell>
          <cell r="C157" t="str">
            <v>MERIDIAN</v>
          </cell>
          <cell r="D157">
            <v>125.875</v>
          </cell>
          <cell r="E157">
            <v>20718</v>
          </cell>
          <cell r="F157">
            <v>0</v>
          </cell>
          <cell r="G157">
            <v>0</v>
          </cell>
          <cell r="H157">
            <v>20718</v>
          </cell>
          <cell r="I157">
            <v>0</v>
          </cell>
          <cell r="J157">
            <v>20718</v>
          </cell>
          <cell r="K157" t="str">
            <v>Y</v>
          </cell>
          <cell r="L157">
            <v>0</v>
          </cell>
          <cell r="M157">
            <v>125.875</v>
          </cell>
          <cell r="N157">
            <v>337</v>
          </cell>
          <cell r="O157">
            <v>21055</v>
          </cell>
        </row>
        <row r="158">
          <cell r="B158" t="str">
            <v>24350</v>
          </cell>
          <cell r="C158" t="str">
            <v>METHOW VALLEY</v>
          </cell>
          <cell r="D158">
            <v>12.625</v>
          </cell>
          <cell r="E158">
            <v>2078</v>
          </cell>
          <cell r="F158">
            <v>0</v>
          </cell>
          <cell r="G158">
            <v>0</v>
          </cell>
          <cell r="H158">
            <v>2078</v>
          </cell>
          <cell r="I158">
            <v>0</v>
          </cell>
          <cell r="J158">
            <v>2078</v>
          </cell>
          <cell r="K158" t="str">
            <v>N</v>
          </cell>
          <cell r="L158">
            <v>2078</v>
          </cell>
          <cell r="M158">
            <v>0</v>
          </cell>
          <cell r="N158">
            <v>0</v>
          </cell>
          <cell r="O158">
            <v>0</v>
          </cell>
        </row>
        <row r="159">
          <cell r="B159" t="str">
            <v>30031</v>
          </cell>
          <cell r="C159" t="str">
            <v>MILL 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N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B160" t="str">
            <v>31103</v>
          </cell>
          <cell r="C160" t="str">
            <v>MONROE</v>
          </cell>
          <cell r="D160">
            <v>428.125</v>
          </cell>
          <cell r="E160">
            <v>70465</v>
          </cell>
          <cell r="F160">
            <v>0</v>
          </cell>
          <cell r="G160">
            <v>0</v>
          </cell>
          <cell r="H160">
            <v>70465</v>
          </cell>
          <cell r="I160">
            <v>0</v>
          </cell>
          <cell r="J160">
            <v>70465</v>
          </cell>
          <cell r="K160" t="str">
            <v>Y</v>
          </cell>
          <cell r="L160">
            <v>0</v>
          </cell>
          <cell r="M160">
            <v>428.125</v>
          </cell>
          <cell r="N160">
            <v>1145</v>
          </cell>
          <cell r="O160">
            <v>71610</v>
          </cell>
        </row>
        <row r="161">
          <cell r="B161" t="str">
            <v>14066</v>
          </cell>
          <cell r="C161" t="str">
            <v>MONTESANO</v>
          </cell>
          <cell r="D161">
            <v>14.125</v>
          </cell>
          <cell r="E161">
            <v>2325</v>
          </cell>
          <cell r="F161">
            <v>0</v>
          </cell>
          <cell r="G161">
            <v>0</v>
          </cell>
          <cell r="H161">
            <v>2325</v>
          </cell>
          <cell r="I161">
            <v>0</v>
          </cell>
          <cell r="J161">
            <v>2325</v>
          </cell>
          <cell r="K161" t="str">
            <v>N</v>
          </cell>
          <cell r="L161">
            <v>2325</v>
          </cell>
          <cell r="M161">
            <v>0</v>
          </cell>
          <cell r="N161">
            <v>0</v>
          </cell>
          <cell r="O161">
            <v>0</v>
          </cell>
        </row>
        <row r="162">
          <cell r="B162" t="str">
            <v>21214</v>
          </cell>
          <cell r="C162" t="str">
            <v>MORTON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N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13161</v>
          </cell>
          <cell r="C163" t="str">
            <v>MOSES LAKE</v>
          </cell>
          <cell r="D163">
            <v>594.375</v>
          </cell>
          <cell r="E163">
            <v>97828</v>
          </cell>
          <cell r="F163">
            <v>0</v>
          </cell>
          <cell r="G163">
            <v>0</v>
          </cell>
          <cell r="H163">
            <v>97828</v>
          </cell>
          <cell r="I163">
            <v>0</v>
          </cell>
          <cell r="J163">
            <v>97828</v>
          </cell>
          <cell r="K163" t="str">
            <v>Y</v>
          </cell>
          <cell r="L163">
            <v>0</v>
          </cell>
          <cell r="M163">
            <v>594.375</v>
          </cell>
          <cell r="N163">
            <v>1590</v>
          </cell>
          <cell r="O163">
            <v>99418</v>
          </cell>
        </row>
        <row r="164">
          <cell r="B164" t="str">
            <v>21206</v>
          </cell>
          <cell r="C164" t="str">
            <v>MOSSYROCK</v>
          </cell>
          <cell r="D164">
            <v>28.375</v>
          </cell>
          <cell r="E164">
            <v>4670</v>
          </cell>
          <cell r="F164">
            <v>0</v>
          </cell>
          <cell r="G164">
            <v>0</v>
          </cell>
          <cell r="H164">
            <v>4670</v>
          </cell>
          <cell r="I164">
            <v>0</v>
          </cell>
          <cell r="J164">
            <v>4670</v>
          </cell>
          <cell r="K164" t="str">
            <v>N</v>
          </cell>
          <cell r="L164">
            <v>4670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39209</v>
          </cell>
          <cell r="C165" t="str">
            <v>MOUNT ADAMS</v>
          </cell>
          <cell r="D165">
            <v>243.75</v>
          </cell>
          <cell r="E165">
            <v>40119</v>
          </cell>
          <cell r="F165">
            <v>0</v>
          </cell>
          <cell r="G165">
            <v>0</v>
          </cell>
          <cell r="H165">
            <v>40119</v>
          </cell>
          <cell r="I165">
            <v>0</v>
          </cell>
          <cell r="J165">
            <v>40119</v>
          </cell>
          <cell r="K165" t="str">
            <v>Y</v>
          </cell>
          <cell r="L165">
            <v>0</v>
          </cell>
          <cell r="M165">
            <v>243.75</v>
          </cell>
          <cell r="N165">
            <v>652</v>
          </cell>
          <cell r="O165">
            <v>40771</v>
          </cell>
        </row>
        <row r="166">
          <cell r="B166" t="str">
            <v>37507</v>
          </cell>
          <cell r="C166" t="str">
            <v>MOUNT BAKER</v>
          </cell>
          <cell r="D166">
            <v>156.875</v>
          </cell>
          <cell r="E166">
            <v>25820</v>
          </cell>
          <cell r="F166">
            <v>0</v>
          </cell>
          <cell r="G166">
            <v>0</v>
          </cell>
          <cell r="H166">
            <v>25820</v>
          </cell>
          <cell r="I166">
            <v>0</v>
          </cell>
          <cell r="J166">
            <v>25820</v>
          </cell>
          <cell r="K166" t="str">
            <v>Y</v>
          </cell>
          <cell r="L166">
            <v>0</v>
          </cell>
          <cell r="M166">
            <v>156.875</v>
          </cell>
          <cell r="N166">
            <v>420</v>
          </cell>
          <cell r="O166">
            <v>26240</v>
          </cell>
        </row>
        <row r="167">
          <cell r="B167" t="str">
            <v>30029</v>
          </cell>
          <cell r="C167" t="str">
            <v>MOUNT PLEASANT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N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B168" t="str">
            <v>29320</v>
          </cell>
          <cell r="C168" t="str">
            <v>MT VERNON</v>
          </cell>
          <cell r="D168">
            <v>1454.75</v>
          </cell>
          <cell r="E168">
            <v>239436</v>
          </cell>
          <cell r="F168">
            <v>0</v>
          </cell>
          <cell r="G168">
            <v>0</v>
          </cell>
          <cell r="H168">
            <v>239436</v>
          </cell>
          <cell r="I168">
            <v>0</v>
          </cell>
          <cell r="J168">
            <v>239436</v>
          </cell>
          <cell r="K168" t="str">
            <v>Y</v>
          </cell>
          <cell r="L168">
            <v>0</v>
          </cell>
          <cell r="M168">
            <v>1454.75</v>
          </cell>
          <cell r="N168">
            <v>3891</v>
          </cell>
          <cell r="O168">
            <v>243327</v>
          </cell>
        </row>
        <row r="169">
          <cell r="B169" t="str">
            <v>31006</v>
          </cell>
          <cell r="C169" t="str">
            <v>MUKILTEO</v>
          </cell>
          <cell r="D169">
            <v>2143.125</v>
          </cell>
          <cell r="E169">
            <v>352735</v>
          </cell>
          <cell r="F169">
            <v>0</v>
          </cell>
          <cell r="G169">
            <v>0</v>
          </cell>
          <cell r="H169">
            <v>352735</v>
          </cell>
          <cell r="I169">
            <v>0</v>
          </cell>
          <cell r="J169">
            <v>352735</v>
          </cell>
          <cell r="K169" t="str">
            <v>Y</v>
          </cell>
          <cell r="L169">
            <v>0</v>
          </cell>
          <cell r="M169">
            <v>2143.125</v>
          </cell>
          <cell r="N169">
            <v>5733</v>
          </cell>
          <cell r="O169">
            <v>358468</v>
          </cell>
        </row>
        <row r="170">
          <cell r="B170" t="str">
            <v>39003</v>
          </cell>
          <cell r="C170" t="str">
            <v>NACHES VALLEY</v>
          </cell>
          <cell r="D170">
            <v>65.125</v>
          </cell>
          <cell r="E170">
            <v>10719</v>
          </cell>
          <cell r="F170">
            <v>0</v>
          </cell>
          <cell r="G170">
            <v>0</v>
          </cell>
          <cell r="H170">
            <v>10719</v>
          </cell>
          <cell r="I170">
            <v>0</v>
          </cell>
          <cell r="J170">
            <v>10719</v>
          </cell>
          <cell r="K170" t="str">
            <v>Y</v>
          </cell>
          <cell r="L170">
            <v>0</v>
          </cell>
          <cell r="M170">
            <v>65.125</v>
          </cell>
          <cell r="N170">
            <v>174</v>
          </cell>
          <cell r="O170">
            <v>10893</v>
          </cell>
        </row>
        <row r="171">
          <cell r="B171" t="str">
            <v>21014</v>
          </cell>
          <cell r="C171" t="str">
            <v>NAPAVINE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N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>25155</v>
          </cell>
          <cell r="C172" t="str">
            <v>NASELLE GRAYS RIV</v>
          </cell>
          <cell r="D172">
            <v>7.5</v>
          </cell>
          <cell r="E172">
            <v>1234</v>
          </cell>
          <cell r="F172">
            <v>0</v>
          </cell>
          <cell r="G172">
            <v>0</v>
          </cell>
          <cell r="H172">
            <v>1234</v>
          </cell>
          <cell r="I172">
            <v>0</v>
          </cell>
          <cell r="J172">
            <v>1234</v>
          </cell>
          <cell r="K172" t="str">
            <v>N</v>
          </cell>
          <cell r="L172">
            <v>1234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24014</v>
          </cell>
          <cell r="C173" t="str">
            <v>NESPELEM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N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26056</v>
          </cell>
          <cell r="C174" t="str">
            <v>NEWPORT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N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32325</v>
          </cell>
          <cell r="C175" t="str">
            <v>NINE MILE FALLS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37506</v>
          </cell>
          <cell r="C176" t="str">
            <v>NOOKSACK VALLEY</v>
          </cell>
          <cell r="D176">
            <v>164.125</v>
          </cell>
          <cell r="E176">
            <v>27013</v>
          </cell>
          <cell r="F176">
            <v>0</v>
          </cell>
          <cell r="G176">
            <v>0</v>
          </cell>
          <cell r="H176">
            <v>27013</v>
          </cell>
          <cell r="I176">
            <v>0</v>
          </cell>
          <cell r="J176">
            <v>27013</v>
          </cell>
          <cell r="K176" t="str">
            <v>Y</v>
          </cell>
          <cell r="L176">
            <v>0</v>
          </cell>
          <cell r="M176">
            <v>164.125</v>
          </cell>
          <cell r="N176">
            <v>439</v>
          </cell>
          <cell r="O176">
            <v>27452</v>
          </cell>
        </row>
        <row r="177">
          <cell r="B177" t="str">
            <v>14064</v>
          </cell>
          <cell r="C177" t="str">
            <v>NORTH BEACH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N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11051</v>
          </cell>
          <cell r="C178" t="str">
            <v>NORTH FRANKLIN</v>
          </cell>
          <cell r="D178">
            <v>648.75</v>
          </cell>
          <cell r="E178">
            <v>106777</v>
          </cell>
          <cell r="F178">
            <v>0</v>
          </cell>
          <cell r="G178">
            <v>0</v>
          </cell>
          <cell r="H178">
            <v>106777</v>
          </cell>
          <cell r="I178">
            <v>0</v>
          </cell>
          <cell r="J178">
            <v>106777</v>
          </cell>
          <cell r="K178" t="str">
            <v>Y</v>
          </cell>
          <cell r="L178">
            <v>0</v>
          </cell>
          <cell r="M178">
            <v>648.75</v>
          </cell>
          <cell r="N178">
            <v>1735</v>
          </cell>
          <cell r="O178">
            <v>108512</v>
          </cell>
        </row>
        <row r="179">
          <cell r="B179" t="str">
            <v>18400</v>
          </cell>
          <cell r="C179" t="str">
            <v>NORTH KITSAP</v>
          </cell>
          <cell r="D179">
            <v>197.75</v>
          </cell>
          <cell r="E179">
            <v>32547</v>
          </cell>
          <cell r="F179">
            <v>0</v>
          </cell>
          <cell r="G179">
            <v>0</v>
          </cell>
          <cell r="H179">
            <v>32547</v>
          </cell>
          <cell r="I179">
            <v>0</v>
          </cell>
          <cell r="J179">
            <v>32547</v>
          </cell>
          <cell r="K179" t="str">
            <v>Y</v>
          </cell>
          <cell r="L179">
            <v>0</v>
          </cell>
          <cell r="M179">
            <v>197.75</v>
          </cell>
          <cell r="N179">
            <v>529</v>
          </cell>
          <cell r="O179">
            <v>33076</v>
          </cell>
        </row>
        <row r="180">
          <cell r="B180" t="str">
            <v>23403</v>
          </cell>
          <cell r="C180" t="str">
            <v>NORTH MASON</v>
          </cell>
          <cell r="D180">
            <v>61.25</v>
          </cell>
          <cell r="E180">
            <v>10081</v>
          </cell>
          <cell r="F180">
            <v>0</v>
          </cell>
          <cell r="G180">
            <v>0</v>
          </cell>
          <cell r="H180">
            <v>10081</v>
          </cell>
          <cell r="I180">
            <v>0</v>
          </cell>
          <cell r="J180">
            <v>10081</v>
          </cell>
          <cell r="K180" t="str">
            <v>Y</v>
          </cell>
          <cell r="L180">
            <v>0</v>
          </cell>
          <cell r="M180">
            <v>61.25</v>
          </cell>
          <cell r="N180">
            <v>164</v>
          </cell>
          <cell r="O180">
            <v>10245</v>
          </cell>
        </row>
        <row r="181">
          <cell r="B181" t="str">
            <v>25200</v>
          </cell>
          <cell r="C181" t="str">
            <v>NORTH RIVER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N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34003</v>
          </cell>
          <cell r="C182" t="str">
            <v>NORTH THURSTON</v>
          </cell>
          <cell r="D182">
            <v>248</v>
          </cell>
          <cell r="E182">
            <v>40818</v>
          </cell>
          <cell r="F182">
            <v>0</v>
          </cell>
          <cell r="G182">
            <v>0</v>
          </cell>
          <cell r="H182">
            <v>40818</v>
          </cell>
          <cell r="I182">
            <v>0</v>
          </cell>
          <cell r="J182">
            <v>40818</v>
          </cell>
          <cell r="K182" t="str">
            <v>Y</v>
          </cell>
          <cell r="L182">
            <v>0</v>
          </cell>
          <cell r="M182">
            <v>248</v>
          </cell>
          <cell r="N182">
            <v>663</v>
          </cell>
          <cell r="O182">
            <v>41481</v>
          </cell>
        </row>
        <row r="183">
          <cell r="B183" t="str">
            <v>33211</v>
          </cell>
          <cell r="C183" t="str">
            <v>NORTHPORT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N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17417</v>
          </cell>
          <cell r="C184" t="str">
            <v>NORTHSHORE</v>
          </cell>
          <cell r="D184">
            <v>851.75</v>
          </cell>
          <cell r="E184">
            <v>140189</v>
          </cell>
          <cell r="F184">
            <v>0</v>
          </cell>
          <cell r="G184">
            <v>0</v>
          </cell>
          <cell r="H184">
            <v>140189</v>
          </cell>
          <cell r="I184">
            <v>0</v>
          </cell>
          <cell r="J184">
            <v>140189</v>
          </cell>
          <cell r="K184" t="str">
            <v>Y</v>
          </cell>
          <cell r="L184">
            <v>0</v>
          </cell>
          <cell r="M184">
            <v>851.75</v>
          </cell>
          <cell r="N184">
            <v>2278</v>
          </cell>
          <cell r="O184">
            <v>142467</v>
          </cell>
        </row>
        <row r="185">
          <cell r="B185" t="str">
            <v>15201</v>
          </cell>
          <cell r="C185" t="str">
            <v>OAK HARBOR</v>
          </cell>
          <cell r="D185">
            <v>164.75</v>
          </cell>
          <cell r="E185">
            <v>27116</v>
          </cell>
          <cell r="F185">
            <v>0</v>
          </cell>
          <cell r="G185">
            <v>0</v>
          </cell>
          <cell r="H185">
            <v>27116</v>
          </cell>
          <cell r="I185">
            <v>0</v>
          </cell>
          <cell r="J185">
            <v>27116</v>
          </cell>
          <cell r="K185" t="str">
            <v>Y</v>
          </cell>
          <cell r="L185">
            <v>0</v>
          </cell>
          <cell r="M185">
            <v>164.75</v>
          </cell>
          <cell r="N185">
            <v>441</v>
          </cell>
          <cell r="O185">
            <v>27557</v>
          </cell>
        </row>
        <row r="186">
          <cell r="B186" t="str">
            <v>38324</v>
          </cell>
          <cell r="C186" t="str">
            <v>OAKESDALE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N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14400</v>
          </cell>
          <cell r="C187" t="str">
            <v>OAKVILLE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N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25101</v>
          </cell>
          <cell r="C188" t="str">
            <v>OCEAN BEACH</v>
          </cell>
          <cell r="D188">
            <v>33.125</v>
          </cell>
          <cell r="E188">
            <v>5452</v>
          </cell>
          <cell r="F188">
            <v>0</v>
          </cell>
          <cell r="G188">
            <v>0</v>
          </cell>
          <cell r="H188">
            <v>5452</v>
          </cell>
          <cell r="I188">
            <v>0</v>
          </cell>
          <cell r="J188">
            <v>5452</v>
          </cell>
          <cell r="K188" t="str">
            <v>Y</v>
          </cell>
          <cell r="L188">
            <v>0</v>
          </cell>
          <cell r="M188">
            <v>33.125</v>
          </cell>
          <cell r="N188">
            <v>89</v>
          </cell>
          <cell r="O188">
            <v>5541</v>
          </cell>
        </row>
        <row r="189">
          <cell r="B189" t="str">
            <v>14172</v>
          </cell>
          <cell r="C189" t="str">
            <v>OCOSTA</v>
          </cell>
          <cell r="D189">
            <v>31.25</v>
          </cell>
          <cell r="E189">
            <v>5143</v>
          </cell>
          <cell r="F189">
            <v>0</v>
          </cell>
          <cell r="G189">
            <v>0</v>
          </cell>
          <cell r="H189">
            <v>5143</v>
          </cell>
          <cell r="I189">
            <v>0</v>
          </cell>
          <cell r="J189">
            <v>5143</v>
          </cell>
          <cell r="K189" t="str">
            <v>N</v>
          </cell>
          <cell r="L189">
            <v>5143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22105</v>
          </cell>
          <cell r="C190" t="str">
            <v>ODESSA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N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24105</v>
          </cell>
          <cell r="C191" t="str">
            <v>OKANOGAN</v>
          </cell>
          <cell r="D191">
            <v>84.25</v>
          </cell>
          <cell r="E191">
            <v>13867</v>
          </cell>
          <cell r="F191">
            <v>0</v>
          </cell>
          <cell r="G191">
            <v>0</v>
          </cell>
          <cell r="H191">
            <v>13867</v>
          </cell>
          <cell r="I191">
            <v>0</v>
          </cell>
          <cell r="J191">
            <v>13867</v>
          </cell>
          <cell r="K191" t="str">
            <v>Y</v>
          </cell>
          <cell r="L191">
            <v>0</v>
          </cell>
          <cell r="M191">
            <v>84.25</v>
          </cell>
          <cell r="N191">
            <v>225</v>
          </cell>
          <cell r="O191">
            <v>14092</v>
          </cell>
        </row>
        <row r="192">
          <cell r="B192" t="str">
            <v>34111</v>
          </cell>
          <cell r="C192" t="str">
            <v>OLYMPIA</v>
          </cell>
          <cell r="D192">
            <v>160.125</v>
          </cell>
          <cell r="E192">
            <v>26355</v>
          </cell>
          <cell r="F192">
            <v>0</v>
          </cell>
          <cell r="G192">
            <v>0</v>
          </cell>
          <cell r="H192">
            <v>26355</v>
          </cell>
          <cell r="I192">
            <v>0</v>
          </cell>
          <cell r="J192">
            <v>26355</v>
          </cell>
          <cell r="K192" t="str">
            <v>Y</v>
          </cell>
          <cell r="L192">
            <v>0</v>
          </cell>
          <cell r="M192">
            <v>160.125</v>
          </cell>
          <cell r="N192">
            <v>428</v>
          </cell>
          <cell r="O192">
            <v>26783</v>
          </cell>
        </row>
        <row r="193">
          <cell r="B193" t="str">
            <v>24019</v>
          </cell>
          <cell r="C193" t="str">
            <v>OMAK</v>
          </cell>
          <cell r="D193">
            <v>72.125</v>
          </cell>
          <cell r="E193">
            <v>11871</v>
          </cell>
          <cell r="F193">
            <v>0</v>
          </cell>
          <cell r="G193">
            <v>0</v>
          </cell>
          <cell r="H193">
            <v>11871</v>
          </cell>
          <cell r="I193">
            <v>0</v>
          </cell>
          <cell r="J193">
            <v>11871</v>
          </cell>
          <cell r="K193" t="str">
            <v>Y</v>
          </cell>
          <cell r="L193">
            <v>0</v>
          </cell>
          <cell r="M193">
            <v>72.125</v>
          </cell>
          <cell r="N193">
            <v>193</v>
          </cell>
          <cell r="O193">
            <v>12064</v>
          </cell>
        </row>
        <row r="194">
          <cell r="B194" t="str">
            <v>21300</v>
          </cell>
          <cell r="C194" t="str">
            <v>ONALASKA</v>
          </cell>
          <cell r="D194">
            <v>21.5</v>
          </cell>
          <cell r="E194">
            <v>3539</v>
          </cell>
          <cell r="F194">
            <v>0</v>
          </cell>
          <cell r="G194">
            <v>0</v>
          </cell>
          <cell r="H194">
            <v>3539</v>
          </cell>
          <cell r="I194">
            <v>0</v>
          </cell>
          <cell r="J194">
            <v>3539</v>
          </cell>
          <cell r="K194" t="str">
            <v>N</v>
          </cell>
          <cell r="L194">
            <v>3539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>33030</v>
          </cell>
          <cell r="C195" t="str">
            <v>ONION CREEK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N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28137</v>
          </cell>
          <cell r="C196" t="str">
            <v>ORCAS</v>
          </cell>
          <cell r="D196">
            <v>8.375</v>
          </cell>
          <cell r="E196">
            <v>1378</v>
          </cell>
          <cell r="F196">
            <v>0</v>
          </cell>
          <cell r="G196">
            <v>0</v>
          </cell>
          <cell r="H196">
            <v>1378</v>
          </cell>
          <cell r="I196">
            <v>0</v>
          </cell>
          <cell r="J196">
            <v>1378</v>
          </cell>
          <cell r="K196" t="str">
            <v>N</v>
          </cell>
          <cell r="L196">
            <v>1378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32123</v>
          </cell>
          <cell r="C197" t="str">
            <v>ORCHARD PRAIRIE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N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10065</v>
          </cell>
          <cell r="C198" t="str">
            <v>ORIENT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N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09013</v>
          </cell>
          <cell r="C199" t="str">
            <v>ORONDO</v>
          </cell>
          <cell r="D199">
            <v>84</v>
          </cell>
          <cell r="E199">
            <v>13825</v>
          </cell>
          <cell r="F199">
            <v>0</v>
          </cell>
          <cell r="G199">
            <v>0</v>
          </cell>
          <cell r="H199">
            <v>13825</v>
          </cell>
          <cell r="I199">
            <v>0</v>
          </cell>
          <cell r="J199">
            <v>13825</v>
          </cell>
          <cell r="K199" t="str">
            <v>Y</v>
          </cell>
          <cell r="L199">
            <v>0</v>
          </cell>
          <cell r="M199">
            <v>84</v>
          </cell>
          <cell r="N199">
            <v>225</v>
          </cell>
          <cell r="O199">
            <v>14050</v>
          </cell>
        </row>
        <row r="200">
          <cell r="B200" t="str">
            <v>24410</v>
          </cell>
          <cell r="C200" t="str">
            <v>OROVILLE</v>
          </cell>
          <cell r="D200">
            <v>84.375</v>
          </cell>
          <cell r="E200">
            <v>13887</v>
          </cell>
          <cell r="F200">
            <v>0</v>
          </cell>
          <cell r="G200">
            <v>0</v>
          </cell>
          <cell r="H200">
            <v>13887</v>
          </cell>
          <cell r="I200">
            <v>0</v>
          </cell>
          <cell r="J200">
            <v>13887</v>
          </cell>
          <cell r="K200" t="str">
            <v>Y</v>
          </cell>
          <cell r="L200">
            <v>0</v>
          </cell>
          <cell r="M200">
            <v>84.375</v>
          </cell>
          <cell r="N200">
            <v>226</v>
          </cell>
          <cell r="O200">
            <v>14113</v>
          </cell>
        </row>
        <row r="201">
          <cell r="B201" t="str">
            <v>27344</v>
          </cell>
          <cell r="C201" t="str">
            <v>ORTING</v>
          </cell>
          <cell r="D201">
            <v>32.125</v>
          </cell>
          <cell r="E201">
            <v>5287</v>
          </cell>
          <cell r="F201">
            <v>0</v>
          </cell>
          <cell r="G201">
            <v>0</v>
          </cell>
          <cell r="H201">
            <v>5287</v>
          </cell>
          <cell r="I201">
            <v>0</v>
          </cell>
          <cell r="J201">
            <v>5287</v>
          </cell>
          <cell r="K201" t="str">
            <v>N</v>
          </cell>
          <cell r="L201">
            <v>5287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01147</v>
          </cell>
          <cell r="C202" t="str">
            <v>OTHELLO</v>
          </cell>
          <cell r="D202">
            <v>1295.625</v>
          </cell>
          <cell r="E202">
            <v>213246</v>
          </cell>
          <cell r="F202">
            <v>0</v>
          </cell>
          <cell r="G202">
            <v>0</v>
          </cell>
          <cell r="H202">
            <v>213246</v>
          </cell>
          <cell r="I202">
            <v>0</v>
          </cell>
          <cell r="J202">
            <v>213246</v>
          </cell>
          <cell r="K202" t="str">
            <v>Y</v>
          </cell>
          <cell r="L202">
            <v>0</v>
          </cell>
          <cell r="M202">
            <v>1295.625</v>
          </cell>
          <cell r="N202">
            <v>3466</v>
          </cell>
          <cell r="O202">
            <v>216712</v>
          </cell>
        </row>
        <row r="203">
          <cell r="B203" t="str">
            <v>09102</v>
          </cell>
          <cell r="C203" t="str">
            <v>PALISADES</v>
          </cell>
          <cell r="D203">
            <v>23.5</v>
          </cell>
          <cell r="E203">
            <v>3868</v>
          </cell>
          <cell r="F203">
            <v>0</v>
          </cell>
          <cell r="G203">
            <v>0</v>
          </cell>
          <cell r="H203">
            <v>3868</v>
          </cell>
          <cell r="I203">
            <v>0</v>
          </cell>
          <cell r="J203">
            <v>3868</v>
          </cell>
          <cell r="K203" t="str">
            <v>N</v>
          </cell>
          <cell r="L203">
            <v>3868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38301</v>
          </cell>
          <cell r="C204" t="str">
            <v>PALOUSE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N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11001</v>
          </cell>
          <cell r="C205" t="str">
            <v>PASCO</v>
          </cell>
          <cell r="D205">
            <v>4666.5</v>
          </cell>
          <cell r="E205">
            <v>768054</v>
          </cell>
          <cell r="F205">
            <v>0</v>
          </cell>
          <cell r="G205">
            <v>0</v>
          </cell>
          <cell r="H205">
            <v>768054</v>
          </cell>
          <cell r="I205">
            <v>0</v>
          </cell>
          <cell r="J205">
            <v>768054</v>
          </cell>
          <cell r="K205" t="str">
            <v>Y</v>
          </cell>
          <cell r="L205">
            <v>0</v>
          </cell>
          <cell r="M205">
            <v>4666.5</v>
          </cell>
          <cell r="N205">
            <v>12482</v>
          </cell>
          <cell r="O205">
            <v>780536</v>
          </cell>
        </row>
        <row r="206">
          <cell r="B206" t="str">
            <v>24122</v>
          </cell>
          <cell r="C206" t="str">
            <v>PATEROS</v>
          </cell>
          <cell r="D206">
            <v>37.625</v>
          </cell>
          <cell r="E206">
            <v>6193</v>
          </cell>
          <cell r="F206">
            <v>0</v>
          </cell>
          <cell r="G206">
            <v>0</v>
          </cell>
          <cell r="H206">
            <v>6193</v>
          </cell>
          <cell r="I206">
            <v>0</v>
          </cell>
          <cell r="J206">
            <v>6193</v>
          </cell>
          <cell r="K206" t="str">
            <v>Y</v>
          </cell>
          <cell r="L206">
            <v>0</v>
          </cell>
          <cell r="M206">
            <v>37.625</v>
          </cell>
          <cell r="N206">
            <v>101</v>
          </cell>
          <cell r="O206">
            <v>6294</v>
          </cell>
        </row>
        <row r="207">
          <cell r="B207" t="str">
            <v>03050</v>
          </cell>
          <cell r="C207" t="str">
            <v>PATERSON</v>
          </cell>
          <cell r="D207">
            <v>29.875</v>
          </cell>
          <cell r="E207">
            <v>4917</v>
          </cell>
          <cell r="F207">
            <v>0</v>
          </cell>
          <cell r="G207">
            <v>0</v>
          </cell>
          <cell r="H207">
            <v>4917</v>
          </cell>
          <cell r="I207">
            <v>0</v>
          </cell>
          <cell r="J207">
            <v>4917</v>
          </cell>
          <cell r="K207" t="str">
            <v>Y</v>
          </cell>
          <cell r="L207">
            <v>0</v>
          </cell>
          <cell r="M207">
            <v>29.875</v>
          </cell>
          <cell r="N207">
            <v>80</v>
          </cell>
          <cell r="O207">
            <v>4997</v>
          </cell>
        </row>
        <row r="208">
          <cell r="B208" t="str">
            <v>21301</v>
          </cell>
          <cell r="C208" t="str">
            <v>PE ELL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N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27401</v>
          </cell>
          <cell r="C209" t="str">
            <v>PENINSULA</v>
          </cell>
          <cell r="D209">
            <v>59.5</v>
          </cell>
          <cell r="E209">
            <v>9793</v>
          </cell>
          <cell r="F209">
            <v>0</v>
          </cell>
          <cell r="G209">
            <v>0</v>
          </cell>
          <cell r="H209">
            <v>9793</v>
          </cell>
          <cell r="I209">
            <v>0</v>
          </cell>
          <cell r="J209">
            <v>9793</v>
          </cell>
          <cell r="K209" t="str">
            <v>Y</v>
          </cell>
          <cell r="L209">
            <v>0</v>
          </cell>
          <cell r="M209">
            <v>59.5</v>
          </cell>
          <cell r="N209">
            <v>159</v>
          </cell>
          <cell r="O209">
            <v>9952</v>
          </cell>
        </row>
        <row r="210">
          <cell r="B210" t="str">
            <v>23402</v>
          </cell>
          <cell r="C210" t="str">
            <v>PIONEER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N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12110</v>
          </cell>
          <cell r="C211" t="str">
            <v>POMEROY</v>
          </cell>
          <cell r="D211">
            <v>8.625</v>
          </cell>
          <cell r="E211">
            <v>1420</v>
          </cell>
          <cell r="F211">
            <v>0</v>
          </cell>
          <cell r="G211">
            <v>0</v>
          </cell>
          <cell r="H211">
            <v>1420</v>
          </cell>
          <cell r="I211">
            <v>0</v>
          </cell>
          <cell r="J211">
            <v>1420</v>
          </cell>
          <cell r="K211" t="str">
            <v>N</v>
          </cell>
          <cell r="L211">
            <v>1420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05121</v>
          </cell>
          <cell r="C212" t="str">
            <v>PORT ANGELES</v>
          </cell>
          <cell r="D212">
            <v>41.625</v>
          </cell>
          <cell r="E212">
            <v>6851</v>
          </cell>
          <cell r="F212">
            <v>0</v>
          </cell>
          <cell r="G212">
            <v>0</v>
          </cell>
          <cell r="H212">
            <v>6851</v>
          </cell>
          <cell r="I212">
            <v>0</v>
          </cell>
          <cell r="J212">
            <v>6851</v>
          </cell>
          <cell r="K212" t="str">
            <v>N</v>
          </cell>
          <cell r="L212">
            <v>6851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16050</v>
          </cell>
          <cell r="C213" t="str">
            <v>PORT TOWNSEND</v>
          </cell>
          <cell r="D213">
            <v>22.25</v>
          </cell>
          <cell r="E213">
            <v>3662</v>
          </cell>
          <cell r="F213">
            <v>0</v>
          </cell>
          <cell r="G213">
            <v>0</v>
          </cell>
          <cell r="H213">
            <v>3662</v>
          </cell>
          <cell r="I213">
            <v>0</v>
          </cell>
          <cell r="J213">
            <v>3662</v>
          </cell>
          <cell r="K213" t="str">
            <v>N</v>
          </cell>
          <cell r="L213">
            <v>3662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36402</v>
          </cell>
          <cell r="C214" t="str">
            <v>PRESCOTT</v>
          </cell>
          <cell r="D214">
            <v>87.5</v>
          </cell>
          <cell r="E214">
            <v>14402</v>
          </cell>
          <cell r="F214">
            <v>0</v>
          </cell>
          <cell r="G214">
            <v>5400</v>
          </cell>
          <cell r="H214">
            <v>19802</v>
          </cell>
          <cell r="I214">
            <v>0</v>
          </cell>
          <cell r="J214">
            <v>14402</v>
          </cell>
          <cell r="K214" t="str">
            <v>Y</v>
          </cell>
          <cell r="L214">
            <v>0</v>
          </cell>
          <cell r="M214">
            <v>87.5</v>
          </cell>
          <cell r="N214">
            <v>234</v>
          </cell>
          <cell r="O214">
            <v>14636</v>
          </cell>
        </row>
        <row r="215">
          <cell r="B215" t="str">
            <v>03116</v>
          </cell>
          <cell r="C215" t="str">
            <v>PROSSER</v>
          </cell>
          <cell r="D215">
            <v>537.25</v>
          </cell>
          <cell r="E215">
            <v>88425</v>
          </cell>
          <cell r="F215">
            <v>10000</v>
          </cell>
          <cell r="G215">
            <v>0</v>
          </cell>
          <cell r="H215">
            <v>98425</v>
          </cell>
          <cell r="I215">
            <v>0</v>
          </cell>
          <cell r="J215">
            <v>88425</v>
          </cell>
          <cell r="K215" t="str">
            <v>Y</v>
          </cell>
          <cell r="L215">
            <v>0</v>
          </cell>
          <cell r="M215">
            <v>537.25</v>
          </cell>
          <cell r="N215">
            <v>1437</v>
          </cell>
          <cell r="O215">
            <v>89862</v>
          </cell>
        </row>
        <row r="216">
          <cell r="B216" t="str">
            <v>17801</v>
          </cell>
          <cell r="C216" t="str">
            <v>PUGET SOUND ESD (121)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38267</v>
          </cell>
          <cell r="C217" t="str">
            <v>PULLMAN</v>
          </cell>
          <cell r="D217">
            <v>61.875</v>
          </cell>
          <cell r="E217">
            <v>10184</v>
          </cell>
          <cell r="F217">
            <v>25000</v>
          </cell>
          <cell r="G217">
            <v>0</v>
          </cell>
          <cell r="H217">
            <v>35184</v>
          </cell>
          <cell r="I217">
            <v>0</v>
          </cell>
          <cell r="J217">
            <v>10184</v>
          </cell>
          <cell r="K217" t="str">
            <v>Y</v>
          </cell>
          <cell r="L217">
            <v>0</v>
          </cell>
          <cell r="M217">
            <v>61.875</v>
          </cell>
          <cell r="N217">
            <v>166</v>
          </cell>
          <cell r="O217">
            <v>10350</v>
          </cell>
        </row>
        <row r="218">
          <cell r="B218" t="str">
            <v>27003</v>
          </cell>
          <cell r="C218" t="str">
            <v>PUYALLUP</v>
          </cell>
          <cell r="D218">
            <v>491.375</v>
          </cell>
          <cell r="E218">
            <v>80875</v>
          </cell>
          <cell r="F218">
            <v>25000</v>
          </cell>
          <cell r="G218">
            <v>0</v>
          </cell>
          <cell r="H218">
            <v>105875</v>
          </cell>
          <cell r="I218">
            <v>0</v>
          </cell>
          <cell r="J218">
            <v>80875</v>
          </cell>
          <cell r="K218" t="str">
            <v>Y</v>
          </cell>
          <cell r="L218">
            <v>0</v>
          </cell>
          <cell r="M218">
            <v>491.375</v>
          </cell>
          <cell r="N218">
            <v>1314</v>
          </cell>
          <cell r="O218">
            <v>82189</v>
          </cell>
        </row>
        <row r="219">
          <cell r="B219" t="str">
            <v>16020</v>
          </cell>
          <cell r="C219" t="str">
            <v>QUEETS-CLEARWATER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N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16048</v>
          </cell>
          <cell r="C220" t="str">
            <v>QUILCENE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N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05402</v>
          </cell>
          <cell r="C221" t="str">
            <v>QUILLAYUTE VALLEY</v>
          </cell>
          <cell r="D221">
            <v>125.375</v>
          </cell>
          <cell r="E221">
            <v>20635</v>
          </cell>
          <cell r="F221">
            <v>0</v>
          </cell>
          <cell r="G221">
            <v>0</v>
          </cell>
          <cell r="H221">
            <v>20635</v>
          </cell>
          <cell r="I221">
            <v>0</v>
          </cell>
          <cell r="J221">
            <v>20635</v>
          </cell>
          <cell r="K221" t="str">
            <v>Y</v>
          </cell>
          <cell r="L221">
            <v>0</v>
          </cell>
          <cell r="M221">
            <v>125.375</v>
          </cell>
          <cell r="N221">
            <v>335</v>
          </cell>
          <cell r="O221">
            <v>20970</v>
          </cell>
        </row>
        <row r="222">
          <cell r="B222" t="str">
            <v>14097</v>
          </cell>
          <cell r="C222" t="str">
            <v>QUINAULT</v>
          </cell>
          <cell r="D222">
            <v>51.625</v>
          </cell>
          <cell r="E222">
            <v>8497</v>
          </cell>
          <cell r="F222">
            <v>0</v>
          </cell>
          <cell r="G222">
            <v>0</v>
          </cell>
          <cell r="H222">
            <v>8497</v>
          </cell>
          <cell r="I222">
            <v>0</v>
          </cell>
          <cell r="J222">
            <v>8497</v>
          </cell>
          <cell r="K222" t="str">
            <v>Y</v>
          </cell>
          <cell r="L222">
            <v>0</v>
          </cell>
          <cell r="M222">
            <v>51.625</v>
          </cell>
          <cell r="N222">
            <v>138</v>
          </cell>
          <cell r="O222">
            <v>8635</v>
          </cell>
        </row>
        <row r="223">
          <cell r="B223" t="str">
            <v>13144</v>
          </cell>
          <cell r="C223" t="str">
            <v>QUINCY</v>
          </cell>
          <cell r="D223">
            <v>842.875</v>
          </cell>
          <cell r="E223">
            <v>138728</v>
          </cell>
          <cell r="F223">
            <v>0</v>
          </cell>
          <cell r="G223">
            <v>0</v>
          </cell>
          <cell r="H223">
            <v>138728</v>
          </cell>
          <cell r="I223">
            <v>0</v>
          </cell>
          <cell r="J223">
            <v>138728</v>
          </cell>
          <cell r="K223" t="str">
            <v>Y</v>
          </cell>
          <cell r="L223">
            <v>0</v>
          </cell>
          <cell r="M223">
            <v>842.875</v>
          </cell>
          <cell r="N223">
            <v>2255</v>
          </cell>
          <cell r="O223">
            <v>140983</v>
          </cell>
        </row>
        <row r="224">
          <cell r="B224" t="str">
            <v>34307</v>
          </cell>
          <cell r="C224" t="str">
            <v>RAINIER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N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25116</v>
          </cell>
          <cell r="C225" t="str">
            <v>RAYMOND</v>
          </cell>
          <cell r="D225">
            <v>55.375</v>
          </cell>
          <cell r="E225">
            <v>9114</v>
          </cell>
          <cell r="F225">
            <v>0</v>
          </cell>
          <cell r="G225">
            <v>0</v>
          </cell>
          <cell r="H225">
            <v>9114</v>
          </cell>
          <cell r="I225">
            <v>0</v>
          </cell>
          <cell r="J225">
            <v>9114</v>
          </cell>
          <cell r="K225" t="str">
            <v>Y</v>
          </cell>
          <cell r="L225">
            <v>0</v>
          </cell>
          <cell r="M225">
            <v>55.375</v>
          </cell>
          <cell r="N225">
            <v>148</v>
          </cell>
          <cell r="O225">
            <v>9262</v>
          </cell>
        </row>
        <row r="226">
          <cell r="B226" t="str">
            <v>22009</v>
          </cell>
          <cell r="C226" t="str">
            <v>REARDAN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N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17403</v>
          </cell>
          <cell r="C227" t="str">
            <v>RENTON</v>
          </cell>
          <cell r="D227">
            <v>1865.625</v>
          </cell>
          <cell r="E227">
            <v>307061</v>
          </cell>
          <cell r="F227">
            <v>50000</v>
          </cell>
          <cell r="G227">
            <v>0</v>
          </cell>
          <cell r="H227">
            <v>357061</v>
          </cell>
          <cell r="I227">
            <v>0</v>
          </cell>
          <cell r="J227">
            <v>307061</v>
          </cell>
          <cell r="K227" t="str">
            <v>Y</v>
          </cell>
          <cell r="L227">
            <v>0</v>
          </cell>
          <cell r="M227">
            <v>1865.625</v>
          </cell>
          <cell r="N227">
            <v>4990</v>
          </cell>
          <cell r="O227">
            <v>312051</v>
          </cell>
        </row>
        <row r="228">
          <cell r="B228" t="str">
            <v>10309</v>
          </cell>
          <cell r="C228" t="str">
            <v>REPUBLIC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N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03400</v>
          </cell>
          <cell r="C229" t="str">
            <v>RICHLAND</v>
          </cell>
          <cell r="D229">
            <v>219.25</v>
          </cell>
          <cell r="E229">
            <v>36086</v>
          </cell>
          <cell r="F229">
            <v>0</v>
          </cell>
          <cell r="G229">
            <v>0</v>
          </cell>
          <cell r="H229">
            <v>36086</v>
          </cell>
          <cell r="I229">
            <v>0</v>
          </cell>
          <cell r="J229">
            <v>36086</v>
          </cell>
          <cell r="K229" t="str">
            <v>Y</v>
          </cell>
          <cell r="L229">
            <v>0</v>
          </cell>
          <cell r="M229">
            <v>219.25</v>
          </cell>
          <cell r="N229">
            <v>586</v>
          </cell>
          <cell r="O229">
            <v>36672</v>
          </cell>
        </row>
        <row r="230">
          <cell r="B230" t="str">
            <v>06122</v>
          </cell>
          <cell r="C230" t="str">
            <v>RIDGEFIELD</v>
          </cell>
          <cell r="D230">
            <v>62.5</v>
          </cell>
          <cell r="E230">
            <v>10287</v>
          </cell>
          <cell r="F230">
            <v>0</v>
          </cell>
          <cell r="G230">
            <v>0</v>
          </cell>
          <cell r="H230">
            <v>10287</v>
          </cell>
          <cell r="I230">
            <v>0</v>
          </cell>
          <cell r="J230">
            <v>10287</v>
          </cell>
          <cell r="K230" t="str">
            <v>Y</v>
          </cell>
          <cell r="L230">
            <v>0</v>
          </cell>
          <cell r="M230">
            <v>62.5</v>
          </cell>
          <cell r="N230">
            <v>167</v>
          </cell>
          <cell r="O230">
            <v>10454</v>
          </cell>
        </row>
        <row r="231">
          <cell r="B231" t="str">
            <v>01160</v>
          </cell>
          <cell r="C231" t="str">
            <v>RITZVILLE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N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32416</v>
          </cell>
          <cell r="C232" t="str">
            <v>RIVERSIDE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N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17407</v>
          </cell>
          <cell r="C233" t="str">
            <v>RIVERVIEW</v>
          </cell>
          <cell r="D233">
            <v>61.75</v>
          </cell>
          <cell r="E233">
            <v>10163</v>
          </cell>
          <cell r="F233">
            <v>0</v>
          </cell>
          <cell r="G233">
            <v>0</v>
          </cell>
          <cell r="H233">
            <v>10163</v>
          </cell>
          <cell r="I233">
            <v>0</v>
          </cell>
          <cell r="J233">
            <v>10163</v>
          </cell>
          <cell r="K233" t="str">
            <v>Y</v>
          </cell>
          <cell r="L233">
            <v>0</v>
          </cell>
          <cell r="M233">
            <v>61.75</v>
          </cell>
          <cell r="N233">
            <v>165</v>
          </cell>
          <cell r="O233">
            <v>10328</v>
          </cell>
        </row>
        <row r="234">
          <cell r="B234" t="str">
            <v>34401</v>
          </cell>
          <cell r="C234" t="str">
            <v>ROCHESTER</v>
          </cell>
          <cell r="D234">
            <v>105.75</v>
          </cell>
          <cell r="E234">
            <v>17405</v>
          </cell>
          <cell r="F234">
            <v>0</v>
          </cell>
          <cell r="G234">
            <v>0</v>
          </cell>
          <cell r="H234">
            <v>17405</v>
          </cell>
          <cell r="I234">
            <v>0</v>
          </cell>
          <cell r="J234">
            <v>17405</v>
          </cell>
          <cell r="K234" t="str">
            <v>Y</v>
          </cell>
          <cell r="L234">
            <v>0</v>
          </cell>
          <cell r="M234">
            <v>105.75</v>
          </cell>
          <cell r="N234">
            <v>283</v>
          </cell>
          <cell r="O234">
            <v>17688</v>
          </cell>
        </row>
        <row r="235">
          <cell r="B235" t="str">
            <v>20403</v>
          </cell>
          <cell r="C235" t="str">
            <v>ROOSEVELT</v>
          </cell>
          <cell r="D235">
            <v>11.75</v>
          </cell>
          <cell r="E235">
            <v>1934</v>
          </cell>
          <cell r="F235">
            <v>0</v>
          </cell>
          <cell r="G235">
            <v>0</v>
          </cell>
          <cell r="H235">
            <v>1934</v>
          </cell>
          <cell r="I235">
            <v>0</v>
          </cell>
          <cell r="J235">
            <v>1934</v>
          </cell>
          <cell r="K235" t="str">
            <v>N</v>
          </cell>
          <cell r="L235">
            <v>1934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38320</v>
          </cell>
          <cell r="C236" t="str">
            <v>ROSALIA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N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B237" t="str">
            <v>13160</v>
          </cell>
          <cell r="C237" t="str">
            <v>ROYAL</v>
          </cell>
          <cell r="D237">
            <v>581</v>
          </cell>
          <cell r="E237">
            <v>95626</v>
          </cell>
          <cell r="F237">
            <v>10000</v>
          </cell>
          <cell r="G237">
            <v>0</v>
          </cell>
          <cell r="H237">
            <v>105626</v>
          </cell>
          <cell r="I237">
            <v>0</v>
          </cell>
          <cell r="J237">
            <v>95626</v>
          </cell>
          <cell r="K237" t="str">
            <v>Y</v>
          </cell>
          <cell r="L237">
            <v>0</v>
          </cell>
          <cell r="M237">
            <v>581</v>
          </cell>
          <cell r="N237">
            <v>1554</v>
          </cell>
          <cell r="O237">
            <v>97180</v>
          </cell>
        </row>
        <row r="238">
          <cell r="B238" t="str">
            <v>28149</v>
          </cell>
          <cell r="C238" t="str">
            <v>SAN JUAN</v>
          </cell>
          <cell r="D238">
            <v>27.875</v>
          </cell>
          <cell r="E238">
            <v>4588</v>
          </cell>
          <cell r="F238">
            <v>0</v>
          </cell>
          <cell r="G238">
            <v>0</v>
          </cell>
          <cell r="H238">
            <v>4588</v>
          </cell>
          <cell r="I238">
            <v>0</v>
          </cell>
          <cell r="J238">
            <v>4588</v>
          </cell>
          <cell r="K238" t="str">
            <v>N</v>
          </cell>
          <cell r="L238">
            <v>4588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14104</v>
          </cell>
          <cell r="C239" t="str">
            <v>SATSOP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N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17001</v>
          </cell>
          <cell r="C240" t="str">
            <v>SEATTLE</v>
          </cell>
          <cell r="D240">
            <v>5137.5</v>
          </cell>
          <cell r="E240">
            <v>845576</v>
          </cell>
          <cell r="F240">
            <v>0</v>
          </cell>
          <cell r="G240">
            <v>0</v>
          </cell>
          <cell r="H240">
            <v>845576</v>
          </cell>
          <cell r="I240">
            <v>0</v>
          </cell>
          <cell r="J240">
            <v>845576</v>
          </cell>
          <cell r="K240" t="str">
            <v>Y</v>
          </cell>
          <cell r="L240">
            <v>0</v>
          </cell>
          <cell r="M240">
            <v>5137.5</v>
          </cell>
          <cell r="N240">
            <v>13742</v>
          </cell>
          <cell r="O240">
            <v>859319</v>
          </cell>
        </row>
        <row r="241">
          <cell r="B241" t="str">
            <v>29101</v>
          </cell>
          <cell r="C241" t="str">
            <v>SEDRO WOOLLEY</v>
          </cell>
          <cell r="D241">
            <v>224.75</v>
          </cell>
          <cell r="E241">
            <v>36991</v>
          </cell>
          <cell r="F241">
            <v>0</v>
          </cell>
          <cell r="G241">
            <v>0</v>
          </cell>
          <cell r="H241">
            <v>36991</v>
          </cell>
          <cell r="I241">
            <v>0</v>
          </cell>
          <cell r="J241">
            <v>36991</v>
          </cell>
          <cell r="K241" t="str">
            <v>Y</v>
          </cell>
          <cell r="L241">
            <v>0</v>
          </cell>
          <cell r="M241">
            <v>224.75</v>
          </cell>
          <cell r="N241">
            <v>601</v>
          </cell>
          <cell r="O241">
            <v>37592</v>
          </cell>
        </row>
        <row r="242">
          <cell r="B242" t="str">
            <v>39119</v>
          </cell>
          <cell r="C242" t="str">
            <v>SELAH</v>
          </cell>
          <cell r="D242">
            <v>164.875</v>
          </cell>
          <cell r="E242">
            <v>27137</v>
          </cell>
          <cell r="F242">
            <v>0</v>
          </cell>
          <cell r="G242">
            <v>0</v>
          </cell>
          <cell r="H242">
            <v>27137</v>
          </cell>
          <cell r="I242">
            <v>0</v>
          </cell>
          <cell r="J242">
            <v>27137</v>
          </cell>
          <cell r="K242" t="str">
            <v>Y</v>
          </cell>
          <cell r="L242">
            <v>0</v>
          </cell>
          <cell r="M242">
            <v>164.875</v>
          </cell>
          <cell r="N242">
            <v>441</v>
          </cell>
          <cell r="O242">
            <v>27578</v>
          </cell>
        </row>
        <row r="243">
          <cell r="B243" t="str">
            <v>26070</v>
          </cell>
          <cell r="C243" t="str">
            <v>SELKIRK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N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05323</v>
          </cell>
          <cell r="C244" t="str">
            <v>SEQUIM</v>
          </cell>
          <cell r="D244">
            <v>45</v>
          </cell>
          <cell r="E244">
            <v>7407</v>
          </cell>
          <cell r="F244">
            <v>0</v>
          </cell>
          <cell r="G244">
            <v>0</v>
          </cell>
          <cell r="H244">
            <v>7407</v>
          </cell>
          <cell r="I244">
            <v>0</v>
          </cell>
          <cell r="J244">
            <v>7407</v>
          </cell>
          <cell r="K244" t="str">
            <v>N</v>
          </cell>
          <cell r="L244">
            <v>7407</v>
          </cell>
          <cell r="M244">
            <v>0</v>
          </cell>
          <cell r="N244">
            <v>0</v>
          </cell>
          <cell r="O244">
            <v>0</v>
          </cell>
        </row>
        <row r="245">
          <cell r="B245" t="str">
            <v>28010</v>
          </cell>
          <cell r="C245" t="str">
            <v>SHAW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N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23309</v>
          </cell>
          <cell r="C246" t="str">
            <v>SHELTON</v>
          </cell>
          <cell r="D246">
            <v>263.75</v>
          </cell>
          <cell r="E246">
            <v>43410</v>
          </cell>
          <cell r="F246">
            <v>0</v>
          </cell>
          <cell r="G246">
            <v>0</v>
          </cell>
          <cell r="H246">
            <v>43410</v>
          </cell>
          <cell r="I246">
            <v>0</v>
          </cell>
          <cell r="J246">
            <v>43410</v>
          </cell>
          <cell r="K246" t="str">
            <v>Y</v>
          </cell>
          <cell r="L246">
            <v>0</v>
          </cell>
          <cell r="M246">
            <v>263.75</v>
          </cell>
          <cell r="N246">
            <v>705</v>
          </cell>
          <cell r="O246">
            <v>44115</v>
          </cell>
        </row>
        <row r="247">
          <cell r="B247" t="str">
            <v>17412</v>
          </cell>
          <cell r="C247" t="str">
            <v>SHORELINE</v>
          </cell>
          <cell r="D247">
            <v>551.125</v>
          </cell>
          <cell r="E247">
            <v>90709</v>
          </cell>
          <cell r="F247">
            <v>0</v>
          </cell>
          <cell r="G247">
            <v>0</v>
          </cell>
          <cell r="H247">
            <v>90709</v>
          </cell>
          <cell r="I247">
            <v>0</v>
          </cell>
          <cell r="J247">
            <v>90709</v>
          </cell>
          <cell r="K247" t="str">
            <v>Y</v>
          </cell>
          <cell r="L247">
            <v>0</v>
          </cell>
          <cell r="M247">
            <v>551.125</v>
          </cell>
          <cell r="N247">
            <v>1474</v>
          </cell>
          <cell r="O247">
            <v>92183</v>
          </cell>
        </row>
        <row r="248">
          <cell r="B248" t="str">
            <v>30002</v>
          </cell>
          <cell r="C248" t="str">
            <v>SKAMANIA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N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B249" t="str">
            <v>17404</v>
          </cell>
          <cell r="C249" t="str">
            <v>SKYKOMISH</v>
          </cell>
          <cell r="D249">
            <v>0.75</v>
          </cell>
          <cell r="E249">
            <v>123</v>
          </cell>
          <cell r="F249">
            <v>0</v>
          </cell>
          <cell r="G249">
            <v>0</v>
          </cell>
          <cell r="H249">
            <v>123</v>
          </cell>
          <cell r="I249">
            <v>0</v>
          </cell>
          <cell r="J249">
            <v>123</v>
          </cell>
          <cell r="K249" t="str">
            <v>N</v>
          </cell>
          <cell r="L249">
            <v>123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>31201</v>
          </cell>
          <cell r="C250" t="str">
            <v>SNOHOMISH</v>
          </cell>
          <cell r="D250">
            <v>201.875</v>
          </cell>
          <cell r="E250">
            <v>33226</v>
          </cell>
          <cell r="F250">
            <v>0</v>
          </cell>
          <cell r="G250">
            <v>0</v>
          </cell>
          <cell r="H250">
            <v>33226</v>
          </cell>
          <cell r="I250">
            <v>0</v>
          </cell>
          <cell r="J250">
            <v>33226</v>
          </cell>
          <cell r="K250" t="str">
            <v>Y</v>
          </cell>
          <cell r="L250">
            <v>0</v>
          </cell>
          <cell r="M250">
            <v>201.875</v>
          </cell>
          <cell r="N250">
            <v>540</v>
          </cell>
          <cell r="O250">
            <v>33766</v>
          </cell>
        </row>
        <row r="251">
          <cell r="B251" t="str">
            <v>17410</v>
          </cell>
          <cell r="C251" t="str">
            <v>SNOQUALMIE VALLEY</v>
          </cell>
          <cell r="D251">
            <v>65.25</v>
          </cell>
          <cell r="E251">
            <v>10739</v>
          </cell>
          <cell r="F251">
            <v>0</v>
          </cell>
          <cell r="G251">
            <v>0</v>
          </cell>
          <cell r="H251">
            <v>10739</v>
          </cell>
          <cell r="I251">
            <v>0</v>
          </cell>
          <cell r="J251">
            <v>10739</v>
          </cell>
          <cell r="K251" t="str">
            <v>N</v>
          </cell>
          <cell r="L251">
            <v>10739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13156</v>
          </cell>
          <cell r="C252" t="str">
            <v>SOAP LAKE</v>
          </cell>
          <cell r="D252">
            <v>113.75</v>
          </cell>
          <cell r="E252">
            <v>18722</v>
          </cell>
          <cell r="F252">
            <v>0</v>
          </cell>
          <cell r="G252">
            <v>3750</v>
          </cell>
          <cell r="H252">
            <v>22472</v>
          </cell>
          <cell r="I252">
            <v>0</v>
          </cell>
          <cell r="J252">
            <v>18722</v>
          </cell>
          <cell r="K252" t="str">
            <v>Y</v>
          </cell>
          <cell r="L252">
            <v>0</v>
          </cell>
          <cell r="M252">
            <v>113.75</v>
          </cell>
          <cell r="N252">
            <v>304</v>
          </cell>
          <cell r="O252">
            <v>19026</v>
          </cell>
        </row>
        <row r="253">
          <cell r="B253" t="str">
            <v>25118</v>
          </cell>
          <cell r="C253" t="str">
            <v>SOUTH BEND</v>
          </cell>
          <cell r="D253">
            <v>93.625</v>
          </cell>
          <cell r="E253">
            <v>15410</v>
          </cell>
          <cell r="F253">
            <v>0</v>
          </cell>
          <cell r="G253">
            <v>0</v>
          </cell>
          <cell r="H253">
            <v>15410</v>
          </cell>
          <cell r="I253">
            <v>0</v>
          </cell>
          <cell r="J253">
            <v>15410</v>
          </cell>
          <cell r="K253" t="str">
            <v>Y</v>
          </cell>
          <cell r="L253">
            <v>0</v>
          </cell>
          <cell r="M253">
            <v>93.625</v>
          </cell>
          <cell r="N253">
            <v>250</v>
          </cell>
          <cell r="O253">
            <v>15660</v>
          </cell>
        </row>
        <row r="254">
          <cell r="B254" t="str">
            <v>18402</v>
          </cell>
          <cell r="C254" t="str">
            <v>SOUTH KITSAP</v>
          </cell>
          <cell r="D254">
            <v>59</v>
          </cell>
          <cell r="E254">
            <v>9711</v>
          </cell>
          <cell r="F254">
            <v>0</v>
          </cell>
          <cell r="G254">
            <v>5850</v>
          </cell>
          <cell r="H254">
            <v>15561</v>
          </cell>
          <cell r="I254">
            <v>0</v>
          </cell>
          <cell r="J254">
            <v>9711</v>
          </cell>
          <cell r="K254" t="str">
            <v>N</v>
          </cell>
          <cell r="L254">
            <v>9711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15206</v>
          </cell>
          <cell r="C255" t="str">
            <v>SOUTH WHIDBEY</v>
          </cell>
          <cell r="D255">
            <v>8.625</v>
          </cell>
          <cell r="E255">
            <v>1420</v>
          </cell>
          <cell r="F255">
            <v>0</v>
          </cell>
          <cell r="G255">
            <v>0</v>
          </cell>
          <cell r="H255">
            <v>1420</v>
          </cell>
          <cell r="I255">
            <v>0</v>
          </cell>
          <cell r="J255">
            <v>1420</v>
          </cell>
          <cell r="K255" t="str">
            <v>N</v>
          </cell>
          <cell r="L255">
            <v>1420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23042</v>
          </cell>
          <cell r="C256" t="str">
            <v>SOUTHSIDE</v>
          </cell>
          <cell r="D256">
            <v>1.875</v>
          </cell>
          <cell r="E256">
            <v>309</v>
          </cell>
          <cell r="F256">
            <v>0</v>
          </cell>
          <cell r="G256">
            <v>0</v>
          </cell>
          <cell r="H256">
            <v>309</v>
          </cell>
          <cell r="I256">
            <v>0</v>
          </cell>
          <cell r="J256">
            <v>309</v>
          </cell>
          <cell r="K256" t="str">
            <v>N</v>
          </cell>
          <cell r="L256">
            <v>309</v>
          </cell>
          <cell r="M256">
            <v>0</v>
          </cell>
          <cell r="N256">
            <v>0</v>
          </cell>
          <cell r="O256">
            <v>0</v>
          </cell>
        </row>
        <row r="257">
          <cell r="B257" t="str">
            <v>32081</v>
          </cell>
          <cell r="C257" t="str">
            <v>SPOKANE</v>
          </cell>
          <cell r="D257">
            <v>1018.625</v>
          </cell>
          <cell r="E257">
            <v>167654</v>
          </cell>
          <cell r="F257">
            <v>25000</v>
          </cell>
          <cell r="G257">
            <v>0</v>
          </cell>
          <cell r="H257">
            <v>192654</v>
          </cell>
          <cell r="I257">
            <v>0</v>
          </cell>
          <cell r="J257">
            <v>167654</v>
          </cell>
          <cell r="K257" t="str">
            <v>Y</v>
          </cell>
          <cell r="L257">
            <v>0</v>
          </cell>
          <cell r="M257">
            <v>1018.625</v>
          </cell>
          <cell r="N257">
            <v>2725</v>
          </cell>
          <cell r="O257">
            <v>170379</v>
          </cell>
        </row>
        <row r="258">
          <cell r="B258" t="str">
            <v>22008</v>
          </cell>
          <cell r="C258" t="str">
            <v>SPRAGUE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N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B259" t="str">
            <v>38322</v>
          </cell>
          <cell r="C259" t="str">
            <v>ST JOHN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N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31401</v>
          </cell>
          <cell r="C260" t="str">
            <v>STANWOOD CAMANO</v>
          </cell>
          <cell r="D260">
            <v>85.625</v>
          </cell>
          <cell r="E260">
            <v>14093</v>
          </cell>
          <cell r="F260">
            <v>0</v>
          </cell>
          <cell r="G260">
            <v>0</v>
          </cell>
          <cell r="H260">
            <v>14093</v>
          </cell>
          <cell r="I260">
            <v>0</v>
          </cell>
          <cell r="J260">
            <v>14093</v>
          </cell>
          <cell r="K260" t="str">
            <v>Y</v>
          </cell>
          <cell r="L260">
            <v>0</v>
          </cell>
          <cell r="M260">
            <v>85.625</v>
          </cell>
          <cell r="N260">
            <v>229</v>
          </cell>
          <cell r="O260">
            <v>14322</v>
          </cell>
        </row>
        <row r="261">
          <cell r="B261" t="str">
            <v>11054</v>
          </cell>
          <cell r="C261" t="str">
            <v>STAR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07035</v>
          </cell>
          <cell r="C262" t="str">
            <v>STARBUCK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N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04069</v>
          </cell>
          <cell r="C263" t="str">
            <v>STEHEKIN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N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B264" t="str">
            <v>27001</v>
          </cell>
          <cell r="C264" t="str">
            <v>STEILACOOM HIST.</v>
          </cell>
          <cell r="D264">
            <v>57</v>
          </cell>
          <cell r="E264">
            <v>9382</v>
          </cell>
          <cell r="F264">
            <v>0</v>
          </cell>
          <cell r="G264">
            <v>0</v>
          </cell>
          <cell r="H264">
            <v>9382</v>
          </cell>
          <cell r="I264">
            <v>0</v>
          </cell>
          <cell r="J264">
            <v>9382</v>
          </cell>
          <cell r="K264" t="str">
            <v>N</v>
          </cell>
          <cell r="L264">
            <v>9382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38304</v>
          </cell>
          <cell r="C265" t="str">
            <v>STEPTOE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N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30303</v>
          </cell>
          <cell r="C266" t="str">
            <v>STEVENSON-CARSON</v>
          </cell>
          <cell r="D266">
            <v>21.875</v>
          </cell>
          <cell r="E266">
            <v>3600</v>
          </cell>
          <cell r="F266">
            <v>0</v>
          </cell>
          <cell r="G266">
            <v>0</v>
          </cell>
          <cell r="H266">
            <v>3600</v>
          </cell>
          <cell r="I266">
            <v>0</v>
          </cell>
          <cell r="J266">
            <v>3600</v>
          </cell>
          <cell r="K266" t="str">
            <v>N</v>
          </cell>
          <cell r="L266">
            <v>3600</v>
          </cell>
          <cell r="M266">
            <v>0</v>
          </cell>
          <cell r="N266">
            <v>0</v>
          </cell>
          <cell r="O266">
            <v>0</v>
          </cell>
        </row>
        <row r="267">
          <cell r="B267" t="str">
            <v>31311</v>
          </cell>
          <cell r="C267" t="str">
            <v>SULTAN</v>
          </cell>
          <cell r="D267">
            <v>86.25</v>
          </cell>
          <cell r="E267">
            <v>14196</v>
          </cell>
          <cell r="F267">
            <v>0</v>
          </cell>
          <cell r="G267">
            <v>0</v>
          </cell>
          <cell r="H267">
            <v>14196</v>
          </cell>
          <cell r="I267">
            <v>0</v>
          </cell>
          <cell r="J267">
            <v>14196</v>
          </cell>
          <cell r="K267" t="str">
            <v>Y</v>
          </cell>
          <cell r="L267">
            <v>0</v>
          </cell>
          <cell r="M267">
            <v>86.25</v>
          </cell>
          <cell r="N267">
            <v>231</v>
          </cell>
          <cell r="O267">
            <v>14427</v>
          </cell>
        </row>
        <row r="268">
          <cell r="B268" t="str">
            <v>33202</v>
          </cell>
          <cell r="C268" t="str">
            <v>SUMMIT VALLEY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N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>27320</v>
          </cell>
          <cell r="C269" t="str">
            <v>SUMNER</v>
          </cell>
          <cell r="D269">
            <v>171.375</v>
          </cell>
          <cell r="E269">
            <v>28206</v>
          </cell>
          <cell r="F269">
            <v>0</v>
          </cell>
          <cell r="G269">
            <v>0</v>
          </cell>
          <cell r="H269">
            <v>28206</v>
          </cell>
          <cell r="I269">
            <v>0</v>
          </cell>
          <cell r="J269">
            <v>28206</v>
          </cell>
          <cell r="K269" t="str">
            <v>Y</v>
          </cell>
          <cell r="L269">
            <v>0</v>
          </cell>
          <cell r="M269">
            <v>171.375</v>
          </cell>
          <cell r="N269">
            <v>458</v>
          </cell>
          <cell r="O269">
            <v>28664</v>
          </cell>
        </row>
        <row r="270">
          <cell r="B270" t="str">
            <v>39201</v>
          </cell>
          <cell r="C270" t="str">
            <v>SUNNYSIDE</v>
          </cell>
          <cell r="D270">
            <v>1549.5</v>
          </cell>
          <cell r="E270">
            <v>255031</v>
          </cell>
          <cell r="F270">
            <v>0</v>
          </cell>
          <cell r="G270">
            <v>0</v>
          </cell>
          <cell r="H270">
            <v>255031</v>
          </cell>
          <cell r="I270">
            <v>0</v>
          </cell>
          <cell r="J270">
            <v>255031</v>
          </cell>
          <cell r="K270" t="str">
            <v>Y</v>
          </cell>
          <cell r="L270">
            <v>0</v>
          </cell>
          <cell r="M270">
            <v>1549.5</v>
          </cell>
          <cell r="N270">
            <v>4145</v>
          </cell>
          <cell r="O270">
            <v>259176</v>
          </cell>
        </row>
        <row r="271">
          <cell r="B271" t="str">
            <v>17942</v>
          </cell>
          <cell r="C271" t="str">
            <v>SVI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B272" t="str">
            <v>27010</v>
          </cell>
          <cell r="C272" t="str">
            <v>TACOMA</v>
          </cell>
          <cell r="D272">
            <v>1880.75</v>
          </cell>
          <cell r="E272">
            <v>309551</v>
          </cell>
          <cell r="F272">
            <v>0</v>
          </cell>
          <cell r="G272">
            <v>0</v>
          </cell>
          <cell r="H272">
            <v>309551</v>
          </cell>
          <cell r="I272">
            <v>0</v>
          </cell>
          <cell r="J272">
            <v>309551</v>
          </cell>
          <cell r="K272" t="str">
            <v>Y</v>
          </cell>
          <cell r="L272">
            <v>0</v>
          </cell>
          <cell r="M272">
            <v>1880.75</v>
          </cell>
          <cell r="N272">
            <v>5031</v>
          </cell>
          <cell r="O272">
            <v>314582</v>
          </cell>
        </row>
        <row r="273">
          <cell r="B273" t="str">
            <v>14077</v>
          </cell>
          <cell r="C273" t="str">
            <v>TAHOLAH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N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B274" t="str">
            <v>17409</v>
          </cell>
          <cell r="C274" t="str">
            <v>TAHOMA</v>
          </cell>
          <cell r="D274">
            <v>151.75</v>
          </cell>
          <cell r="E274">
            <v>24976</v>
          </cell>
          <cell r="F274">
            <v>10000</v>
          </cell>
          <cell r="G274">
            <v>0</v>
          </cell>
          <cell r="H274">
            <v>34976</v>
          </cell>
          <cell r="I274">
            <v>0</v>
          </cell>
          <cell r="J274">
            <v>24976</v>
          </cell>
          <cell r="K274" t="str">
            <v>Y</v>
          </cell>
          <cell r="L274">
            <v>0</v>
          </cell>
          <cell r="M274">
            <v>151.75</v>
          </cell>
          <cell r="N274">
            <v>406</v>
          </cell>
          <cell r="O274">
            <v>25382</v>
          </cell>
        </row>
        <row r="275">
          <cell r="B275" t="str">
            <v>38265</v>
          </cell>
          <cell r="C275" t="str">
            <v>TEKOA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N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34402</v>
          </cell>
          <cell r="C276" t="str">
            <v>TENINO</v>
          </cell>
          <cell r="D276">
            <v>14.125</v>
          </cell>
          <cell r="E276">
            <v>2325</v>
          </cell>
          <cell r="F276">
            <v>0</v>
          </cell>
          <cell r="G276">
            <v>0</v>
          </cell>
          <cell r="H276">
            <v>2325</v>
          </cell>
          <cell r="I276">
            <v>0</v>
          </cell>
          <cell r="J276">
            <v>2325</v>
          </cell>
          <cell r="K276" t="str">
            <v>N</v>
          </cell>
          <cell r="L276">
            <v>2325</v>
          </cell>
          <cell r="M276">
            <v>0</v>
          </cell>
          <cell r="N276">
            <v>0</v>
          </cell>
          <cell r="O276">
            <v>0</v>
          </cell>
        </row>
        <row r="277">
          <cell r="B277" t="str">
            <v>19400</v>
          </cell>
          <cell r="C277" t="str">
            <v>THORP</v>
          </cell>
          <cell r="D277">
            <v>1.75</v>
          </cell>
          <cell r="E277">
            <v>288</v>
          </cell>
          <cell r="F277">
            <v>0</v>
          </cell>
          <cell r="G277">
            <v>0</v>
          </cell>
          <cell r="H277">
            <v>288</v>
          </cell>
          <cell r="I277">
            <v>0</v>
          </cell>
          <cell r="J277">
            <v>288</v>
          </cell>
          <cell r="K277" t="str">
            <v>Y</v>
          </cell>
          <cell r="L277">
            <v>0</v>
          </cell>
          <cell r="M277">
            <v>1.75</v>
          </cell>
          <cell r="N277">
            <v>5</v>
          </cell>
          <cell r="O277">
            <v>293</v>
          </cell>
        </row>
        <row r="278">
          <cell r="B278" t="str">
            <v>21237</v>
          </cell>
          <cell r="C278" t="str">
            <v>TOLEDO</v>
          </cell>
          <cell r="D278">
            <v>11.25</v>
          </cell>
          <cell r="E278">
            <v>1852</v>
          </cell>
          <cell r="F278">
            <v>0</v>
          </cell>
          <cell r="G278">
            <v>0</v>
          </cell>
          <cell r="H278">
            <v>1852</v>
          </cell>
          <cell r="I278">
            <v>0</v>
          </cell>
          <cell r="J278">
            <v>1852</v>
          </cell>
          <cell r="K278" t="str">
            <v>N</v>
          </cell>
          <cell r="L278">
            <v>1852</v>
          </cell>
          <cell r="M278">
            <v>0</v>
          </cell>
          <cell r="N278">
            <v>0</v>
          </cell>
          <cell r="O278">
            <v>0</v>
          </cell>
        </row>
        <row r="279">
          <cell r="B279" t="str">
            <v>24404</v>
          </cell>
          <cell r="C279" t="str">
            <v>TONASKET</v>
          </cell>
          <cell r="D279">
            <v>90.875</v>
          </cell>
          <cell r="E279">
            <v>14957</v>
          </cell>
          <cell r="F279">
            <v>0</v>
          </cell>
          <cell r="G279">
            <v>0</v>
          </cell>
          <cell r="H279">
            <v>14957</v>
          </cell>
          <cell r="I279">
            <v>0</v>
          </cell>
          <cell r="J279">
            <v>14957</v>
          </cell>
          <cell r="K279" t="str">
            <v>Y</v>
          </cell>
          <cell r="L279">
            <v>0</v>
          </cell>
          <cell r="M279">
            <v>90.875</v>
          </cell>
          <cell r="N279">
            <v>243</v>
          </cell>
          <cell r="O279">
            <v>15200</v>
          </cell>
        </row>
        <row r="280">
          <cell r="B280" t="str">
            <v>39202</v>
          </cell>
          <cell r="C280" t="str">
            <v>TOPPENISH</v>
          </cell>
          <cell r="D280">
            <v>1466.25</v>
          </cell>
          <cell r="E280">
            <v>241329</v>
          </cell>
          <cell r="F280">
            <v>0</v>
          </cell>
          <cell r="G280">
            <v>0</v>
          </cell>
          <cell r="H280">
            <v>241329</v>
          </cell>
          <cell r="I280">
            <v>0</v>
          </cell>
          <cell r="J280">
            <v>241329</v>
          </cell>
          <cell r="K280" t="str">
            <v>Y</v>
          </cell>
          <cell r="L280">
            <v>0</v>
          </cell>
          <cell r="M280">
            <v>1466.25</v>
          </cell>
          <cell r="N280">
            <v>3922</v>
          </cell>
          <cell r="O280">
            <v>245251</v>
          </cell>
        </row>
        <row r="281">
          <cell r="B281" t="str">
            <v>36300</v>
          </cell>
          <cell r="C281" t="str">
            <v>TOUCHET</v>
          </cell>
          <cell r="D281">
            <v>29.25</v>
          </cell>
          <cell r="E281">
            <v>4814</v>
          </cell>
          <cell r="F281">
            <v>0</v>
          </cell>
          <cell r="G281">
            <v>0</v>
          </cell>
          <cell r="H281">
            <v>4814</v>
          </cell>
          <cell r="I281">
            <v>0</v>
          </cell>
          <cell r="J281">
            <v>4814</v>
          </cell>
          <cell r="K281" t="str">
            <v>Y</v>
          </cell>
          <cell r="L281">
            <v>0</v>
          </cell>
          <cell r="M281">
            <v>29.25</v>
          </cell>
          <cell r="N281">
            <v>78</v>
          </cell>
          <cell r="O281">
            <v>4892</v>
          </cell>
        </row>
        <row r="282">
          <cell r="B282" t="str">
            <v>08130</v>
          </cell>
          <cell r="C282" t="str">
            <v>TOUTLE LAKE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B283" t="str">
            <v>20400</v>
          </cell>
          <cell r="C283" t="str">
            <v>TROUT LAKE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N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B284" t="str">
            <v>17406</v>
          </cell>
          <cell r="C284" t="str">
            <v>TUKWILA</v>
          </cell>
          <cell r="D284">
            <v>900</v>
          </cell>
          <cell r="E284">
            <v>148130</v>
          </cell>
          <cell r="F284">
            <v>0</v>
          </cell>
          <cell r="G284">
            <v>0</v>
          </cell>
          <cell r="H284">
            <v>148130</v>
          </cell>
          <cell r="I284">
            <v>0</v>
          </cell>
          <cell r="J284">
            <v>148130</v>
          </cell>
          <cell r="K284" t="str">
            <v>Y</v>
          </cell>
          <cell r="L284">
            <v>0</v>
          </cell>
          <cell r="M284">
            <v>900</v>
          </cell>
          <cell r="N284">
            <v>2407</v>
          </cell>
          <cell r="O284">
            <v>150537</v>
          </cell>
        </row>
        <row r="285">
          <cell r="B285" t="str">
            <v>34033</v>
          </cell>
          <cell r="C285" t="str">
            <v>TUMWATER</v>
          </cell>
          <cell r="D285">
            <v>73.25</v>
          </cell>
          <cell r="E285">
            <v>12056</v>
          </cell>
          <cell r="F285">
            <v>0</v>
          </cell>
          <cell r="G285">
            <v>3600</v>
          </cell>
          <cell r="H285">
            <v>15656</v>
          </cell>
          <cell r="I285">
            <v>0</v>
          </cell>
          <cell r="J285">
            <v>12056</v>
          </cell>
          <cell r="K285" t="str">
            <v>N</v>
          </cell>
          <cell r="L285">
            <v>12056</v>
          </cell>
          <cell r="M285">
            <v>0</v>
          </cell>
          <cell r="N285">
            <v>0</v>
          </cell>
          <cell r="O285">
            <v>0</v>
          </cell>
        </row>
        <row r="286">
          <cell r="B286" t="str">
            <v>39002</v>
          </cell>
          <cell r="C286" t="str">
            <v>UNION GAP</v>
          </cell>
          <cell r="D286">
            <v>108.375</v>
          </cell>
          <cell r="E286">
            <v>17837</v>
          </cell>
          <cell r="F286">
            <v>0</v>
          </cell>
          <cell r="G286">
            <v>0</v>
          </cell>
          <cell r="H286">
            <v>17837</v>
          </cell>
          <cell r="I286">
            <v>0</v>
          </cell>
          <cell r="J286">
            <v>17837</v>
          </cell>
          <cell r="K286" t="str">
            <v>Y</v>
          </cell>
          <cell r="L286">
            <v>0</v>
          </cell>
          <cell r="M286">
            <v>108.375</v>
          </cell>
          <cell r="N286">
            <v>290</v>
          </cell>
          <cell r="O286">
            <v>18127</v>
          </cell>
        </row>
        <row r="287">
          <cell r="B287" t="str">
            <v>27083</v>
          </cell>
          <cell r="C287" t="str">
            <v>UNIVERSITY PLACE</v>
          </cell>
          <cell r="D287">
            <v>103.625</v>
          </cell>
          <cell r="E287">
            <v>17056</v>
          </cell>
          <cell r="F287">
            <v>25000</v>
          </cell>
          <cell r="G287">
            <v>0</v>
          </cell>
          <cell r="H287">
            <v>42056</v>
          </cell>
          <cell r="I287">
            <v>0</v>
          </cell>
          <cell r="J287">
            <v>17056</v>
          </cell>
          <cell r="K287" t="str">
            <v>Y</v>
          </cell>
          <cell r="L287">
            <v>0</v>
          </cell>
          <cell r="M287">
            <v>103.625</v>
          </cell>
          <cell r="N287">
            <v>277</v>
          </cell>
          <cell r="O287">
            <v>17333</v>
          </cell>
        </row>
        <row r="288">
          <cell r="B288" t="str">
            <v>21018</v>
          </cell>
          <cell r="C288" t="str">
            <v>VADER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B289" t="str">
            <v>33070</v>
          </cell>
          <cell r="C289" t="str">
            <v>VALLEY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N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B290" t="str">
            <v>06037</v>
          </cell>
          <cell r="C290" t="str">
            <v>VANCOUVER</v>
          </cell>
          <cell r="D290">
            <v>1823.625</v>
          </cell>
          <cell r="E290">
            <v>300149</v>
          </cell>
          <cell r="F290">
            <v>50000</v>
          </cell>
          <cell r="G290">
            <v>0</v>
          </cell>
          <cell r="H290">
            <v>350149</v>
          </cell>
          <cell r="I290">
            <v>0</v>
          </cell>
          <cell r="J290">
            <v>300149</v>
          </cell>
          <cell r="K290" t="str">
            <v>Y</v>
          </cell>
          <cell r="L290">
            <v>0</v>
          </cell>
          <cell r="M290">
            <v>1823.625</v>
          </cell>
          <cell r="N290">
            <v>4878</v>
          </cell>
          <cell r="O290">
            <v>305027</v>
          </cell>
        </row>
        <row r="291">
          <cell r="B291" t="str">
            <v>17402</v>
          </cell>
          <cell r="C291" t="str">
            <v>VASHON ISLAND</v>
          </cell>
          <cell r="D291">
            <v>20.375</v>
          </cell>
          <cell r="E291">
            <v>3354</v>
          </cell>
          <cell r="F291">
            <v>0</v>
          </cell>
          <cell r="G291">
            <v>0</v>
          </cell>
          <cell r="H291">
            <v>3354</v>
          </cell>
          <cell r="I291">
            <v>0</v>
          </cell>
          <cell r="J291">
            <v>3354</v>
          </cell>
          <cell r="K291" t="str">
            <v>N</v>
          </cell>
          <cell r="L291">
            <v>3354</v>
          </cell>
          <cell r="M291">
            <v>0</v>
          </cell>
          <cell r="N291">
            <v>0</v>
          </cell>
          <cell r="O291">
            <v>0</v>
          </cell>
        </row>
        <row r="292">
          <cell r="B292" t="str">
            <v>35200</v>
          </cell>
          <cell r="C292" t="str">
            <v>WAHKIAKUM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N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13073</v>
          </cell>
          <cell r="C293" t="str">
            <v>WAHLUKE</v>
          </cell>
          <cell r="D293">
            <v>1085.625</v>
          </cell>
          <cell r="E293">
            <v>178682</v>
          </cell>
          <cell r="F293">
            <v>0</v>
          </cell>
          <cell r="G293">
            <v>0</v>
          </cell>
          <cell r="H293">
            <v>178682</v>
          </cell>
          <cell r="I293">
            <v>0</v>
          </cell>
          <cell r="J293">
            <v>178682</v>
          </cell>
          <cell r="K293" t="str">
            <v>Y</v>
          </cell>
          <cell r="L293">
            <v>0</v>
          </cell>
          <cell r="M293">
            <v>1085.625</v>
          </cell>
          <cell r="N293">
            <v>2904</v>
          </cell>
          <cell r="O293">
            <v>181586</v>
          </cell>
        </row>
        <row r="294">
          <cell r="B294" t="str">
            <v>36401</v>
          </cell>
          <cell r="C294" t="str">
            <v>WAITSBURG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N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36140</v>
          </cell>
          <cell r="C295" t="str">
            <v>WALLA WALLA</v>
          </cell>
          <cell r="D295">
            <v>718.5</v>
          </cell>
          <cell r="E295">
            <v>118257</v>
          </cell>
          <cell r="F295">
            <v>0</v>
          </cell>
          <cell r="G295">
            <v>0</v>
          </cell>
          <cell r="H295">
            <v>118257</v>
          </cell>
          <cell r="I295">
            <v>0</v>
          </cell>
          <cell r="J295">
            <v>118257</v>
          </cell>
          <cell r="K295" t="str">
            <v>Y</v>
          </cell>
          <cell r="L295">
            <v>0</v>
          </cell>
          <cell r="M295">
            <v>718.5</v>
          </cell>
          <cell r="N295">
            <v>1922</v>
          </cell>
          <cell r="O295">
            <v>120179</v>
          </cell>
        </row>
        <row r="296">
          <cell r="B296" t="str">
            <v>39207</v>
          </cell>
          <cell r="C296" t="str">
            <v>WAPATO</v>
          </cell>
          <cell r="D296">
            <v>973.375</v>
          </cell>
          <cell r="E296">
            <v>160207</v>
          </cell>
          <cell r="F296">
            <v>0</v>
          </cell>
          <cell r="G296">
            <v>0</v>
          </cell>
          <cell r="H296">
            <v>160207</v>
          </cell>
          <cell r="I296">
            <v>0</v>
          </cell>
          <cell r="J296">
            <v>160207</v>
          </cell>
          <cell r="K296" t="str">
            <v>Y</v>
          </cell>
          <cell r="L296">
            <v>0</v>
          </cell>
          <cell r="M296">
            <v>973.375</v>
          </cell>
          <cell r="N296">
            <v>2604</v>
          </cell>
          <cell r="O296">
            <v>162811</v>
          </cell>
        </row>
        <row r="297">
          <cell r="B297" t="str">
            <v>13146</v>
          </cell>
          <cell r="C297" t="str">
            <v>WARDEN</v>
          </cell>
          <cell r="D297">
            <v>292.25</v>
          </cell>
          <cell r="E297">
            <v>48101</v>
          </cell>
          <cell r="F297">
            <v>0</v>
          </cell>
          <cell r="G297">
            <v>0</v>
          </cell>
          <cell r="H297">
            <v>48101</v>
          </cell>
          <cell r="I297">
            <v>0</v>
          </cell>
          <cell r="J297">
            <v>48101</v>
          </cell>
          <cell r="K297" t="str">
            <v>Y</v>
          </cell>
          <cell r="L297">
            <v>0</v>
          </cell>
          <cell r="M297">
            <v>292.25</v>
          </cell>
          <cell r="N297">
            <v>782</v>
          </cell>
          <cell r="O297">
            <v>48883</v>
          </cell>
        </row>
        <row r="298">
          <cell r="B298" t="str">
            <v>06112</v>
          </cell>
          <cell r="C298" t="str">
            <v>WASHOUGAL</v>
          </cell>
          <cell r="D298">
            <v>57</v>
          </cell>
          <cell r="E298">
            <v>9382</v>
          </cell>
          <cell r="F298">
            <v>0</v>
          </cell>
          <cell r="G298">
            <v>3450</v>
          </cell>
          <cell r="H298">
            <v>12832</v>
          </cell>
          <cell r="I298">
            <v>0</v>
          </cell>
          <cell r="J298">
            <v>9382</v>
          </cell>
          <cell r="K298" t="str">
            <v>Y</v>
          </cell>
          <cell r="L298">
            <v>0</v>
          </cell>
          <cell r="M298">
            <v>57</v>
          </cell>
          <cell r="N298">
            <v>152</v>
          </cell>
          <cell r="O298">
            <v>9534</v>
          </cell>
        </row>
        <row r="299">
          <cell r="B299" t="str">
            <v>01109</v>
          </cell>
          <cell r="C299" t="str">
            <v>WASHTUCNA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N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09209</v>
          </cell>
          <cell r="C300" t="str">
            <v>WATERVILLE</v>
          </cell>
          <cell r="D300">
            <v>32</v>
          </cell>
          <cell r="E300">
            <v>5267</v>
          </cell>
          <cell r="F300">
            <v>0</v>
          </cell>
          <cell r="G300">
            <v>0</v>
          </cell>
          <cell r="H300">
            <v>5267</v>
          </cell>
          <cell r="I300">
            <v>0</v>
          </cell>
          <cell r="J300">
            <v>5267</v>
          </cell>
          <cell r="K300" t="str">
            <v>N</v>
          </cell>
          <cell r="L300">
            <v>5267</v>
          </cell>
          <cell r="M300">
            <v>0</v>
          </cell>
          <cell r="N300">
            <v>0</v>
          </cell>
          <cell r="O300">
            <v>0</v>
          </cell>
        </row>
        <row r="301">
          <cell r="B301" t="str">
            <v>33049</v>
          </cell>
          <cell r="C301" t="str">
            <v>WELLPINIT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N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B302" t="str">
            <v>04246</v>
          </cell>
          <cell r="C302" t="str">
            <v>WENATCHEE</v>
          </cell>
          <cell r="D302">
            <v>1566.75</v>
          </cell>
          <cell r="E302">
            <v>257870</v>
          </cell>
          <cell r="F302">
            <v>0</v>
          </cell>
          <cell r="G302">
            <v>0</v>
          </cell>
          <cell r="H302">
            <v>257870</v>
          </cell>
          <cell r="I302">
            <v>0</v>
          </cell>
          <cell r="J302">
            <v>257870</v>
          </cell>
          <cell r="K302" t="str">
            <v>Y</v>
          </cell>
          <cell r="L302">
            <v>0</v>
          </cell>
          <cell r="M302">
            <v>1566.75</v>
          </cell>
          <cell r="N302">
            <v>4191</v>
          </cell>
          <cell r="O302">
            <v>262061</v>
          </cell>
        </row>
        <row r="303">
          <cell r="B303" t="str">
            <v>32363</v>
          </cell>
          <cell r="C303" t="str">
            <v>WEST VALLEY (SPOK</v>
          </cell>
          <cell r="D303">
            <v>80.125</v>
          </cell>
          <cell r="E303">
            <v>13188</v>
          </cell>
          <cell r="F303">
            <v>0</v>
          </cell>
          <cell r="G303">
            <v>0</v>
          </cell>
          <cell r="H303">
            <v>13188</v>
          </cell>
          <cell r="I303">
            <v>0</v>
          </cell>
          <cell r="J303">
            <v>13188</v>
          </cell>
          <cell r="K303" t="str">
            <v>Y</v>
          </cell>
          <cell r="L303">
            <v>0</v>
          </cell>
          <cell r="M303">
            <v>80.125</v>
          </cell>
          <cell r="N303">
            <v>214</v>
          </cell>
          <cell r="O303">
            <v>13402</v>
          </cell>
        </row>
        <row r="304">
          <cell r="B304" t="str">
            <v>39208</v>
          </cell>
          <cell r="C304" t="str">
            <v>WEST VALLEY (YAK)</v>
          </cell>
          <cell r="D304">
            <v>55.625</v>
          </cell>
          <cell r="E304">
            <v>9155</v>
          </cell>
          <cell r="F304">
            <v>0</v>
          </cell>
          <cell r="G304">
            <v>0</v>
          </cell>
          <cell r="H304">
            <v>9155</v>
          </cell>
          <cell r="I304">
            <v>0</v>
          </cell>
          <cell r="J304">
            <v>9155</v>
          </cell>
          <cell r="K304" t="str">
            <v>Y</v>
          </cell>
          <cell r="L304">
            <v>0</v>
          </cell>
          <cell r="M304">
            <v>55.625</v>
          </cell>
          <cell r="N304">
            <v>149</v>
          </cell>
          <cell r="O304">
            <v>9304</v>
          </cell>
        </row>
        <row r="305">
          <cell r="B305" t="str">
            <v>21303</v>
          </cell>
          <cell r="C305" t="str">
            <v>WHITE PASS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N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27416</v>
          </cell>
          <cell r="C306" t="str">
            <v>WHITE RIVER</v>
          </cell>
          <cell r="D306">
            <v>32.875</v>
          </cell>
          <cell r="E306">
            <v>5411</v>
          </cell>
          <cell r="F306">
            <v>0</v>
          </cell>
          <cell r="G306">
            <v>1650</v>
          </cell>
          <cell r="H306">
            <v>7061</v>
          </cell>
          <cell r="I306">
            <v>0</v>
          </cell>
          <cell r="J306">
            <v>5411</v>
          </cell>
          <cell r="K306" t="str">
            <v>N</v>
          </cell>
          <cell r="L306">
            <v>5411</v>
          </cell>
          <cell r="M306">
            <v>0</v>
          </cell>
          <cell r="N306">
            <v>0</v>
          </cell>
          <cell r="O306">
            <v>0</v>
          </cell>
        </row>
        <row r="307">
          <cell r="B307" t="str">
            <v>20405</v>
          </cell>
          <cell r="C307" t="str">
            <v>WHITE SALMON</v>
          </cell>
          <cell r="D307">
            <v>180.75</v>
          </cell>
          <cell r="E307">
            <v>29749</v>
          </cell>
          <cell r="F307">
            <v>0</v>
          </cell>
          <cell r="G307">
            <v>4500</v>
          </cell>
          <cell r="H307">
            <v>34249</v>
          </cell>
          <cell r="I307">
            <v>0</v>
          </cell>
          <cell r="J307">
            <v>29749</v>
          </cell>
          <cell r="K307" t="str">
            <v>Y</v>
          </cell>
          <cell r="L307">
            <v>0</v>
          </cell>
          <cell r="M307">
            <v>180.75</v>
          </cell>
          <cell r="N307">
            <v>483</v>
          </cell>
          <cell r="O307">
            <v>30232</v>
          </cell>
        </row>
        <row r="308">
          <cell r="B308" t="str">
            <v>22200</v>
          </cell>
          <cell r="C308" t="str">
            <v>WILBUR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N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B309" t="str">
            <v>25160</v>
          </cell>
          <cell r="C309" t="str">
            <v>WILLAPA VALLEY</v>
          </cell>
          <cell r="D309">
            <v>2.5</v>
          </cell>
          <cell r="E309">
            <v>411</v>
          </cell>
          <cell r="F309">
            <v>0</v>
          </cell>
          <cell r="G309">
            <v>0</v>
          </cell>
          <cell r="H309">
            <v>411</v>
          </cell>
          <cell r="I309">
            <v>0</v>
          </cell>
          <cell r="J309">
            <v>411</v>
          </cell>
          <cell r="K309" t="str">
            <v>N</v>
          </cell>
          <cell r="L309">
            <v>411</v>
          </cell>
          <cell r="M309">
            <v>0</v>
          </cell>
          <cell r="N309">
            <v>0</v>
          </cell>
          <cell r="O309">
            <v>0</v>
          </cell>
        </row>
        <row r="310">
          <cell r="B310" t="str">
            <v>13167</v>
          </cell>
          <cell r="C310" t="str">
            <v>WILSON CREEK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N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B311" t="str">
            <v>21232</v>
          </cell>
          <cell r="C311" t="str">
            <v>WINLOCK</v>
          </cell>
          <cell r="D311">
            <v>78.25</v>
          </cell>
          <cell r="E311">
            <v>12879</v>
          </cell>
          <cell r="F311">
            <v>0</v>
          </cell>
          <cell r="G311">
            <v>0</v>
          </cell>
          <cell r="H311">
            <v>12879</v>
          </cell>
          <cell r="I311">
            <v>0</v>
          </cell>
          <cell r="J311">
            <v>12879</v>
          </cell>
          <cell r="K311" t="str">
            <v>Y</v>
          </cell>
          <cell r="L311">
            <v>0</v>
          </cell>
          <cell r="M311">
            <v>78.25</v>
          </cell>
          <cell r="N311">
            <v>209</v>
          </cell>
          <cell r="O311">
            <v>13088</v>
          </cell>
        </row>
        <row r="312">
          <cell r="B312" t="str">
            <v>14117</v>
          </cell>
          <cell r="C312" t="str">
            <v>WISHKAH VALLEY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N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20094</v>
          </cell>
          <cell r="C313" t="str">
            <v>WISHRAM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N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B314" t="str">
            <v>08404</v>
          </cell>
          <cell r="C314" t="str">
            <v>WOODLAND</v>
          </cell>
          <cell r="D314">
            <v>100.875</v>
          </cell>
          <cell r="E314">
            <v>16603</v>
          </cell>
          <cell r="F314">
            <v>0</v>
          </cell>
          <cell r="G314">
            <v>0</v>
          </cell>
          <cell r="H314">
            <v>16603</v>
          </cell>
          <cell r="I314">
            <v>0</v>
          </cell>
          <cell r="J314">
            <v>16603</v>
          </cell>
          <cell r="K314" t="str">
            <v>Y</v>
          </cell>
          <cell r="L314">
            <v>0</v>
          </cell>
          <cell r="M314">
            <v>100.875</v>
          </cell>
          <cell r="N314">
            <v>270</v>
          </cell>
          <cell r="O314">
            <v>16873</v>
          </cell>
        </row>
        <row r="315">
          <cell r="B315" t="str">
            <v>39007</v>
          </cell>
          <cell r="C315" t="str">
            <v>YAKIMA</v>
          </cell>
          <cell r="D315">
            <v>3772.5</v>
          </cell>
          <cell r="E315">
            <v>620912</v>
          </cell>
          <cell r="F315">
            <v>0</v>
          </cell>
          <cell r="G315">
            <v>0</v>
          </cell>
          <cell r="H315">
            <v>620912</v>
          </cell>
          <cell r="I315">
            <v>0</v>
          </cell>
          <cell r="J315">
            <v>620912</v>
          </cell>
          <cell r="K315" t="str">
            <v>Y</v>
          </cell>
          <cell r="L315">
            <v>0</v>
          </cell>
          <cell r="M315">
            <v>3772.5</v>
          </cell>
          <cell r="N315">
            <v>10091</v>
          </cell>
          <cell r="O315">
            <v>631003</v>
          </cell>
        </row>
        <row r="316">
          <cell r="B316" t="str">
            <v>34002</v>
          </cell>
          <cell r="C316" t="str">
            <v>YELM</v>
          </cell>
          <cell r="D316">
            <v>50.375</v>
          </cell>
          <cell r="E316">
            <v>8291</v>
          </cell>
          <cell r="F316">
            <v>0</v>
          </cell>
          <cell r="G316">
            <v>0</v>
          </cell>
          <cell r="H316">
            <v>8291</v>
          </cell>
          <cell r="I316">
            <v>0</v>
          </cell>
          <cell r="J316">
            <v>8291</v>
          </cell>
          <cell r="K316" t="str">
            <v>N</v>
          </cell>
          <cell r="L316">
            <v>8291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39205</v>
          </cell>
          <cell r="C317" t="str">
            <v>ZILLAH</v>
          </cell>
          <cell r="D317">
            <v>135.625</v>
          </cell>
          <cell r="E317">
            <v>22322</v>
          </cell>
          <cell r="F317">
            <v>0</v>
          </cell>
          <cell r="G317">
            <v>0</v>
          </cell>
          <cell r="H317">
            <v>22322</v>
          </cell>
          <cell r="I317">
            <v>0</v>
          </cell>
          <cell r="J317">
            <v>22322</v>
          </cell>
          <cell r="K317" t="str">
            <v>Y</v>
          </cell>
          <cell r="L317">
            <v>0</v>
          </cell>
          <cell r="M317">
            <v>135.625</v>
          </cell>
          <cell r="N317">
            <v>363</v>
          </cell>
          <cell r="O317">
            <v>22685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D1"/>
        </row>
      </sheetData>
      <sheetData sheetId="32">
        <row r="1">
          <cell r="D1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F6">
            <v>465000</v>
          </cell>
          <cell r="G6">
            <v>55650</v>
          </cell>
          <cell r="O6">
            <v>11634165</v>
          </cell>
        </row>
        <row r="8">
          <cell r="B8" t="str">
            <v>14005</v>
          </cell>
          <cell r="C8" t="str">
            <v>ABERDEEN</v>
          </cell>
          <cell r="D8">
            <v>279.25</v>
          </cell>
          <cell r="E8">
            <v>42284</v>
          </cell>
          <cell r="F8">
            <v>0</v>
          </cell>
          <cell r="G8">
            <v>0</v>
          </cell>
          <cell r="H8">
            <v>42284</v>
          </cell>
          <cell r="I8">
            <v>0</v>
          </cell>
          <cell r="J8">
            <v>42284</v>
          </cell>
          <cell r="K8" t="str">
            <v>Y</v>
          </cell>
          <cell r="L8">
            <v>0</v>
          </cell>
          <cell r="M8">
            <v>279.25</v>
          </cell>
          <cell r="N8">
            <v>751</v>
          </cell>
          <cell r="O8">
            <v>43035</v>
          </cell>
        </row>
        <row r="9">
          <cell r="B9" t="str">
            <v>21226</v>
          </cell>
          <cell r="C9" t="str">
            <v>ADNA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N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22017</v>
          </cell>
          <cell r="C10" t="str">
            <v>ALMIRA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N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29103</v>
          </cell>
          <cell r="C11" t="str">
            <v>ANACORTES</v>
          </cell>
          <cell r="D11">
            <v>34</v>
          </cell>
          <cell r="E11">
            <v>5148</v>
          </cell>
          <cell r="F11">
            <v>0</v>
          </cell>
          <cell r="G11">
            <v>0</v>
          </cell>
          <cell r="H11">
            <v>5148</v>
          </cell>
          <cell r="I11">
            <v>0</v>
          </cell>
          <cell r="J11">
            <v>5148</v>
          </cell>
          <cell r="K11" t="str">
            <v>N</v>
          </cell>
          <cell r="L11">
            <v>5148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31016</v>
          </cell>
          <cell r="C12" t="str">
            <v>ARLINGTON</v>
          </cell>
          <cell r="D12">
            <v>164</v>
          </cell>
          <cell r="E12">
            <v>24833</v>
          </cell>
          <cell r="F12">
            <v>0</v>
          </cell>
          <cell r="G12">
            <v>0</v>
          </cell>
          <cell r="H12">
            <v>24833</v>
          </cell>
          <cell r="I12">
            <v>0</v>
          </cell>
          <cell r="J12">
            <v>24833</v>
          </cell>
          <cell r="K12" t="str">
            <v>Y</v>
          </cell>
          <cell r="L12">
            <v>0</v>
          </cell>
          <cell r="M12">
            <v>164</v>
          </cell>
          <cell r="N12">
            <v>441</v>
          </cell>
          <cell r="O12">
            <v>25274</v>
          </cell>
        </row>
        <row r="13">
          <cell r="B13" t="str">
            <v>02420</v>
          </cell>
          <cell r="C13" t="str">
            <v>ASOTIN-ANATONE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N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17408</v>
          </cell>
          <cell r="C14" t="str">
            <v>AUBURN</v>
          </cell>
          <cell r="D14">
            <v>1400.63</v>
          </cell>
          <cell r="E14">
            <v>212085</v>
          </cell>
          <cell r="F14">
            <v>50000</v>
          </cell>
          <cell r="G14">
            <v>0</v>
          </cell>
          <cell r="H14">
            <v>262085</v>
          </cell>
          <cell r="I14">
            <v>0</v>
          </cell>
          <cell r="J14">
            <v>212085</v>
          </cell>
          <cell r="K14" t="str">
            <v>Y</v>
          </cell>
          <cell r="L14">
            <v>0</v>
          </cell>
          <cell r="M14">
            <v>1400.63</v>
          </cell>
          <cell r="N14">
            <v>3769</v>
          </cell>
          <cell r="O14">
            <v>215854</v>
          </cell>
        </row>
        <row r="15">
          <cell r="B15" t="str">
            <v>18303</v>
          </cell>
          <cell r="C15" t="str">
            <v>BAINBRIDGE</v>
          </cell>
          <cell r="D15">
            <v>29.13</v>
          </cell>
          <cell r="E15">
            <v>4411</v>
          </cell>
          <cell r="F15">
            <v>0</v>
          </cell>
          <cell r="G15">
            <v>0</v>
          </cell>
          <cell r="H15">
            <v>4411</v>
          </cell>
          <cell r="I15">
            <v>0</v>
          </cell>
          <cell r="J15">
            <v>4411</v>
          </cell>
          <cell r="K15" t="str">
            <v>N</v>
          </cell>
          <cell r="L15">
            <v>4411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27931</v>
          </cell>
          <cell r="C16" t="str">
            <v>BATES TECH COLL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N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06119</v>
          </cell>
          <cell r="C17" t="str">
            <v>BATTLE GROUND</v>
          </cell>
          <cell r="D17">
            <v>569</v>
          </cell>
          <cell r="E17">
            <v>86159</v>
          </cell>
          <cell r="F17">
            <v>0</v>
          </cell>
          <cell r="G17">
            <v>0</v>
          </cell>
          <cell r="H17">
            <v>86159</v>
          </cell>
          <cell r="I17">
            <v>0</v>
          </cell>
          <cell r="J17">
            <v>86159</v>
          </cell>
          <cell r="K17" t="str">
            <v>Y</v>
          </cell>
          <cell r="L17">
            <v>0</v>
          </cell>
          <cell r="M17">
            <v>569</v>
          </cell>
          <cell r="N17">
            <v>1531</v>
          </cell>
          <cell r="O17">
            <v>87690</v>
          </cell>
        </row>
        <row r="18">
          <cell r="B18" t="str">
            <v>17405</v>
          </cell>
          <cell r="C18" t="str">
            <v>BELLEVUE</v>
          </cell>
          <cell r="D18">
            <v>1370.25</v>
          </cell>
          <cell r="E18">
            <v>207485</v>
          </cell>
          <cell r="F18">
            <v>50000</v>
          </cell>
          <cell r="G18">
            <v>0</v>
          </cell>
          <cell r="H18">
            <v>257485</v>
          </cell>
          <cell r="I18">
            <v>0</v>
          </cell>
          <cell r="J18">
            <v>207485</v>
          </cell>
          <cell r="K18" t="str">
            <v>Y</v>
          </cell>
          <cell r="L18">
            <v>0</v>
          </cell>
          <cell r="M18">
            <v>1370.25</v>
          </cell>
          <cell r="N18">
            <v>3687</v>
          </cell>
          <cell r="O18">
            <v>211172</v>
          </cell>
        </row>
        <row r="19">
          <cell r="B19" t="str">
            <v>37501</v>
          </cell>
          <cell r="C19" t="str">
            <v>BELLINGHAM</v>
          </cell>
          <cell r="D19">
            <v>531.38</v>
          </cell>
          <cell r="E19">
            <v>80462</v>
          </cell>
          <cell r="F19">
            <v>0</v>
          </cell>
          <cell r="G19">
            <v>0</v>
          </cell>
          <cell r="H19">
            <v>80462</v>
          </cell>
          <cell r="I19">
            <v>0</v>
          </cell>
          <cell r="J19">
            <v>80462</v>
          </cell>
          <cell r="K19" t="str">
            <v>Y</v>
          </cell>
          <cell r="L19">
            <v>0</v>
          </cell>
          <cell r="M19">
            <v>531.38</v>
          </cell>
          <cell r="N19">
            <v>1430</v>
          </cell>
          <cell r="O19">
            <v>81892</v>
          </cell>
        </row>
        <row r="20">
          <cell r="B20" t="str">
            <v>01122</v>
          </cell>
          <cell r="C20" t="str">
            <v>BENGE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N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27403</v>
          </cell>
          <cell r="C21" t="str">
            <v>BETHEL</v>
          </cell>
          <cell r="D21">
            <v>243.63</v>
          </cell>
          <cell r="E21">
            <v>36891</v>
          </cell>
          <cell r="F21">
            <v>0</v>
          </cell>
          <cell r="G21">
            <v>0</v>
          </cell>
          <cell r="H21">
            <v>36891</v>
          </cell>
          <cell r="I21">
            <v>0</v>
          </cell>
          <cell r="J21">
            <v>36891</v>
          </cell>
          <cell r="K21" t="str">
            <v>Y</v>
          </cell>
          <cell r="L21">
            <v>0</v>
          </cell>
          <cell r="M21">
            <v>243.63</v>
          </cell>
          <cell r="N21">
            <v>656</v>
          </cell>
          <cell r="O21">
            <v>37547</v>
          </cell>
        </row>
        <row r="22">
          <cell r="B22" t="str">
            <v>20203</v>
          </cell>
          <cell r="C22" t="str">
            <v>BICKLETON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N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37503</v>
          </cell>
          <cell r="C23" t="str">
            <v>BLAINE</v>
          </cell>
          <cell r="D23">
            <v>97</v>
          </cell>
          <cell r="E23">
            <v>14688</v>
          </cell>
          <cell r="F23">
            <v>0</v>
          </cell>
          <cell r="G23">
            <v>0</v>
          </cell>
          <cell r="H23">
            <v>14688</v>
          </cell>
          <cell r="I23">
            <v>0</v>
          </cell>
          <cell r="J23">
            <v>14688</v>
          </cell>
          <cell r="K23" t="str">
            <v>Y</v>
          </cell>
          <cell r="L23">
            <v>0</v>
          </cell>
          <cell r="M23">
            <v>97</v>
          </cell>
          <cell r="N23">
            <v>261</v>
          </cell>
          <cell r="O23">
            <v>14949</v>
          </cell>
        </row>
        <row r="24">
          <cell r="B24" t="str">
            <v>21234</v>
          </cell>
          <cell r="C24" t="str">
            <v>BOISTFORT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N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18100</v>
          </cell>
          <cell r="C25" t="str">
            <v>BREMERTON</v>
          </cell>
          <cell r="D25">
            <v>122</v>
          </cell>
          <cell r="E25">
            <v>18473</v>
          </cell>
          <cell r="F25">
            <v>0</v>
          </cell>
          <cell r="G25">
            <v>0</v>
          </cell>
          <cell r="H25">
            <v>18473</v>
          </cell>
          <cell r="I25">
            <v>0</v>
          </cell>
          <cell r="J25">
            <v>18473</v>
          </cell>
          <cell r="K25" t="str">
            <v>Y</v>
          </cell>
          <cell r="L25">
            <v>0</v>
          </cell>
          <cell r="M25">
            <v>122</v>
          </cell>
          <cell r="N25">
            <v>328</v>
          </cell>
          <cell r="O25">
            <v>18801</v>
          </cell>
        </row>
        <row r="26">
          <cell r="B26" t="str">
            <v>24111</v>
          </cell>
          <cell r="C26" t="str">
            <v>BREWSTER</v>
          </cell>
          <cell r="D26">
            <v>359.13</v>
          </cell>
          <cell r="E26">
            <v>54380</v>
          </cell>
          <cell r="F26">
            <v>0</v>
          </cell>
          <cell r="G26">
            <v>0</v>
          </cell>
          <cell r="H26">
            <v>54380</v>
          </cell>
          <cell r="I26">
            <v>0</v>
          </cell>
          <cell r="J26">
            <v>54380</v>
          </cell>
          <cell r="K26" t="str">
            <v>Y</v>
          </cell>
          <cell r="L26">
            <v>0</v>
          </cell>
          <cell r="M26">
            <v>359.13</v>
          </cell>
          <cell r="N26">
            <v>966</v>
          </cell>
          <cell r="O26">
            <v>55346</v>
          </cell>
        </row>
        <row r="27">
          <cell r="B27" t="str">
            <v>09075</v>
          </cell>
          <cell r="C27" t="str">
            <v>BRIDGEPORT</v>
          </cell>
          <cell r="D27">
            <v>314.25</v>
          </cell>
          <cell r="E27">
            <v>47584</v>
          </cell>
          <cell r="F27">
            <v>0</v>
          </cell>
          <cell r="G27">
            <v>0</v>
          </cell>
          <cell r="H27">
            <v>47584</v>
          </cell>
          <cell r="I27">
            <v>0</v>
          </cell>
          <cell r="J27">
            <v>47584</v>
          </cell>
          <cell r="K27" t="str">
            <v>Y</v>
          </cell>
          <cell r="L27">
            <v>0</v>
          </cell>
          <cell r="M27">
            <v>314.25</v>
          </cell>
          <cell r="N27">
            <v>846</v>
          </cell>
          <cell r="O27">
            <v>48430</v>
          </cell>
        </row>
        <row r="28">
          <cell r="B28" t="str">
            <v>16046</v>
          </cell>
          <cell r="C28" t="str">
            <v>BRINNON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N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29100</v>
          </cell>
          <cell r="C29" t="str">
            <v>BURLINGTON EDISON</v>
          </cell>
          <cell r="D29">
            <v>554.38</v>
          </cell>
          <cell r="E29">
            <v>83945</v>
          </cell>
          <cell r="F29">
            <v>0</v>
          </cell>
          <cell r="G29">
            <v>0</v>
          </cell>
          <cell r="H29">
            <v>83945</v>
          </cell>
          <cell r="I29">
            <v>0</v>
          </cell>
          <cell r="J29">
            <v>83945</v>
          </cell>
          <cell r="K29" t="str">
            <v>Y</v>
          </cell>
          <cell r="L29">
            <v>0</v>
          </cell>
          <cell r="M29">
            <v>554.38</v>
          </cell>
          <cell r="N29">
            <v>1492</v>
          </cell>
          <cell r="O29">
            <v>85437</v>
          </cell>
        </row>
        <row r="30">
          <cell r="B30" t="str">
            <v>06117</v>
          </cell>
          <cell r="C30" t="str">
            <v>CAMAS</v>
          </cell>
          <cell r="D30">
            <v>128.5</v>
          </cell>
          <cell r="E30">
            <v>19458</v>
          </cell>
          <cell r="F30">
            <v>0</v>
          </cell>
          <cell r="G30">
            <v>0</v>
          </cell>
          <cell r="H30">
            <v>19458</v>
          </cell>
          <cell r="I30">
            <v>0</v>
          </cell>
          <cell r="J30">
            <v>19458</v>
          </cell>
          <cell r="K30" t="str">
            <v>Y</v>
          </cell>
          <cell r="L30">
            <v>0</v>
          </cell>
          <cell r="M30">
            <v>128.5</v>
          </cell>
          <cell r="N30">
            <v>346</v>
          </cell>
          <cell r="O30">
            <v>19804</v>
          </cell>
        </row>
        <row r="31">
          <cell r="B31" t="str">
            <v>05401</v>
          </cell>
          <cell r="C31" t="str">
            <v>CAPE FLATTERY</v>
          </cell>
          <cell r="D31">
            <v>92.25</v>
          </cell>
          <cell r="E31">
            <v>13969</v>
          </cell>
          <cell r="F31">
            <v>0</v>
          </cell>
          <cell r="G31">
            <v>0</v>
          </cell>
          <cell r="H31">
            <v>13969</v>
          </cell>
          <cell r="I31">
            <v>0</v>
          </cell>
          <cell r="J31">
            <v>13969</v>
          </cell>
          <cell r="K31" t="str">
            <v>Y</v>
          </cell>
          <cell r="L31">
            <v>0</v>
          </cell>
          <cell r="M31">
            <v>92.25</v>
          </cell>
          <cell r="N31">
            <v>248</v>
          </cell>
          <cell r="O31">
            <v>14217</v>
          </cell>
        </row>
        <row r="32">
          <cell r="B32" t="str">
            <v>27019</v>
          </cell>
          <cell r="C32" t="str">
            <v>CARBONADO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N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04228</v>
          </cell>
          <cell r="C33" t="str">
            <v>CASCADE</v>
          </cell>
          <cell r="D33">
            <v>151.5</v>
          </cell>
          <cell r="E33">
            <v>22940</v>
          </cell>
          <cell r="F33">
            <v>0</v>
          </cell>
          <cell r="G33">
            <v>0</v>
          </cell>
          <cell r="H33">
            <v>22940</v>
          </cell>
          <cell r="I33">
            <v>0</v>
          </cell>
          <cell r="J33">
            <v>22940</v>
          </cell>
          <cell r="K33" t="str">
            <v>Y</v>
          </cell>
          <cell r="L33">
            <v>0</v>
          </cell>
          <cell r="M33">
            <v>151.5</v>
          </cell>
          <cell r="N33">
            <v>408</v>
          </cell>
          <cell r="O33">
            <v>23348</v>
          </cell>
        </row>
        <row r="34">
          <cell r="B34" t="str">
            <v>04222</v>
          </cell>
          <cell r="C34" t="str">
            <v>CASHMERE</v>
          </cell>
          <cell r="D34">
            <v>194.13</v>
          </cell>
          <cell r="E34">
            <v>29395</v>
          </cell>
          <cell r="F34">
            <v>0</v>
          </cell>
          <cell r="G34">
            <v>0</v>
          </cell>
          <cell r="H34">
            <v>29395</v>
          </cell>
          <cell r="I34">
            <v>0</v>
          </cell>
          <cell r="J34">
            <v>29395</v>
          </cell>
          <cell r="K34" t="str">
            <v>Y</v>
          </cell>
          <cell r="L34">
            <v>0</v>
          </cell>
          <cell r="M34">
            <v>194.13</v>
          </cell>
          <cell r="N34">
            <v>522</v>
          </cell>
          <cell r="O34">
            <v>29917</v>
          </cell>
        </row>
        <row r="35">
          <cell r="B35" t="str">
            <v>08401</v>
          </cell>
          <cell r="C35" t="str">
            <v>CASTLE ROCK</v>
          </cell>
          <cell r="D35">
            <v>11</v>
          </cell>
          <cell r="E35">
            <v>1666</v>
          </cell>
          <cell r="F35">
            <v>0</v>
          </cell>
          <cell r="G35">
            <v>0</v>
          </cell>
          <cell r="H35">
            <v>1666</v>
          </cell>
          <cell r="I35">
            <v>0</v>
          </cell>
          <cell r="J35">
            <v>1666</v>
          </cell>
          <cell r="K35" t="str">
            <v>N</v>
          </cell>
          <cell r="L35">
            <v>1666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20215</v>
          </cell>
          <cell r="C36" t="str">
            <v>CENTERVILLE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N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18401</v>
          </cell>
          <cell r="C37" t="str">
            <v>CENTRAL KITSAP</v>
          </cell>
          <cell r="D37">
            <v>179.63</v>
          </cell>
          <cell r="E37">
            <v>27200</v>
          </cell>
          <cell r="F37">
            <v>0</v>
          </cell>
          <cell r="G37">
            <v>0</v>
          </cell>
          <cell r="H37">
            <v>27200</v>
          </cell>
          <cell r="I37">
            <v>0</v>
          </cell>
          <cell r="J37">
            <v>27200</v>
          </cell>
          <cell r="K37" t="str">
            <v>Y</v>
          </cell>
          <cell r="L37">
            <v>0</v>
          </cell>
          <cell r="M37">
            <v>179.63</v>
          </cell>
          <cell r="N37">
            <v>483</v>
          </cell>
          <cell r="O37">
            <v>27683</v>
          </cell>
        </row>
        <row r="38">
          <cell r="B38" t="str">
            <v>32356</v>
          </cell>
          <cell r="C38" t="str">
            <v>CENTRAL VALLEY</v>
          </cell>
          <cell r="D38">
            <v>198.88</v>
          </cell>
          <cell r="E38">
            <v>30115</v>
          </cell>
          <cell r="F38">
            <v>0</v>
          </cell>
          <cell r="G38">
            <v>0</v>
          </cell>
          <cell r="H38">
            <v>30115</v>
          </cell>
          <cell r="I38">
            <v>0</v>
          </cell>
          <cell r="J38">
            <v>30115</v>
          </cell>
          <cell r="K38" t="str">
            <v>Y</v>
          </cell>
          <cell r="L38">
            <v>0</v>
          </cell>
          <cell r="M38">
            <v>198.88</v>
          </cell>
          <cell r="N38">
            <v>535</v>
          </cell>
          <cell r="O38">
            <v>30650</v>
          </cell>
        </row>
        <row r="39">
          <cell r="B39" t="str">
            <v>21401</v>
          </cell>
          <cell r="C39" t="str">
            <v>CENTRALIA</v>
          </cell>
          <cell r="D39">
            <v>252.63</v>
          </cell>
          <cell r="E39">
            <v>38254</v>
          </cell>
          <cell r="F39">
            <v>10000</v>
          </cell>
          <cell r="G39">
            <v>0</v>
          </cell>
          <cell r="H39">
            <v>48254</v>
          </cell>
          <cell r="I39">
            <v>0</v>
          </cell>
          <cell r="J39">
            <v>38254</v>
          </cell>
          <cell r="K39" t="str">
            <v>Y</v>
          </cell>
          <cell r="L39">
            <v>0</v>
          </cell>
          <cell r="M39">
            <v>252.63</v>
          </cell>
          <cell r="N39">
            <v>680</v>
          </cell>
          <cell r="O39">
            <v>38934</v>
          </cell>
        </row>
        <row r="40">
          <cell r="B40" t="str">
            <v>21302</v>
          </cell>
          <cell r="C40" t="str">
            <v>CHEHALIS</v>
          </cell>
          <cell r="D40">
            <v>68.75</v>
          </cell>
          <cell r="E40">
            <v>10410</v>
          </cell>
          <cell r="F40">
            <v>0</v>
          </cell>
          <cell r="G40">
            <v>0</v>
          </cell>
          <cell r="H40">
            <v>10410</v>
          </cell>
          <cell r="I40">
            <v>0</v>
          </cell>
          <cell r="J40">
            <v>10410</v>
          </cell>
          <cell r="K40" t="str">
            <v>Y</v>
          </cell>
          <cell r="L40">
            <v>0</v>
          </cell>
          <cell r="M40">
            <v>68.75</v>
          </cell>
          <cell r="N40">
            <v>185</v>
          </cell>
          <cell r="O40">
            <v>10595</v>
          </cell>
        </row>
        <row r="41">
          <cell r="B41" t="str">
            <v>32360</v>
          </cell>
          <cell r="C41" t="str">
            <v>CHENEY</v>
          </cell>
          <cell r="D41">
            <v>68.25</v>
          </cell>
          <cell r="E41">
            <v>10335</v>
          </cell>
          <cell r="F41">
            <v>0</v>
          </cell>
          <cell r="G41">
            <v>1200</v>
          </cell>
          <cell r="H41">
            <v>11535</v>
          </cell>
          <cell r="I41">
            <v>0</v>
          </cell>
          <cell r="J41">
            <v>10335</v>
          </cell>
          <cell r="K41" t="str">
            <v>N</v>
          </cell>
          <cell r="L41">
            <v>10335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33036</v>
          </cell>
          <cell r="C42" t="str">
            <v>CHEWELAH</v>
          </cell>
          <cell r="D42">
            <v>4.5</v>
          </cell>
          <cell r="E42">
            <v>681</v>
          </cell>
          <cell r="F42">
            <v>0</v>
          </cell>
          <cell r="G42">
            <v>0</v>
          </cell>
          <cell r="H42">
            <v>681</v>
          </cell>
          <cell r="I42">
            <v>0</v>
          </cell>
          <cell r="J42">
            <v>681</v>
          </cell>
          <cell r="K42" t="str">
            <v>N</v>
          </cell>
          <cell r="L42">
            <v>681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16049</v>
          </cell>
          <cell r="C43" t="str">
            <v>CHIMACUM</v>
          </cell>
          <cell r="D43">
            <v>5.25</v>
          </cell>
          <cell r="E43">
            <v>795</v>
          </cell>
          <cell r="F43">
            <v>0</v>
          </cell>
          <cell r="G43">
            <v>0</v>
          </cell>
          <cell r="H43">
            <v>795</v>
          </cell>
          <cell r="I43">
            <v>0</v>
          </cell>
          <cell r="J43">
            <v>795</v>
          </cell>
          <cell r="K43" t="str">
            <v>N</v>
          </cell>
          <cell r="L43">
            <v>795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02250</v>
          </cell>
          <cell r="C44" t="str">
            <v>CLARKSTON</v>
          </cell>
          <cell r="D44">
            <v>27.75</v>
          </cell>
          <cell r="E44">
            <v>4202</v>
          </cell>
          <cell r="F44">
            <v>0</v>
          </cell>
          <cell r="G44">
            <v>0</v>
          </cell>
          <cell r="H44">
            <v>4202</v>
          </cell>
          <cell r="I44">
            <v>0</v>
          </cell>
          <cell r="J44">
            <v>4202</v>
          </cell>
          <cell r="K44" t="str">
            <v>Y</v>
          </cell>
          <cell r="L44">
            <v>0</v>
          </cell>
          <cell r="M44">
            <v>27.75</v>
          </cell>
          <cell r="N44">
            <v>75</v>
          </cell>
          <cell r="O44">
            <v>4277</v>
          </cell>
        </row>
        <row r="45">
          <cell r="B45" t="str">
            <v>19404</v>
          </cell>
          <cell r="C45" t="str">
            <v>CLE ELUM-ROSLYN</v>
          </cell>
          <cell r="D45">
            <v>10.25</v>
          </cell>
          <cell r="E45">
            <v>1552</v>
          </cell>
          <cell r="F45">
            <v>0</v>
          </cell>
          <cell r="G45">
            <v>0</v>
          </cell>
          <cell r="H45">
            <v>1552</v>
          </cell>
          <cell r="I45">
            <v>0</v>
          </cell>
          <cell r="J45">
            <v>1552</v>
          </cell>
          <cell r="K45" t="str">
            <v>Y</v>
          </cell>
          <cell r="L45">
            <v>0</v>
          </cell>
          <cell r="M45">
            <v>10.25</v>
          </cell>
          <cell r="N45">
            <v>28</v>
          </cell>
          <cell r="O45">
            <v>1580</v>
          </cell>
        </row>
        <row r="46">
          <cell r="B46" t="str">
            <v>27400</v>
          </cell>
          <cell r="C46" t="str">
            <v>CLOVER PARK</v>
          </cell>
          <cell r="D46">
            <v>1059.75</v>
          </cell>
          <cell r="E46">
            <v>160469</v>
          </cell>
          <cell r="F46">
            <v>0</v>
          </cell>
          <cell r="G46">
            <v>0</v>
          </cell>
          <cell r="H46">
            <v>160469</v>
          </cell>
          <cell r="I46">
            <v>0</v>
          </cell>
          <cell r="J46">
            <v>160469</v>
          </cell>
          <cell r="K46" t="str">
            <v>Y</v>
          </cell>
          <cell r="L46">
            <v>0</v>
          </cell>
          <cell r="M46">
            <v>1059.75</v>
          </cell>
          <cell r="N46">
            <v>2852</v>
          </cell>
          <cell r="O46">
            <v>163321</v>
          </cell>
        </row>
        <row r="47">
          <cell r="B47" t="str">
            <v>27932</v>
          </cell>
          <cell r="C47" t="str">
            <v>CLOVER PARK TECH COLL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N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38300</v>
          </cell>
          <cell r="C48" t="str">
            <v>COLFAX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N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36250</v>
          </cell>
          <cell r="C49" t="str">
            <v>COLLEGE PLACE</v>
          </cell>
          <cell r="D49">
            <v>141.63</v>
          </cell>
          <cell r="E49">
            <v>21446</v>
          </cell>
          <cell r="F49">
            <v>0</v>
          </cell>
          <cell r="G49">
            <v>0</v>
          </cell>
          <cell r="H49">
            <v>21446</v>
          </cell>
          <cell r="I49">
            <v>0</v>
          </cell>
          <cell r="J49">
            <v>21446</v>
          </cell>
          <cell r="K49" t="str">
            <v>Y</v>
          </cell>
          <cell r="L49">
            <v>0</v>
          </cell>
          <cell r="M49">
            <v>141.63</v>
          </cell>
          <cell r="N49">
            <v>381</v>
          </cell>
          <cell r="O49">
            <v>21827</v>
          </cell>
        </row>
        <row r="50">
          <cell r="B50" t="str">
            <v>38306</v>
          </cell>
          <cell r="C50" t="str">
            <v>COLTON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N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33206</v>
          </cell>
          <cell r="C51" t="str">
            <v>COLUMBIA (STEV)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N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36400</v>
          </cell>
          <cell r="C52" t="str">
            <v>COLUMBIA (WALLA)</v>
          </cell>
          <cell r="D52">
            <v>82.5</v>
          </cell>
          <cell r="E52">
            <v>12492</v>
          </cell>
          <cell r="F52">
            <v>0</v>
          </cell>
          <cell r="G52">
            <v>0</v>
          </cell>
          <cell r="H52">
            <v>12492</v>
          </cell>
          <cell r="I52">
            <v>0</v>
          </cell>
          <cell r="J52">
            <v>12492</v>
          </cell>
          <cell r="K52" t="str">
            <v>Y</v>
          </cell>
          <cell r="L52">
            <v>0</v>
          </cell>
          <cell r="M52">
            <v>82.5</v>
          </cell>
          <cell r="N52">
            <v>222</v>
          </cell>
          <cell r="O52">
            <v>12714</v>
          </cell>
        </row>
        <row r="53">
          <cell r="B53" t="str">
            <v>33115</v>
          </cell>
          <cell r="C53" t="str">
            <v>COLVILLE</v>
          </cell>
          <cell r="D53">
            <v>48.13</v>
          </cell>
          <cell r="E53">
            <v>7288</v>
          </cell>
          <cell r="F53">
            <v>0</v>
          </cell>
          <cell r="G53">
            <v>0</v>
          </cell>
          <cell r="H53">
            <v>7288</v>
          </cell>
          <cell r="I53">
            <v>0</v>
          </cell>
          <cell r="J53">
            <v>7288</v>
          </cell>
          <cell r="K53" t="str">
            <v>N</v>
          </cell>
          <cell r="L53">
            <v>7288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29011</v>
          </cell>
          <cell r="C54" t="str">
            <v>CONCRETE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N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29317</v>
          </cell>
          <cell r="C55" t="str">
            <v>CONWAY</v>
          </cell>
          <cell r="D55">
            <v>19.75</v>
          </cell>
          <cell r="E55">
            <v>2991</v>
          </cell>
          <cell r="F55">
            <v>0</v>
          </cell>
          <cell r="G55">
            <v>0</v>
          </cell>
          <cell r="H55">
            <v>2991</v>
          </cell>
          <cell r="I55">
            <v>0</v>
          </cell>
          <cell r="J55">
            <v>2991</v>
          </cell>
          <cell r="K55" t="str">
            <v>N</v>
          </cell>
          <cell r="L55">
            <v>2991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14099</v>
          </cell>
          <cell r="C56" t="str">
            <v>COSMOPOLIS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N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13151</v>
          </cell>
          <cell r="C57" t="str">
            <v>COULEE/HARTLINE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N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15204</v>
          </cell>
          <cell r="C58" t="str">
            <v>COUPEVILLE</v>
          </cell>
          <cell r="D58">
            <v>25.75</v>
          </cell>
          <cell r="E58">
            <v>3899</v>
          </cell>
          <cell r="F58">
            <v>0</v>
          </cell>
          <cell r="G58">
            <v>0</v>
          </cell>
          <cell r="H58">
            <v>3899</v>
          </cell>
          <cell r="I58">
            <v>0</v>
          </cell>
          <cell r="J58">
            <v>3899</v>
          </cell>
          <cell r="K58" t="str">
            <v>N</v>
          </cell>
          <cell r="L58">
            <v>3899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05313</v>
          </cell>
          <cell r="C59" t="str">
            <v>CRESCENT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N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22073</v>
          </cell>
          <cell r="C60" t="str">
            <v>CRESTON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N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10050</v>
          </cell>
          <cell r="C61" t="str">
            <v>CURLEW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N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26059</v>
          </cell>
          <cell r="C62" t="str">
            <v>CUSICK</v>
          </cell>
          <cell r="D62">
            <v>2</v>
          </cell>
          <cell r="E62">
            <v>303</v>
          </cell>
          <cell r="F62">
            <v>0</v>
          </cell>
          <cell r="G62">
            <v>0</v>
          </cell>
          <cell r="H62">
            <v>303</v>
          </cell>
          <cell r="I62">
            <v>0</v>
          </cell>
          <cell r="J62">
            <v>303</v>
          </cell>
          <cell r="K62" t="str">
            <v>N</v>
          </cell>
          <cell r="L62">
            <v>303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19007</v>
          </cell>
          <cell r="C63" t="str">
            <v>DAMMAN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N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31330</v>
          </cell>
          <cell r="C64" t="str">
            <v>DARRINGTON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N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22207</v>
          </cell>
          <cell r="C65" t="str">
            <v>DAVENPORT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N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07002</v>
          </cell>
          <cell r="C66" t="str">
            <v>DAYTON</v>
          </cell>
          <cell r="D66">
            <v>4.25</v>
          </cell>
          <cell r="E66">
            <v>644</v>
          </cell>
          <cell r="F66">
            <v>0</v>
          </cell>
          <cell r="G66">
            <v>0</v>
          </cell>
          <cell r="H66">
            <v>644</v>
          </cell>
          <cell r="I66">
            <v>0</v>
          </cell>
          <cell r="J66">
            <v>644</v>
          </cell>
          <cell r="K66" t="str">
            <v>Y</v>
          </cell>
          <cell r="L66">
            <v>0</v>
          </cell>
          <cell r="M66">
            <v>4.25</v>
          </cell>
          <cell r="N66">
            <v>11</v>
          </cell>
          <cell r="O66">
            <v>655</v>
          </cell>
        </row>
        <row r="67">
          <cell r="B67" t="str">
            <v>32414</v>
          </cell>
          <cell r="C67" t="str">
            <v>DEER PARK</v>
          </cell>
          <cell r="D67">
            <v>5</v>
          </cell>
          <cell r="E67">
            <v>757</v>
          </cell>
          <cell r="F67">
            <v>0</v>
          </cell>
          <cell r="G67">
            <v>0</v>
          </cell>
          <cell r="H67">
            <v>757</v>
          </cell>
          <cell r="I67">
            <v>0</v>
          </cell>
          <cell r="J67">
            <v>757</v>
          </cell>
          <cell r="K67" t="str">
            <v>N</v>
          </cell>
          <cell r="L67">
            <v>757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27343</v>
          </cell>
          <cell r="C68" t="str">
            <v>DIERINGER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N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36101</v>
          </cell>
          <cell r="C69" t="str">
            <v>DIXIE</v>
          </cell>
          <cell r="D69">
            <v>1.75</v>
          </cell>
          <cell r="E69">
            <v>265</v>
          </cell>
          <cell r="F69">
            <v>0</v>
          </cell>
          <cell r="G69">
            <v>0</v>
          </cell>
          <cell r="H69">
            <v>265</v>
          </cell>
          <cell r="I69">
            <v>0</v>
          </cell>
          <cell r="J69">
            <v>265</v>
          </cell>
          <cell r="K69" t="str">
            <v>N</v>
          </cell>
          <cell r="L69">
            <v>265</v>
          </cell>
          <cell r="M69">
            <v>0</v>
          </cell>
          <cell r="N69">
            <v>0</v>
          </cell>
          <cell r="O69">
            <v>0</v>
          </cell>
        </row>
        <row r="70">
          <cell r="B70" t="str">
            <v>32361</v>
          </cell>
          <cell r="C70" t="str">
            <v>EAST VALLEY (SPOK</v>
          </cell>
          <cell r="D70">
            <v>124.25</v>
          </cell>
          <cell r="E70">
            <v>18814</v>
          </cell>
          <cell r="F70">
            <v>10000</v>
          </cell>
          <cell r="G70">
            <v>0</v>
          </cell>
          <cell r="H70">
            <v>28814</v>
          </cell>
          <cell r="I70">
            <v>0</v>
          </cell>
          <cell r="J70">
            <v>18814</v>
          </cell>
          <cell r="K70" t="str">
            <v>Y</v>
          </cell>
          <cell r="L70">
            <v>0</v>
          </cell>
          <cell r="M70">
            <v>124.25</v>
          </cell>
          <cell r="N70">
            <v>334</v>
          </cell>
          <cell r="O70">
            <v>19148</v>
          </cell>
        </row>
        <row r="71">
          <cell r="B71" t="str">
            <v>39090</v>
          </cell>
          <cell r="C71" t="str">
            <v>EAST VALLEY (YAK)</v>
          </cell>
          <cell r="D71">
            <v>197</v>
          </cell>
          <cell r="E71">
            <v>29830</v>
          </cell>
          <cell r="F71">
            <v>0</v>
          </cell>
          <cell r="G71">
            <v>0</v>
          </cell>
          <cell r="H71">
            <v>29830</v>
          </cell>
          <cell r="I71">
            <v>0</v>
          </cell>
          <cell r="J71">
            <v>29830</v>
          </cell>
          <cell r="K71" t="str">
            <v>Y</v>
          </cell>
          <cell r="L71">
            <v>0</v>
          </cell>
          <cell r="M71">
            <v>197</v>
          </cell>
          <cell r="N71">
            <v>530</v>
          </cell>
          <cell r="O71">
            <v>30360</v>
          </cell>
        </row>
        <row r="72">
          <cell r="B72" t="str">
            <v>09206</v>
          </cell>
          <cell r="C72" t="str">
            <v>EASTMONT</v>
          </cell>
          <cell r="D72">
            <v>800.75</v>
          </cell>
          <cell r="E72">
            <v>121251</v>
          </cell>
          <cell r="F72">
            <v>0</v>
          </cell>
          <cell r="G72">
            <v>0</v>
          </cell>
          <cell r="H72">
            <v>121251</v>
          </cell>
          <cell r="I72">
            <v>0</v>
          </cell>
          <cell r="J72">
            <v>121251</v>
          </cell>
          <cell r="K72" t="str">
            <v>Y</v>
          </cell>
          <cell r="L72">
            <v>0</v>
          </cell>
          <cell r="M72">
            <v>800.75</v>
          </cell>
          <cell r="N72">
            <v>2155</v>
          </cell>
          <cell r="O72">
            <v>123406</v>
          </cell>
        </row>
        <row r="73">
          <cell r="B73" t="str">
            <v>19028</v>
          </cell>
          <cell r="C73" t="str">
            <v>EASTON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N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B74" t="str">
            <v>27404</v>
          </cell>
          <cell r="C74" t="str">
            <v>EATONVILLE</v>
          </cell>
          <cell r="D74">
            <v>10.88</v>
          </cell>
          <cell r="E74">
            <v>1647</v>
          </cell>
          <cell r="F74">
            <v>0</v>
          </cell>
          <cell r="G74">
            <v>0</v>
          </cell>
          <cell r="H74">
            <v>1647</v>
          </cell>
          <cell r="I74">
            <v>0</v>
          </cell>
          <cell r="J74">
            <v>1647</v>
          </cell>
          <cell r="K74" t="str">
            <v>N</v>
          </cell>
          <cell r="L74">
            <v>1647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31015</v>
          </cell>
          <cell r="C75" t="str">
            <v>EDMONDS</v>
          </cell>
          <cell r="D75">
            <v>1702.63</v>
          </cell>
          <cell r="E75">
            <v>257815</v>
          </cell>
          <cell r="F75">
            <v>0</v>
          </cell>
          <cell r="G75">
            <v>0</v>
          </cell>
          <cell r="H75">
            <v>257815</v>
          </cell>
          <cell r="I75">
            <v>0</v>
          </cell>
          <cell r="J75">
            <v>257815</v>
          </cell>
          <cell r="K75" t="str">
            <v>Y</v>
          </cell>
          <cell r="L75">
            <v>0</v>
          </cell>
          <cell r="M75">
            <v>1702.63</v>
          </cell>
          <cell r="N75">
            <v>4582</v>
          </cell>
          <cell r="O75">
            <v>262397</v>
          </cell>
        </row>
        <row r="76">
          <cell r="B76" t="str">
            <v>19401</v>
          </cell>
          <cell r="C76" t="str">
            <v>ELLENSBURG</v>
          </cell>
          <cell r="D76">
            <v>176.13</v>
          </cell>
          <cell r="E76">
            <v>26670</v>
          </cell>
          <cell r="F76">
            <v>10000</v>
          </cell>
          <cell r="G76">
            <v>0</v>
          </cell>
          <cell r="H76">
            <v>36670</v>
          </cell>
          <cell r="I76">
            <v>0</v>
          </cell>
          <cell r="J76">
            <v>26670</v>
          </cell>
          <cell r="K76" t="str">
            <v>Y</v>
          </cell>
          <cell r="L76">
            <v>0</v>
          </cell>
          <cell r="M76">
            <v>176.13</v>
          </cell>
          <cell r="N76">
            <v>474</v>
          </cell>
          <cell r="O76">
            <v>27144</v>
          </cell>
        </row>
        <row r="77">
          <cell r="B77" t="str">
            <v>14068</v>
          </cell>
          <cell r="C77" t="str">
            <v>ELMA</v>
          </cell>
          <cell r="D77">
            <v>52.88</v>
          </cell>
          <cell r="E77">
            <v>8007</v>
          </cell>
          <cell r="F77">
            <v>0</v>
          </cell>
          <cell r="G77">
            <v>0</v>
          </cell>
          <cell r="H77">
            <v>8007</v>
          </cell>
          <cell r="I77">
            <v>0</v>
          </cell>
          <cell r="J77">
            <v>8007</v>
          </cell>
          <cell r="K77" t="str">
            <v>N</v>
          </cell>
          <cell r="L77">
            <v>8007</v>
          </cell>
          <cell r="M77">
            <v>0</v>
          </cell>
          <cell r="N77">
            <v>0</v>
          </cell>
          <cell r="O77">
            <v>0</v>
          </cell>
        </row>
        <row r="78">
          <cell r="B78" t="str">
            <v>38308</v>
          </cell>
          <cell r="C78" t="str">
            <v>ENDICOTT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N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04127</v>
          </cell>
          <cell r="C79" t="str">
            <v>ENTIAT</v>
          </cell>
          <cell r="D79">
            <v>51.25</v>
          </cell>
          <cell r="E79">
            <v>7760</v>
          </cell>
          <cell r="F79">
            <v>0</v>
          </cell>
          <cell r="G79">
            <v>0</v>
          </cell>
          <cell r="H79">
            <v>7760</v>
          </cell>
          <cell r="I79">
            <v>0</v>
          </cell>
          <cell r="J79">
            <v>7760</v>
          </cell>
          <cell r="K79" t="str">
            <v>N</v>
          </cell>
          <cell r="L79">
            <v>7760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17216</v>
          </cell>
          <cell r="C80" t="str">
            <v>ENUMCLAW</v>
          </cell>
          <cell r="D80">
            <v>112.25</v>
          </cell>
          <cell r="E80">
            <v>16997</v>
          </cell>
          <cell r="F80">
            <v>0</v>
          </cell>
          <cell r="G80">
            <v>0</v>
          </cell>
          <cell r="H80">
            <v>16997</v>
          </cell>
          <cell r="I80">
            <v>0</v>
          </cell>
          <cell r="J80">
            <v>16997</v>
          </cell>
          <cell r="K80" t="str">
            <v>Y</v>
          </cell>
          <cell r="L80">
            <v>0</v>
          </cell>
          <cell r="M80">
            <v>112.25</v>
          </cell>
          <cell r="N80">
            <v>302</v>
          </cell>
          <cell r="O80">
            <v>17299</v>
          </cell>
        </row>
        <row r="81">
          <cell r="B81" t="str">
            <v>13165</v>
          </cell>
          <cell r="C81" t="str">
            <v>EPHRATA</v>
          </cell>
          <cell r="D81">
            <v>164.5</v>
          </cell>
          <cell r="E81">
            <v>24909</v>
          </cell>
          <cell r="F81">
            <v>0</v>
          </cell>
          <cell r="G81">
            <v>0</v>
          </cell>
          <cell r="H81">
            <v>24909</v>
          </cell>
          <cell r="I81">
            <v>0</v>
          </cell>
          <cell r="J81">
            <v>24909</v>
          </cell>
          <cell r="K81" t="str">
            <v>Y</v>
          </cell>
          <cell r="L81">
            <v>0</v>
          </cell>
          <cell r="M81">
            <v>164.5</v>
          </cell>
          <cell r="N81">
            <v>443</v>
          </cell>
          <cell r="O81">
            <v>25352</v>
          </cell>
        </row>
        <row r="82">
          <cell r="B82" t="str">
            <v>32801</v>
          </cell>
          <cell r="C82" t="str">
            <v>ESD 101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N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B83" t="str">
            <v>06801</v>
          </cell>
          <cell r="C83" t="str">
            <v>ESD 112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N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34801</v>
          </cell>
          <cell r="C84" t="str">
            <v>ESD 113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N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18801</v>
          </cell>
          <cell r="C85" t="str">
            <v>ESD 114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N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11801</v>
          </cell>
          <cell r="C86" t="str">
            <v>ESD 123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N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36801</v>
          </cell>
          <cell r="C87" t="str">
            <v>ESD 123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04801</v>
          </cell>
          <cell r="C88" t="str">
            <v>ESD 171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N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29801</v>
          </cell>
          <cell r="C89" t="str">
            <v>ESD 189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N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21036</v>
          </cell>
          <cell r="C90" t="str">
            <v>EVALINE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N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31002</v>
          </cell>
          <cell r="C91" t="str">
            <v>EVERETT</v>
          </cell>
          <cell r="D91">
            <v>1461.13</v>
          </cell>
          <cell r="E91">
            <v>221246</v>
          </cell>
          <cell r="F91">
            <v>50000</v>
          </cell>
          <cell r="G91">
            <v>0</v>
          </cell>
          <cell r="H91">
            <v>271246</v>
          </cell>
          <cell r="I91">
            <v>0</v>
          </cell>
          <cell r="J91">
            <v>221246</v>
          </cell>
          <cell r="K91" t="str">
            <v>Y</v>
          </cell>
          <cell r="L91">
            <v>0</v>
          </cell>
          <cell r="M91">
            <v>1461.13</v>
          </cell>
          <cell r="N91">
            <v>3932</v>
          </cell>
          <cell r="O91">
            <v>225178</v>
          </cell>
        </row>
        <row r="92">
          <cell r="B92" t="str">
            <v>06114</v>
          </cell>
          <cell r="C92" t="str">
            <v>EVERGREEN (CLARK)</v>
          </cell>
          <cell r="D92">
            <v>1998.13</v>
          </cell>
          <cell r="E92">
            <v>302560</v>
          </cell>
          <cell r="F92">
            <v>0</v>
          </cell>
          <cell r="G92">
            <v>0</v>
          </cell>
          <cell r="H92">
            <v>302560</v>
          </cell>
          <cell r="I92">
            <v>0</v>
          </cell>
          <cell r="J92">
            <v>302560</v>
          </cell>
          <cell r="K92" t="str">
            <v>Y</v>
          </cell>
          <cell r="L92">
            <v>0</v>
          </cell>
          <cell r="M92">
            <v>1998.13</v>
          </cell>
          <cell r="N92">
            <v>5377</v>
          </cell>
          <cell r="O92">
            <v>307937</v>
          </cell>
        </row>
        <row r="93">
          <cell r="B93" t="str">
            <v>33205</v>
          </cell>
          <cell r="C93" t="str">
            <v>EVERGREEN (STEV)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N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17210</v>
          </cell>
          <cell r="C94" t="str">
            <v>FEDERAL WAY</v>
          </cell>
          <cell r="D94">
            <v>2306.13</v>
          </cell>
          <cell r="E94">
            <v>349198</v>
          </cell>
          <cell r="F94">
            <v>0</v>
          </cell>
          <cell r="G94">
            <v>0</v>
          </cell>
          <cell r="H94">
            <v>349198</v>
          </cell>
          <cell r="I94">
            <v>0</v>
          </cell>
          <cell r="J94">
            <v>349198</v>
          </cell>
          <cell r="K94" t="str">
            <v>Y</v>
          </cell>
          <cell r="L94">
            <v>0</v>
          </cell>
          <cell r="M94">
            <v>2306.13</v>
          </cell>
          <cell r="N94">
            <v>6206</v>
          </cell>
          <cell r="O94">
            <v>355404</v>
          </cell>
        </row>
        <row r="95">
          <cell r="B95" t="str">
            <v>37502</v>
          </cell>
          <cell r="C95" t="str">
            <v>FERNDALE</v>
          </cell>
          <cell r="D95">
            <v>225.88</v>
          </cell>
          <cell r="E95">
            <v>34203</v>
          </cell>
          <cell r="F95">
            <v>0</v>
          </cell>
          <cell r="G95">
            <v>0</v>
          </cell>
          <cell r="H95">
            <v>34203</v>
          </cell>
          <cell r="I95">
            <v>0</v>
          </cell>
          <cell r="J95">
            <v>34203</v>
          </cell>
          <cell r="K95" t="str">
            <v>Y</v>
          </cell>
          <cell r="L95">
            <v>0</v>
          </cell>
          <cell r="M95">
            <v>225.88</v>
          </cell>
          <cell r="N95">
            <v>608</v>
          </cell>
          <cell r="O95">
            <v>34811</v>
          </cell>
        </row>
        <row r="96">
          <cell r="B96" t="str">
            <v>27417</v>
          </cell>
          <cell r="C96" t="str">
            <v>FIFE</v>
          </cell>
          <cell r="D96">
            <v>284.38</v>
          </cell>
          <cell r="E96">
            <v>43061</v>
          </cell>
          <cell r="F96">
            <v>0</v>
          </cell>
          <cell r="G96">
            <v>0</v>
          </cell>
          <cell r="H96">
            <v>43061</v>
          </cell>
          <cell r="I96">
            <v>0</v>
          </cell>
          <cell r="J96">
            <v>43061</v>
          </cell>
          <cell r="K96" t="str">
            <v>Y</v>
          </cell>
          <cell r="L96">
            <v>0</v>
          </cell>
          <cell r="M96">
            <v>284.38</v>
          </cell>
          <cell r="N96">
            <v>765</v>
          </cell>
          <cell r="O96">
            <v>43826</v>
          </cell>
        </row>
        <row r="97">
          <cell r="B97" t="str">
            <v>03053</v>
          </cell>
          <cell r="C97" t="str">
            <v>FINLEY</v>
          </cell>
          <cell r="D97">
            <v>90</v>
          </cell>
          <cell r="E97">
            <v>13628</v>
          </cell>
          <cell r="F97">
            <v>0</v>
          </cell>
          <cell r="G97">
            <v>0</v>
          </cell>
          <cell r="H97">
            <v>13628</v>
          </cell>
          <cell r="I97">
            <v>0</v>
          </cell>
          <cell r="J97">
            <v>13628</v>
          </cell>
          <cell r="K97" t="str">
            <v>Y</v>
          </cell>
          <cell r="L97">
            <v>0</v>
          </cell>
          <cell r="M97">
            <v>90</v>
          </cell>
          <cell r="N97">
            <v>242</v>
          </cell>
          <cell r="O97">
            <v>13870</v>
          </cell>
        </row>
        <row r="98">
          <cell r="B98" t="str">
            <v>27402</v>
          </cell>
          <cell r="C98" t="str">
            <v>FRANKLIN PIERCE</v>
          </cell>
          <cell r="D98">
            <v>390.88</v>
          </cell>
          <cell r="E98">
            <v>59188</v>
          </cell>
          <cell r="F98">
            <v>0</v>
          </cell>
          <cell r="G98">
            <v>0</v>
          </cell>
          <cell r="H98">
            <v>59188</v>
          </cell>
          <cell r="I98">
            <v>0</v>
          </cell>
          <cell r="J98">
            <v>59188</v>
          </cell>
          <cell r="K98" t="str">
            <v>Y</v>
          </cell>
          <cell r="L98">
            <v>0</v>
          </cell>
          <cell r="M98">
            <v>390.88</v>
          </cell>
          <cell r="N98">
            <v>1052</v>
          </cell>
          <cell r="O98">
            <v>60240</v>
          </cell>
        </row>
        <row r="99">
          <cell r="B99" t="str">
            <v>32358</v>
          </cell>
          <cell r="C99" t="str">
            <v>FREEMAN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N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38302</v>
          </cell>
          <cell r="C100" t="str">
            <v>GARFIELD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N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20401</v>
          </cell>
          <cell r="C101" t="str">
            <v>GLENWOOD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N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20404</v>
          </cell>
          <cell r="C102" t="str">
            <v>GOLDENDALE</v>
          </cell>
          <cell r="D102">
            <v>44.5</v>
          </cell>
          <cell r="E102">
            <v>6738</v>
          </cell>
          <cell r="F102">
            <v>0</v>
          </cell>
          <cell r="G102">
            <v>0</v>
          </cell>
          <cell r="H102">
            <v>6738</v>
          </cell>
          <cell r="I102">
            <v>0</v>
          </cell>
          <cell r="J102">
            <v>6738</v>
          </cell>
          <cell r="K102" t="str">
            <v>Y</v>
          </cell>
          <cell r="L102">
            <v>0</v>
          </cell>
          <cell r="M102">
            <v>44.5</v>
          </cell>
          <cell r="N102">
            <v>120</v>
          </cell>
          <cell r="O102">
            <v>6858</v>
          </cell>
        </row>
        <row r="103">
          <cell r="B103" t="str">
            <v>13301</v>
          </cell>
          <cell r="C103" t="str">
            <v>GRAND COULEE DAM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N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39200</v>
          </cell>
          <cell r="C104" t="str">
            <v>GRANDVIEW</v>
          </cell>
          <cell r="D104">
            <v>853.5</v>
          </cell>
          <cell r="E104">
            <v>129238</v>
          </cell>
          <cell r="F104">
            <v>0</v>
          </cell>
          <cell r="G104">
            <v>0</v>
          </cell>
          <cell r="H104">
            <v>129238</v>
          </cell>
          <cell r="I104">
            <v>0</v>
          </cell>
          <cell r="J104">
            <v>129238</v>
          </cell>
          <cell r="K104" t="str">
            <v>Y</v>
          </cell>
          <cell r="L104">
            <v>0</v>
          </cell>
          <cell r="M104">
            <v>853.5</v>
          </cell>
          <cell r="N104">
            <v>2297</v>
          </cell>
          <cell r="O104">
            <v>131535</v>
          </cell>
        </row>
        <row r="105">
          <cell r="B105" t="str">
            <v>39204</v>
          </cell>
          <cell r="C105" t="str">
            <v>GRANGER</v>
          </cell>
          <cell r="D105">
            <v>531.25</v>
          </cell>
          <cell r="E105">
            <v>80443</v>
          </cell>
          <cell r="F105">
            <v>0</v>
          </cell>
          <cell r="G105">
            <v>0</v>
          </cell>
          <cell r="H105">
            <v>80443</v>
          </cell>
          <cell r="I105">
            <v>0</v>
          </cell>
          <cell r="J105">
            <v>80443</v>
          </cell>
          <cell r="K105" t="str">
            <v>Y</v>
          </cell>
          <cell r="L105">
            <v>0</v>
          </cell>
          <cell r="M105">
            <v>531.25</v>
          </cell>
          <cell r="N105">
            <v>1430</v>
          </cell>
          <cell r="O105">
            <v>81873</v>
          </cell>
        </row>
        <row r="106">
          <cell r="B106" t="str">
            <v>31332</v>
          </cell>
          <cell r="C106" t="str">
            <v>GRANITE FALLS</v>
          </cell>
          <cell r="D106">
            <v>25.75</v>
          </cell>
          <cell r="E106">
            <v>3899</v>
          </cell>
          <cell r="F106">
            <v>0</v>
          </cell>
          <cell r="G106">
            <v>0</v>
          </cell>
          <cell r="H106">
            <v>3899</v>
          </cell>
          <cell r="I106">
            <v>0</v>
          </cell>
          <cell r="J106">
            <v>3899</v>
          </cell>
          <cell r="K106" t="str">
            <v>N</v>
          </cell>
          <cell r="L106">
            <v>3899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23054</v>
          </cell>
          <cell r="C107" t="str">
            <v>GRAPEVIEW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N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32312</v>
          </cell>
          <cell r="C108" t="str">
            <v>GREAT NORTHERN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N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06103</v>
          </cell>
          <cell r="C109" t="str">
            <v>GREEN MOUNTAIN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N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34324</v>
          </cell>
          <cell r="C110" t="str">
            <v>GRIFFIN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N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22204</v>
          </cell>
          <cell r="C111" t="str">
            <v>HARRINGTON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N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39203</v>
          </cell>
          <cell r="C112" t="str">
            <v>HIGHLAND</v>
          </cell>
          <cell r="D112">
            <v>217.13</v>
          </cell>
          <cell r="E112">
            <v>32878</v>
          </cell>
          <cell r="F112">
            <v>0</v>
          </cell>
          <cell r="G112">
            <v>0</v>
          </cell>
          <cell r="H112">
            <v>32878</v>
          </cell>
          <cell r="I112">
            <v>0</v>
          </cell>
          <cell r="J112">
            <v>32878</v>
          </cell>
          <cell r="K112" t="str">
            <v>Y</v>
          </cell>
          <cell r="L112">
            <v>0</v>
          </cell>
          <cell r="M112">
            <v>217.13</v>
          </cell>
          <cell r="N112">
            <v>584</v>
          </cell>
          <cell r="O112">
            <v>33462</v>
          </cell>
        </row>
        <row r="113">
          <cell r="B113" t="str">
            <v>17401</v>
          </cell>
          <cell r="C113" t="str">
            <v>HIGHLINE</v>
          </cell>
          <cell r="D113">
            <v>2912.63</v>
          </cell>
          <cell r="E113">
            <v>441035</v>
          </cell>
          <cell r="F113">
            <v>0</v>
          </cell>
          <cell r="G113">
            <v>0</v>
          </cell>
          <cell r="H113">
            <v>441035</v>
          </cell>
          <cell r="I113">
            <v>0</v>
          </cell>
          <cell r="J113">
            <v>441035</v>
          </cell>
          <cell r="K113" t="str">
            <v>Y</v>
          </cell>
          <cell r="L113">
            <v>0</v>
          </cell>
          <cell r="M113">
            <v>2912.63</v>
          </cell>
          <cell r="N113">
            <v>7838</v>
          </cell>
          <cell r="O113">
            <v>448873</v>
          </cell>
        </row>
        <row r="114">
          <cell r="B114" t="str">
            <v>06098</v>
          </cell>
          <cell r="C114" t="str">
            <v>HOCKINSON</v>
          </cell>
          <cell r="D114">
            <v>15.13</v>
          </cell>
          <cell r="E114">
            <v>2291</v>
          </cell>
          <cell r="F114">
            <v>0</v>
          </cell>
          <cell r="G114">
            <v>0</v>
          </cell>
          <cell r="H114">
            <v>2291</v>
          </cell>
          <cell r="I114">
            <v>0</v>
          </cell>
          <cell r="J114">
            <v>2291</v>
          </cell>
          <cell r="K114" t="str">
            <v>N</v>
          </cell>
          <cell r="L114">
            <v>2291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>23404</v>
          </cell>
          <cell r="C115" t="str">
            <v>HOOD CANAL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N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>14028</v>
          </cell>
          <cell r="C116" t="str">
            <v>HOQUIAM</v>
          </cell>
          <cell r="D116">
            <v>67.5</v>
          </cell>
          <cell r="E116">
            <v>10221</v>
          </cell>
          <cell r="F116">
            <v>0</v>
          </cell>
          <cell r="G116">
            <v>0</v>
          </cell>
          <cell r="H116">
            <v>10221</v>
          </cell>
          <cell r="I116">
            <v>0</v>
          </cell>
          <cell r="J116">
            <v>10221</v>
          </cell>
          <cell r="K116" t="str">
            <v>Y</v>
          </cell>
          <cell r="L116">
            <v>0</v>
          </cell>
          <cell r="M116">
            <v>67.5</v>
          </cell>
          <cell r="N116">
            <v>182</v>
          </cell>
          <cell r="O116">
            <v>10403</v>
          </cell>
        </row>
        <row r="117">
          <cell r="B117" t="str">
            <v>10070</v>
          </cell>
          <cell r="C117" t="str">
            <v>INCHELIUM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N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>31063</v>
          </cell>
          <cell r="C118" t="str">
            <v>INDEX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N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17411</v>
          </cell>
          <cell r="C119" t="str">
            <v>ISSAQUAH</v>
          </cell>
          <cell r="D119">
            <v>426.13</v>
          </cell>
          <cell r="E119">
            <v>64525</v>
          </cell>
          <cell r="F119">
            <v>0</v>
          </cell>
          <cell r="G119">
            <v>0</v>
          </cell>
          <cell r="H119">
            <v>64525</v>
          </cell>
          <cell r="I119">
            <v>0</v>
          </cell>
          <cell r="J119">
            <v>64525</v>
          </cell>
          <cell r="K119" t="str">
            <v>Y</v>
          </cell>
          <cell r="L119">
            <v>0</v>
          </cell>
          <cell r="M119">
            <v>426.13</v>
          </cell>
          <cell r="N119">
            <v>1147</v>
          </cell>
          <cell r="O119">
            <v>65672</v>
          </cell>
        </row>
        <row r="120">
          <cell r="B120" t="str">
            <v>11056</v>
          </cell>
          <cell r="C120" t="str">
            <v>KAHLOTUS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N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08402</v>
          </cell>
          <cell r="C121" t="str">
            <v>KALAMA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N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10003</v>
          </cell>
          <cell r="C122" t="str">
            <v>KELLER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N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08458</v>
          </cell>
          <cell r="C123" t="str">
            <v>KELSO</v>
          </cell>
          <cell r="D123">
            <v>169.75</v>
          </cell>
          <cell r="E123">
            <v>25704</v>
          </cell>
          <cell r="F123">
            <v>0</v>
          </cell>
          <cell r="G123">
            <v>5550</v>
          </cell>
          <cell r="H123">
            <v>31254</v>
          </cell>
          <cell r="I123">
            <v>0</v>
          </cell>
          <cell r="J123">
            <v>25704</v>
          </cell>
          <cell r="K123" t="str">
            <v>Y</v>
          </cell>
          <cell r="L123">
            <v>0</v>
          </cell>
          <cell r="M123">
            <v>169.75</v>
          </cell>
          <cell r="N123">
            <v>457</v>
          </cell>
          <cell r="O123">
            <v>26161</v>
          </cell>
        </row>
        <row r="124">
          <cell r="B124" t="str">
            <v>03017</v>
          </cell>
          <cell r="C124" t="str">
            <v>KENNEWICK</v>
          </cell>
          <cell r="D124">
            <v>1318.5</v>
          </cell>
          <cell r="E124">
            <v>199649</v>
          </cell>
          <cell r="F124">
            <v>0</v>
          </cell>
          <cell r="G124">
            <v>0</v>
          </cell>
          <cell r="H124">
            <v>199649</v>
          </cell>
          <cell r="I124">
            <v>0</v>
          </cell>
          <cell r="J124">
            <v>199649</v>
          </cell>
          <cell r="K124" t="str">
            <v>Y</v>
          </cell>
          <cell r="L124">
            <v>0</v>
          </cell>
          <cell r="M124">
            <v>1318.5</v>
          </cell>
          <cell r="N124">
            <v>3548</v>
          </cell>
          <cell r="O124">
            <v>203197</v>
          </cell>
        </row>
        <row r="125">
          <cell r="B125" t="str">
            <v>17415</v>
          </cell>
          <cell r="C125" t="str">
            <v>KENT</v>
          </cell>
          <cell r="D125">
            <v>3685.5</v>
          </cell>
          <cell r="E125">
            <v>558064</v>
          </cell>
          <cell r="F125">
            <v>0</v>
          </cell>
          <cell r="G125">
            <v>0</v>
          </cell>
          <cell r="H125">
            <v>558064</v>
          </cell>
          <cell r="I125">
            <v>0</v>
          </cell>
          <cell r="J125">
            <v>558064</v>
          </cell>
          <cell r="K125" t="str">
            <v>Y</v>
          </cell>
          <cell r="L125">
            <v>0</v>
          </cell>
          <cell r="M125">
            <v>3685.5</v>
          </cell>
          <cell r="N125">
            <v>9918</v>
          </cell>
          <cell r="O125">
            <v>567982</v>
          </cell>
        </row>
        <row r="126">
          <cell r="B126" t="str">
            <v>33212</v>
          </cell>
          <cell r="C126" t="str">
            <v>KETTLE FALLS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N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>03052</v>
          </cell>
          <cell r="C127" t="str">
            <v>KIONA BENTON</v>
          </cell>
          <cell r="D127">
            <v>191.63</v>
          </cell>
          <cell r="E127">
            <v>29017</v>
          </cell>
          <cell r="F127">
            <v>0</v>
          </cell>
          <cell r="G127">
            <v>0</v>
          </cell>
          <cell r="H127">
            <v>29017</v>
          </cell>
          <cell r="I127">
            <v>0</v>
          </cell>
          <cell r="J127">
            <v>29017</v>
          </cell>
          <cell r="K127" t="str">
            <v>Y</v>
          </cell>
          <cell r="L127">
            <v>0</v>
          </cell>
          <cell r="M127">
            <v>191.63</v>
          </cell>
          <cell r="N127">
            <v>516</v>
          </cell>
          <cell r="O127">
            <v>29533</v>
          </cell>
        </row>
        <row r="128">
          <cell r="B128" t="str">
            <v>19403</v>
          </cell>
          <cell r="C128" t="str">
            <v>KITTITAS</v>
          </cell>
          <cell r="D128">
            <v>38.25</v>
          </cell>
          <cell r="E128">
            <v>5792</v>
          </cell>
          <cell r="F128">
            <v>0</v>
          </cell>
          <cell r="G128">
            <v>0</v>
          </cell>
          <cell r="H128">
            <v>5792</v>
          </cell>
          <cell r="I128">
            <v>0</v>
          </cell>
          <cell r="J128">
            <v>5792</v>
          </cell>
          <cell r="K128" t="str">
            <v>Y</v>
          </cell>
          <cell r="L128">
            <v>0</v>
          </cell>
          <cell r="M128">
            <v>38.25</v>
          </cell>
          <cell r="N128">
            <v>103</v>
          </cell>
          <cell r="O128">
            <v>5895</v>
          </cell>
        </row>
        <row r="129">
          <cell r="B129" t="str">
            <v>20402</v>
          </cell>
          <cell r="C129" t="str">
            <v>KLICKITAT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N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29311</v>
          </cell>
          <cell r="C130" t="str">
            <v>LA CONNER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N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06101</v>
          </cell>
          <cell r="C131" t="str">
            <v>LACENTER</v>
          </cell>
          <cell r="D131">
            <v>14.75</v>
          </cell>
          <cell r="E131">
            <v>2233</v>
          </cell>
          <cell r="F131">
            <v>0</v>
          </cell>
          <cell r="G131">
            <v>0</v>
          </cell>
          <cell r="H131">
            <v>2233</v>
          </cell>
          <cell r="I131">
            <v>0</v>
          </cell>
          <cell r="J131">
            <v>2233</v>
          </cell>
          <cell r="K131" t="str">
            <v>N</v>
          </cell>
          <cell r="L131">
            <v>2233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38126</v>
          </cell>
          <cell r="C132" t="str">
            <v>LACROSSE JOINT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N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04129</v>
          </cell>
          <cell r="C133" t="str">
            <v>LAKE CHELAN</v>
          </cell>
          <cell r="D133">
            <v>234.63</v>
          </cell>
          <cell r="E133">
            <v>35528</v>
          </cell>
          <cell r="F133">
            <v>0</v>
          </cell>
          <cell r="G133">
            <v>0</v>
          </cell>
          <cell r="H133">
            <v>35528</v>
          </cell>
          <cell r="I133">
            <v>0</v>
          </cell>
          <cell r="J133">
            <v>35528</v>
          </cell>
          <cell r="K133" t="str">
            <v>Y</v>
          </cell>
          <cell r="L133">
            <v>0</v>
          </cell>
          <cell r="M133">
            <v>234.63</v>
          </cell>
          <cell r="N133">
            <v>631</v>
          </cell>
          <cell r="O133">
            <v>36159</v>
          </cell>
        </row>
        <row r="134">
          <cell r="B134" t="str">
            <v>31004</v>
          </cell>
          <cell r="C134" t="str">
            <v>LAKE STEVENS</v>
          </cell>
          <cell r="D134">
            <v>188.38</v>
          </cell>
          <cell r="E134">
            <v>28525</v>
          </cell>
          <cell r="F134">
            <v>0</v>
          </cell>
          <cell r="G134">
            <v>0</v>
          </cell>
          <cell r="H134">
            <v>28525</v>
          </cell>
          <cell r="I134">
            <v>0</v>
          </cell>
          <cell r="J134">
            <v>28525</v>
          </cell>
          <cell r="K134" t="str">
            <v>Y</v>
          </cell>
          <cell r="L134">
            <v>0</v>
          </cell>
          <cell r="M134">
            <v>188.38</v>
          </cell>
          <cell r="N134">
            <v>507</v>
          </cell>
          <cell r="O134">
            <v>29032</v>
          </cell>
        </row>
        <row r="135">
          <cell r="B135" t="str">
            <v>17937</v>
          </cell>
          <cell r="C135" t="str">
            <v>LAKE WASH TECH COLL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N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17414</v>
          </cell>
          <cell r="C136" t="str">
            <v>LAKE WASHINGTON</v>
          </cell>
          <cell r="D136">
            <v>1051.6300000000001</v>
          </cell>
          <cell r="E136">
            <v>159239</v>
          </cell>
          <cell r="F136">
            <v>0</v>
          </cell>
          <cell r="G136">
            <v>0</v>
          </cell>
          <cell r="H136">
            <v>159239</v>
          </cell>
          <cell r="I136">
            <v>0</v>
          </cell>
          <cell r="J136">
            <v>159239</v>
          </cell>
          <cell r="K136" t="str">
            <v>Y</v>
          </cell>
          <cell r="L136">
            <v>0</v>
          </cell>
          <cell r="M136">
            <v>1051.6300000000001</v>
          </cell>
          <cell r="N136">
            <v>2830</v>
          </cell>
          <cell r="O136">
            <v>162069</v>
          </cell>
        </row>
        <row r="137">
          <cell r="B137" t="str">
            <v>31306</v>
          </cell>
          <cell r="C137" t="str">
            <v>LAKEWOOD</v>
          </cell>
          <cell r="D137">
            <v>61.25</v>
          </cell>
          <cell r="E137">
            <v>9275</v>
          </cell>
          <cell r="F137">
            <v>0</v>
          </cell>
          <cell r="G137">
            <v>0</v>
          </cell>
          <cell r="H137">
            <v>9275</v>
          </cell>
          <cell r="I137">
            <v>0</v>
          </cell>
          <cell r="J137">
            <v>9275</v>
          </cell>
          <cell r="K137" t="str">
            <v>Y</v>
          </cell>
          <cell r="L137">
            <v>0</v>
          </cell>
          <cell r="M137">
            <v>61.25</v>
          </cell>
          <cell r="N137">
            <v>165</v>
          </cell>
          <cell r="O137">
            <v>9440</v>
          </cell>
        </row>
        <row r="138">
          <cell r="B138" t="str">
            <v>38264</v>
          </cell>
          <cell r="C138" t="str">
            <v>LAMONT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N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32362</v>
          </cell>
          <cell r="C139" t="str">
            <v>LIBERTY</v>
          </cell>
          <cell r="D139">
            <v>0.13</v>
          </cell>
          <cell r="E139">
            <v>20</v>
          </cell>
          <cell r="F139">
            <v>0</v>
          </cell>
          <cell r="G139">
            <v>0</v>
          </cell>
          <cell r="H139">
            <v>20</v>
          </cell>
          <cell r="I139">
            <v>0</v>
          </cell>
          <cell r="J139">
            <v>20</v>
          </cell>
          <cell r="K139" t="str">
            <v>N</v>
          </cell>
          <cell r="L139">
            <v>20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01158</v>
          </cell>
          <cell r="C140" t="str">
            <v>LIND</v>
          </cell>
          <cell r="D140">
            <v>19.5</v>
          </cell>
          <cell r="E140">
            <v>2953</v>
          </cell>
          <cell r="F140">
            <v>0</v>
          </cell>
          <cell r="G140">
            <v>0</v>
          </cell>
          <cell r="H140">
            <v>2953</v>
          </cell>
          <cell r="I140">
            <v>0</v>
          </cell>
          <cell r="J140">
            <v>2953</v>
          </cell>
          <cell r="K140" t="str">
            <v>N</v>
          </cell>
          <cell r="L140">
            <v>2953</v>
          </cell>
          <cell r="M140">
            <v>0</v>
          </cell>
          <cell r="N140">
            <v>0</v>
          </cell>
          <cell r="O140">
            <v>0</v>
          </cell>
        </row>
        <row r="141">
          <cell r="B141" t="str">
            <v>08122</v>
          </cell>
          <cell r="C141" t="str">
            <v>LONGVIEW</v>
          </cell>
          <cell r="D141">
            <v>356.75</v>
          </cell>
          <cell r="E141">
            <v>54020</v>
          </cell>
          <cell r="F141">
            <v>0</v>
          </cell>
          <cell r="G141">
            <v>0</v>
          </cell>
          <cell r="H141">
            <v>54020</v>
          </cell>
          <cell r="I141">
            <v>0</v>
          </cell>
          <cell r="J141">
            <v>54020</v>
          </cell>
          <cell r="K141" t="str">
            <v>Y</v>
          </cell>
          <cell r="L141">
            <v>0</v>
          </cell>
          <cell r="M141">
            <v>356.75</v>
          </cell>
          <cell r="N141">
            <v>960</v>
          </cell>
          <cell r="O141">
            <v>54980</v>
          </cell>
        </row>
        <row r="142">
          <cell r="B142" t="str">
            <v>33183</v>
          </cell>
          <cell r="C142" t="str">
            <v>LOON LAKE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N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28144</v>
          </cell>
          <cell r="C143" t="str">
            <v>LOPEZ</v>
          </cell>
          <cell r="D143">
            <v>8.75</v>
          </cell>
          <cell r="E143">
            <v>1325</v>
          </cell>
          <cell r="F143">
            <v>0</v>
          </cell>
          <cell r="G143">
            <v>0</v>
          </cell>
          <cell r="H143">
            <v>1325</v>
          </cell>
          <cell r="I143">
            <v>0</v>
          </cell>
          <cell r="J143">
            <v>1325</v>
          </cell>
          <cell r="K143" t="str">
            <v>N</v>
          </cell>
          <cell r="L143">
            <v>1325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20406</v>
          </cell>
          <cell r="C144" t="str">
            <v>LYLE</v>
          </cell>
          <cell r="D144">
            <v>7</v>
          </cell>
          <cell r="E144">
            <v>1060</v>
          </cell>
          <cell r="F144">
            <v>0</v>
          </cell>
          <cell r="G144">
            <v>0</v>
          </cell>
          <cell r="H144">
            <v>1060</v>
          </cell>
          <cell r="I144">
            <v>0</v>
          </cell>
          <cell r="J144">
            <v>1060</v>
          </cell>
          <cell r="K144" t="str">
            <v>N</v>
          </cell>
          <cell r="L144">
            <v>1060</v>
          </cell>
          <cell r="M144">
            <v>0</v>
          </cell>
          <cell r="N144">
            <v>0</v>
          </cell>
          <cell r="O144">
            <v>0</v>
          </cell>
        </row>
        <row r="145">
          <cell r="B145" t="str">
            <v>37504</v>
          </cell>
          <cell r="C145" t="str">
            <v>LYNDEN</v>
          </cell>
          <cell r="D145">
            <v>208.38</v>
          </cell>
          <cell r="E145">
            <v>31553</v>
          </cell>
          <cell r="F145">
            <v>10000</v>
          </cell>
          <cell r="G145">
            <v>0</v>
          </cell>
          <cell r="H145">
            <v>41553</v>
          </cell>
          <cell r="I145">
            <v>0</v>
          </cell>
          <cell r="J145">
            <v>31553</v>
          </cell>
          <cell r="K145" t="str">
            <v>Y</v>
          </cell>
          <cell r="L145">
            <v>0</v>
          </cell>
          <cell r="M145">
            <v>208.38</v>
          </cell>
          <cell r="N145">
            <v>561</v>
          </cell>
          <cell r="O145">
            <v>32114</v>
          </cell>
        </row>
        <row r="146">
          <cell r="B146" t="str">
            <v>39120</v>
          </cell>
          <cell r="C146" t="str">
            <v>MABTON</v>
          </cell>
          <cell r="D146">
            <v>351.88</v>
          </cell>
          <cell r="E146">
            <v>53282</v>
          </cell>
          <cell r="F146">
            <v>10000</v>
          </cell>
          <cell r="G146">
            <v>0</v>
          </cell>
          <cell r="H146">
            <v>63282</v>
          </cell>
          <cell r="I146">
            <v>0</v>
          </cell>
          <cell r="J146">
            <v>53282</v>
          </cell>
          <cell r="K146" t="str">
            <v>Y</v>
          </cell>
          <cell r="L146">
            <v>0</v>
          </cell>
          <cell r="M146">
            <v>351.88</v>
          </cell>
          <cell r="N146">
            <v>947</v>
          </cell>
          <cell r="O146">
            <v>54229</v>
          </cell>
        </row>
        <row r="147">
          <cell r="B147" t="str">
            <v>09207</v>
          </cell>
          <cell r="C147" t="str">
            <v>MANSFIELD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N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04019</v>
          </cell>
          <cell r="C148" t="str">
            <v>MANSON</v>
          </cell>
          <cell r="D148">
            <v>217.75</v>
          </cell>
          <cell r="E148">
            <v>32972</v>
          </cell>
          <cell r="F148">
            <v>0</v>
          </cell>
          <cell r="G148">
            <v>0</v>
          </cell>
          <cell r="H148">
            <v>32972</v>
          </cell>
          <cell r="I148">
            <v>0</v>
          </cell>
          <cell r="J148">
            <v>32972</v>
          </cell>
          <cell r="K148" t="str">
            <v>Y</v>
          </cell>
          <cell r="L148">
            <v>0</v>
          </cell>
          <cell r="M148">
            <v>217.75</v>
          </cell>
          <cell r="N148">
            <v>586</v>
          </cell>
          <cell r="O148">
            <v>33558</v>
          </cell>
        </row>
        <row r="149">
          <cell r="B149" t="str">
            <v>23311</v>
          </cell>
          <cell r="C149" t="str">
            <v>MARY M KNIGHT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N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33207</v>
          </cell>
          <cell r="C150" t="str">
            <v>MARY WALKER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N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31025</v>
          </cell>
          <cell r="C151" t="str">
            <v>MARYSVILLE</v>
          </cell>
          <cell r="D151">
            <v>664.5</v>
          </cell>
          <cell r="E151">
            <v>100620</v>
          </cell>
          <cell r="F151">
            <v>0</v>
          </cell>
          <cell r="G151">
            <v>0</v>
          </cell>
          <cell r="H151">
            <v>100620</v>
          </cell>
          <cell r="I151">
            <v>0</v>
          </cell>
          <cell r="J151">
            <v>100620</v>
          </cell>
          <cell r="K151" t="str">
            <v>Y</v>
          </cell>
          <cell r="L151">
            <v>0</v>
          </cell>
          <cell r="M151">
            <v>664.5</v>
          </cell>
          <cell r="N151">
            <v>1788</v>
          </cell>
          <cell r="O151">
            <v>102408</v>
          </cell>
        </row>
        <row r="152">
          <cell r="B152" t="str">
            <v>14065</v>
          </cell>
          <cell r="C152" t="str">
            <v>MC CLEARY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N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32354</v>
          </cell>
          <cell r="C153" t="str">
            <v>MEAD</v>
          </cell>
          <cell r="D153">
            <v>121.38</v>
          </cell>
          <cell r="E153">
            <v>18380</v>
          </cell>
          <cell r="F153">
            <v>0</v>
          </cell>
          <cell r="G153">
            <v>0</v>
          </cell>
          <cell r="H153">
            <v>18380</v>
          </cell>
          <cell r="I153">
            <v>0</v>
          </cell>
          <cell r="J153">
            <v>18380</v>
          </cell>
          <cell r="K153" t="str">
            <v>Y</v>
          </cell>
          <cell r="L153">
            <v>0</v>
          </cell>
          <cell r="M153">
            <v>121.38</v>
          </cell>
          <cell r="N153">
            <v>327</v>
          </cell>
          <cell r="O153">
            <v>18707</v>
          </cell>
        </row>
        <row r="154">
          <cell r="B154" t="str">
            <v>32326</v>
          </cell>
          <cell r="C154" t="str">
            <v>MEDICAL LAKE</v>
          </cell>
          <cell r="D154">
            <v>11.5</v>
          </cell>
          <cell r="E154">
            <v>1741</v>
          </cell>
          <cell r="F154">
            <v>0</v>
          </cell>
          <cell r="G154">
            <v>0</v>
          </cell>
          <cell r="H154">
            <v>1741</v>
          </cell>
          <cell r="I154">
            <v>0</v>
          </cell>
          <cell r="J154">
            <v>1741</v>
          </cell>
          <cell r="K154" t="str">
            <v>N</v>
          </cell>
          <cell r="L154">
            <v>1741</v>
          </cell>
          <cell r="M154">
            <v>0</v>
          </cell>
          <cell r="N154">
            <v>0</v>
          </cell>
          <cell r="O154">
            <v>0</v>
          </cell>
        </row>
        <row r="155">
          <cell r="B155" t="str">
            <v>17400</v>
          </cell>
          <cell r="C155" t="str">
            <v>MERCER ISLAND</v>
          </cell>
          <cell r="D155">
            <v>65</v>
          </cell>
          <cell r="E155">
            <v>9842</v>
          </cell>
          <cell r="F155">
            <v>0</v>
          </cell>
          <cell r="G155">
            <v>0</v>
          </cell>
          <cell r="H155">
            <v>9842</v>
          </cell>
          <cell r="I155">
            <v>0</v>
          </cell>
          <cell r="J155">
            <v>9842</v>
          </cell>
          <cell r="K155" t="str">
            <v>Y</v>
          </cell>
          <cell r="L155">
            <v>0</v>
          </cell>
          <cell r="M155">
            <v>65</v>
          </cell>
          <cell r="N155">
            <v>175</v>
          </cell>
          <cell r="O155">
            <v>10017</v>
          </cell>
        </row>
        <row r="156">
          <cell r="B156" t="str">
            <v>37505</v>
          </cell>
          <cell r="C156" t="str">
            <v>MERIDIAN</v>
          </cell>
          <cell r="D156">
            <v>136.25</v>
          </cell>
          <cell r="E156">
            <v>20631</v>
          </cell>
          <cell r="F156">
            <v>0</v>
          </cell>
          <cell r="G156">
            <v>0</v>
          </cell>
          <cell r="H156">
            <v>20631</v>
          </cell>
          <cell r="I156">
            <v>0</v>
          </cell>
          <cell r="J156">
            <v>20631</v>
          </cell>
          <cell r="K156" t="str">
            <v>Y</v>
          </cell>
          <cell r="L156">
            <v>0</v>
          </cell>
          <cell r="M156">
            <v>136.25</v>
          </cell>
          <cell r="N156">
            <v>367</v>
          </cell>
          <cell r="O156">
            <v>20998</v>
          </cell>
        </row>
        <row r="157">
          <cell r="B157" t="str">
            <v>24350</v>
          </cell>
          <cell r="C157" t="str">
            <v>METHOW VALLEY</v>
          </cell>
          <cell r="D157">
            <v>7</v>
          </cell>
          <cell r="E157">
            <v>1060</v>
          </cell>
          <cell r="F157">
            <v>0</v>
          </cell>
          <cell r="G157">
            <v>0</v>
          </cell>
          <cell r="H157">
            <v>1060</v>
          </cell>
          <cell r="I157">
            <v>0</v>
          </cell>
          <cell r="J157">
            <v>1060</v>
          </cell>
          <cell r="K157" t="str">
            <v>N</v>
          </cell>
          <cell r="L157">
            <v>1060</v>
          </cell>
          <cell r="M157">
            <v>0</v>
          </cell>
          <cell r="N157">
            <v>0</v>
          </cell>
          <cell r="O157">
            <v>0</v>
          </cell>
        </row>
        <row r="158">
          <cell r="B158" t="str">
            <v>30031</v>
          </cell>
          <cell r="C158" t="str">
            <v>MILL A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N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B159" t="str">
            <v>31103</v>
          </cell>
          <cell r="C159" t="str">
            <v>MONROE</v>
          </cell>
          <cell r="D159">
            <v>374.38</v>
          </cell>
          <cell r="E159">
            <v>56689</v>
          </cell>
          <cell r="F159">
            <v>0</v>
          </cell>
          <cell r="G159">
            <v>0</v>
          </cell>
          <cell r="H159">
            <v>56689</v>
          </cell>
          <cell r="I159">
            <v>0</v>
          </cell>
          <cell r="J159">
            <v>56689</v>
          </cell>
          <cell r="K159" t="str">
            <v>Y</v>
          </cell>
          <cell r="L159">
            <v>0</v>
          </cell>
          <cell r="M159">
            <v>374.38</v>
          </cell>
          <cell r="N159">
            <v>1007</v>
          </cell>
          <cell r="O159">
            <v>57696</v>
          </cell>
        </row>
        <row r="160">
          <cell r="B160" t="str">
            <v>14066</v>
          </cell>
          <cell r="C160" t="str">
            <v>MONTESANO</v>
          </cell>
          <cell r="D160">
            <v>17</v>
          </cell>
          <cell r="E160">
            <v>2574</v>
          </cell>
          <cell r="F160">
            <v>0</v>
          </cell>
          <cell r="G160">
            <v>0</v>
          </cell>
          <cell r="H160">
            <v>2574</v>
          </cell>
          <cell r="I160">
            <v>0</v>
          </cell>
          <cell r="J160">
            <v>2574</v>
          </cell>
          <cell r="K160" t="str">
            <v>N</v>
          </cell>
          <cell r="L160">
            <v>2574</v>
          </cell>
          <cell r="M160">
            <v>0</v>
          </cell>
          <cell r="N160">
            <v>0</v>
          </cell>
          <cell r="O160">
            <v>0</v>
          </cell>
        </row>
        <row r="161">
          <cell r="B161" t="str">
            <v>21214</v>
          </cell>
          <cell r="C161" t="str">
            <v>MORTON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N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B162" t="str">
            <v>13161</v>
          </cell>
          <cell r="C162" t="str">
            <v>MOSES LAKE</v>
          </cell>
          <cell r="D162">
            <v>603.88</v>
          </cell>
          <cell r="E162">
            <v>91440</v>
          </cell>
          <cell r="F162">
            <v>0</v>
          </cell>
          <cell r="G162">
            <v>0</v>
          </cell>
          <cell r="H162">
            <v>91440</v>
          </cell>
          <cell r="I162">
            <v>0</v>
          </cell>
          <cell r="J162">
            <v>91440</v>
          </cell>
          <cell r="K162" t="str">
            <v>Y</v>
          </cell>
          <cell r="L162">
            <v>0</v>
          </cell>
          <cell r="M162">
            <v>603.88</v>
          </cell>
          <cell r="N162">
            <v>1625</v>
          </cell>
          <cell r="O162">
            <v>93065</v>
          </cell>
        </row>
        <row r="163">
          <cell r="B163" t="str">
            <v>21206</v>
          </cell>
          <cell r="C163" t="str">
            <v>MOSSYROCK</v>
          </cell>
          <cell r="D163">
            <v>27.88</v>
          </cell>
          <cell r="E163">
            <v>4222</v>
          </cell>
          <cell r="F163">
            <v>0</v>
          </cell>
          <cell r="G163">
            <v>0</v>
          </cell>
          <cell r="H163">
            <v>4222</v>
          </cell>
          <cell r="I163">
            <v>0</v>
          </cell>
          <cell r="J163">
            <v>4222</v>
          </cell>
          <cell r="K163" t="str">
            <v>N</v>
          </cell>
          <cell r="L163">
            <v>4222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39209</v>
          </cell>
          <cell r="C164" t="str">
            <v>MOUNT ADAMS</v>
          </cell>
          <cell r="D164">
            <v>226</v>
          </cell>
          <cell r="E164">
            <v>34221</v>
          </cell>
          <cell r="F164">
            <v>0</v>
          </cell>
          <cell r="G164">
            <v>0</v>
          </cell>
          <cell r="H164">
            <v>34221</v>
          </cell>
          <cell r="I164">
            <v>0</v>
          </cell>
          <cell r="J164">
            <v>34221</v>
          </cell>
          <cell r="K164" t="str">
            <v>Y</v>
          </cell>
          <cell r="L164">
            <v>0</v>
          </cell>
          <cell r="M164">
            <v>226</v>
          </cell>
          <cell r="N164">
            <v>608</v>
          </cell>
          <cell r="O164">
            <v>34829</v>
          </cell>
        </row>
        <row r="165">
          <cell r="B165" t="str">
            <v>37507</v>
          </cell>
          <cell r="C165" t="str">
            <v>MOUNT BAKER</v>
          </cell>
          <cell r="D165">
            <v>168.63</v>
          </cell>
          <cell r="E165">
            <v>25534</v>
          </cell>
          <cell r="F165">
            <v>0</v>
          </cell>
          <cell r="G165">
            <v>0</v>
          </cell>
          <cell r="H165">
            <v>25534</v>
          </cell>
          <cell r="I165">
            <v>0</v>
          </cell>
          <cell r="J165">
            <v>25534</v>
          </cell>
          <cell r="K165" t="str">
            <v>Y</v>
          </cell>
          <cell r="L165">
            <v>0</v>
          </cell>
          <cell r="M165">
            <v>168.63</v>
          </cell>
          <cell r="N165">
            <v>454</v>
          </cell>
          <cell r="O165">
            <v>25988</v>
          </cell>
        </row>
        <row r="166">
          <cell r="B166" t="str">
            <v>30029</v>
          </cell>
          <cell r="C166" t="str">
            <v>MOUNT PLEASANT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N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29320</v>
          </cell>
          <cell r="C167" t="str">
            <v>MT VERNON</v>
          </cell>
          <cell r="D167">
            <v>1436.63</v>
          </cell>
          <cell r="E167">
            <v>217537</v>
          </cell>
          <cell r="F167">
            <v>0</v>
          </cell>
          <cell r="G167">
            <v>0</v>
          </cell>
          <cell r="H167">
            <v>217537</v>
          </cell>
          <cell r="I167">
            <v>0</v>
          </cell>
          <cell r="J167">
            <v>217537</v>
          </cell>
          <cell r="K167" t="str">
            <v>Y</v>
          </cell>
          <cell r="L167">
            <v>0</v>
          </cell>
          <cell r="M167">
            <v>1436.63</v>
          </cell>
          <cell r="N167">
            <v>3866</v>
          </cell>
          <cell r="O167">
            <v>221403</v>
          </cell>
        </row>
        <row r="168">
          <cell r="B168" t="str">
            <v>31006</v>
          </cell>
          <cell r="C168" t="str">
            <v>MUKILTEO</v>
          </cell>
          <cell r="D168">
            <v>2050.25</v>
          </cell>
          <cell r="E168">
            <v>310452</v>
          </cell>
          <cell r="F168">
            <v>50000</v>
          </cell>
          <cell r="G168">
            <v>0</v>
          </cell>
          <cell r="H168">
            <v>360452</v>
          </cell>
          <cell r="I168">
            <v>0</v>
          </cell>
          <cell r="J168">
            <v>310452</v>
          </cell>
          <cell r="K168" t="str">
            <v>Y</v>
          </cell>
          <cell r="L168">
            <v>0</v>
          </cell>
          <cell r="M168">
            <v>2050.25</v>
          </cell>
          <cell r="N168">
            <v>5517</v>
          </cell>
          <cell r="O168">
            <v>315969</v>
          </cell>
        </row>
        <row r="169">
          <cell r="B169" t="str">
            <v>39003</v>
          </cell>
          <cell r="C169" t="str">
            <v>NACHES VALLEY</v>
          </cell>
          <cell r="D169">
            <v>66.63</v>
          </cell>
          <cell r="E169">
            <v>10089</v>
          </cell>
          <cell r="F169">
            <v>0</v>
          </cell>
          <cell r="G169">
            <v>0</v>
          </cell>
          <cell r="H169">
            <v>10089</v>
          </cell>
          <cell r="I169">
            <v>0</v>
          </cell>
          <cell r="J169">
            <v>10089</v>
          </cell>
          <cell r="K169" t="str">
            <v>Y</v>
          </cell>
          <cell r="L169">
            <v>0</v>
          </cell>
          <cell r="M169">
            <v>66.63</v>
          </cell>
          <cell r="N169">
            <v>179</v>
          </cell>
          <cell r="O169">
            <v>10268</v>
          </cell>
        </row>
        <row r="170">
          <cell r="B170" t="str">
            <v>21014</v>
          </cell>
          <cell r="C170" t="str">
            <v>NAPAVINE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N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B171" t="str">
            <v>25155</v>
          </cell>
          <cell r="C171" t="str">
            <v>NASELLE GRAYS RIV</v>
          </cell>
          <cell r="D171">
            <v>7</v>
          </cell>
          <cell r="E171">
            <v>1060</v>
          </cell>
          <cell r="F171">
            <v>0</v>
          </cell>
          <cell r="G171">
            <v>0</v>
          </cell>
          <cell r="H171">
            <v>1060</v>
          </cell>
          <cell r="I171">
            <v>0</v>
          </cell>
          <cell r="J171">
            <v>1060</v>
          </cell>
          <cell r="K171" t="str">
            <v>Y</v>
          </cell>
          <cell r="L171">
            <v>0</v>
          </cell>
          <cell r="M171">
            <v>7</v>
          </cell>
          <cell r="N171">
            <v>19</v>
          </cell>
          <cell r="O171">
            <v>1079</v>
          </cell>
        </row>
        <row r="172">
          <cell r="B172" t="str">
            <v>24014</v>
          </cell>
          <cell r="C172" t="str">
            <v>NESPELEM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N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26056</v>
          </cell>
          <cell r="C173" t="str">
            <v>NEWPORT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N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32325</v>
          </cell>
          <cell r="C174" t="str">
            <v>NINE MILE FALLS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N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37506</v>
          </cell>
          <cell r="C175" t="str">
            <v>NOOKSACK VALLEY</v>
          </cell>
          <cell r="D175">
            <v>160.13</v>
          </cell>
          <cell r="E175">
            <v>24247</v>
          </cell>
          <cell r="F175">
            <v>0</v>
          </cell>
          <cell r="G175">
            <v>0</v>
          </cell>
          <cell r="H175">
            <v>24247</v>
          </cell>
          <cell r="I175">
            <v>0</v>
          </cell>
          <cell r="J175">
            <v>24247</v>
          </cell>
          <cell r="K175" t="str">
            <v>Y</v>
          </cell>
          <cell r="L175">
            <v>0</v>
          </cell>
          <cell r="M175">
            <v>160.13</v>
          </cell>
          <cell r="N175">
            <v>431</v>
          </cell>
          <cell r="O175">
            <v>24678</v>
          </cell>
        </row>
        <row r="176">
          <cell r="B176" t="str">
            <v>14064</v>
          </cell>
          <cell r="C176" t="str">
            <v>NORTH BEACH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N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B177" t="str">
            <v>11051</v>
          </cell>
          <cell r="C177" t="str">
            <v>NORTH FRANKLIN</v>
          </cell>
          <cell r="D177">
            <v>668.25</v>
          </cell>
          <cell r="E177">
            <v>101187</v>
          </cell>
          <cell r="F177">
            <v>0</v>
          </cell>
          <cell r="G177">
            <v>0</v>
          </cell>
          <cell r="H177">
            <v>101187</v>
          </cell>
          <cell r="I177">
            <v>0</v>
          </cell>
          <cell r="J177">
            <v>101187</v>
          </cell>
          <cell r="K177" t="str">
            <v>Y</v>
          </cell>
          <cell r="L177">
            <v>0</v>
          </cell>
          <cell r="M177">
            <v>668.25</v>
          </cell>
          <cell r="N177">
            <v>1798</v>
          </cell>
          <cell r="O177">
            <v>102985</v>
          </cell>
        </row>
        <row r="178">
          <cell r="B178" t="str">
            <v>18400</v>
          </cell>
          <cell r="C178" t="str">
            <v>NORTH KITSAP</v>
          </cell>
          <cell r="D178">
            <v>193.13</v>
          </cell>
          <cell r="E178">
            <v>29244</v>
          </cell>
          <cell r="F178">
            <v>0</v>
          </cell>
          <cell r="G178">
            <v>0</v>
          </cell>
          <cell r="H178">
            <v>29244</v>
          </cell>
          <cell r="I178">
            <v>0</v>
          </cell>
          <cell r="J178">
            <v>29244</v>
          </cell>
          <cell r="K178" t="str">
            <v>Y</v>
          </cell>
          <cell r="L178">
            <v>0</v>
          </cell>
          <cell r="M178">
            <v>193.13</v>
          </cell>
          <cell r="N178">
            <v>520</v>
          </cell>
          <cell r="O178">
            <v>29764</v>
          </cell>
        </row>
        <row r="179">
          <cell r="B179" t="str">
            <v>23403</v>
          </cell>
          <cell r="C179" t="str">
            <v>NORTH MASON</v>
          </cell>
          <cell r="D179">
            <v>63.13</v>
          </cell>
          <cell r="E179">
            <v>9559</v>
          </cell>
          <cell r="F179">
            <v>0</v>
          </cell>
          <cell r="G179">
            <v>0</v>
          </cell>
          <cell r="H179">
            <v>9559</v>
          </cell>
          <cell r="I179">
            <v>0</v>
          </cell>
          <cell r="J179">
            <v>9559</v>
          </cell>
          <cell r="K179" t="str">
            <v>N</v>
          </cell>
          <cell r="L179">
            <v>9559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25200</v>
          </cell>
          <cell r="C180" t="str">
            <v>NORTH RIVER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N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B181" t="str">
            <v>34003</v>
          </cell>
          <cell r="C181" t="str">
            <v>NORTH THURSTON</v>
          </cell>
          <cell r="D181">
            <v>185.38</v>
          </cell>
          <cell r="E181">
            <v>28071</v>
          </cell>
          <cell r="F181">
            <v>25000</v>
          </cell>
          <cell r="G181">
            <v>0</v>
          </cell>
          <cell r="H181">
            <v>53071</v>
          </cell>
          <cell r="I181">
            <v>0</v>
          </cell>
          <cell r="J181">
            <v>28071</v>
          </cell>
          <cell r="K181" t="str">
            <v>Y</v>
          </cell>
          <cell r="L181">
            <v>0</v>
          </cell>
          <cell r="M181">
            <v>185.38</v>
          </cell>
          <cell r="N181">
            <v>499</v>
          </cell>
          <cell r="O181">
            <v>28570</v>
          </cell>
        </row>
        <row r="182">
          <cell r="B182" t="str">
            <v>33211</v>
          </cell>
          <cell r="C182" t="str">
            <v>NORTHPORT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N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B183" t="str">
            <v>17417</v>
          </cell>
          <cell r="C183" t="str">
            <v>NORTHSHORE</v>
          </cell>
          <cell r="D183">
            <v>814.88</v>
          </cell>
          <cell r="E183">
            <v>123390</v>
          </cell>
          <cell r="F183">
            <v>50000</v>
          </cell>
          <cell r="G183">
            <v>0</v>
          </cell>
          <cell r="H183">
            <v>173390</v>
          </cell>
          <cell r="I183">
            <v>0</v>
          </cell>
          <cell r="J183">
            <v>123390</v>
          </cell>
          <cell r="K183" t="str">
            <v>Y</v>
          </cell>
          <cell r="L183">
            <v>0</v>
          </cell>
          <cell r="M183">
            <v>814.88</v>
          </cell>
          <cell r="N183">
            <v>2193</v>
          </cell>
          <cell r="O183">
            <v>125583</v>
          </cell>
        </row>
        <row r="184">
          <cell r="B184" t="str">
            <v>15201</v>
          </cell>
          <cell r="C184" t="str">
            <v>OAK HARBOR</v>
          </cell>
          <cell r="D184">
            <v>185.38</v>
          </cell>
          <cell r="E184">
            <v>28071</v>
          </cell>
          <cell r="F184">
            <v>0</v>
          </cell>
          <cell r="G184">
            <v>0</v>
          </cell>
          <cell r="H184">
            <v>28071</v>
          </cell>
          <cell r="I184">
            <v>0</v>
          </cell>
          <cell r="J184">
            <v>28071</v>
          </cell>
          <cell r="K184" t="str">
            <v>Y</v>
          </cell>
          <cell r="L184">
            <v>0</v>
          </cell>
          <cell r="M184">
            <v>185.38</v>
          </cell>
          <cell r="N184">
            <v>499</v>
          </cell>
          <cell r="O184">
            <v>28570</v>
          </cell>
        </row>
        <row r="185">
          <cell r="B185" t="str">
            <v>38324</v>
          </cell>
          <cell r="C185" t="str">
            <v>OAKESDALE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N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14400</v>
          </cell>
          <cell r="C186" t="str">
            <v>OAKVILLE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N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25101</v>
          </cell>
          <cell r="C187" t="str">
            <v>OCEAN BEACH</v>
          </cell>
          <cell r="D187">
            <v>36</v>
          </cell>
          <cell r="E187">
            <v>5451</v>
          </cell>
          <cell r="F187">
            <v>0</v>
          </cell>
          <cell r="G187">
            <v>0</v>
          </cell>
          <cell r="H187">
            <v>5451</v>
          </cell>
          <cell r="I187">
            <v>0</v>
          </cell>
          <cell r="J187">
            <v>5451</v>
          </cell>
          <cell r="K187" t="str">
            <v>Y</v>
          </cell>
          <cell r="L187">
            <v>0</v>
          </cell>
          <cell r="M187">
            <v>36</v>
          </cell>
          <cell r="N187">
            <v>97</v>
          </cell>
          <cell r="O187">
            <v>5548</v>
          </cell>
        </row>
        <row r="188">
          <cell r="B188" t="str">
            <v>14172</v>
          </cell>
          <cell r="C188" t="str">
            <v>OCOSTA</v>
          </cell>
          <cell r="D188">
            <v>26.13</v>
          </cell>
          <cell r="E188">
            <v>3957</v>
          </cell>
          <cell r="F188">
            <v>0</v>
          </cell>
          <cell r="G188">
            <v>3300</v>
          </cell>
          <cell r="H188">
            <v>7257</v>
          </cell>
          <cell r="I188">
            <v>0</v>
          </cell>
          <cell r="J188">
            <v>3957</v>
          </cell>
          <cell r="K188" t="str">
            <v>N</v>
          </cell>
          <cell r="L188">
            <v>3957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22105</v>
          </cell>
          <cell r="C189" t="str">
            <v>ODESSA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N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24105</v>
          </cell>
          <cell r="C190" t="str">
            <v>OKANOGAN</v>
          </cell>
          <cell r="D190">
            <v>84.25</v>
          </cell>
          <cell r="E190">
            <v>12757</v>
          </cell>
          <cell r="F190">
            <v>0</v>
          </cell>
          <cell r="G190">
            <v>4350</v>
          </cell>
          <cell r="H190">
            <v>17107</v>
          </cell>
          <cell r="I190">
            <v>0</v>
          </cell>
          <cell r="J190">
            <v>12757</v>
          </cell>
          <cell r="K190" t="str">
            <v>Y</v>
          </cell>
          <cell r="L190">
            <v>0</v>
          </cell>
          <cell r="M190">
            <v>84.25</v>
          </cell>
          <cell r="N190">
            <v>227</v>
          </cell>
          <cell r="O190">
            <v>12984</v>
          </cell>
        </row>
        <row r="191">
          <cell r="B191" t="str">
            <v>34111</v>
          </cell>
          <cell r="C191" t="str">
            <v>OLYMPIA</v>
          </cell>
          <cell r="D191">
            <v>139.5</v>
          </cell>
          <cell r="E191">
            <v>21123</v>
          </cell>
          <cell r="F191">
            <v>0</v>
          </cell>
          <cell r="G191">
            <v>0</v>
          </cell>
          <cell r="H191">
            <v>21123</v>
          </cell>
          <cell r="I191">
            <v>0</v>
          </cell>
          <cell r="J191">
            <v>21123</v>
          </cell>
          <cell r="K191" t="str">
            <v>N</v>
          </cell>
          <cell r="L191">
            <v>21123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24019</v>
          </cell>
          <cell r="C192" t="str">
            <v>OMAK</v>
          </cell>
          <cell r="D192">
            <v>61.63</v>
          </cell>
          <cell r="E192">
            <v>9332</v>
          </cell>
          <cell r="F192">
            <v>0</v>
          </cell>
          <cell r="G192">
            <v>0</v>
          </cell>
          <cell r="H192">
            <v>9332</v>
          </cell>
          <cell r="I192">
            <v>0</v>
          </cell>
          <cell r="J192">
            <v>9332</v>
          </cell>
          <cell r="K192" t="str">
            <v>Y</v>
          </cell>
          <cell r="L192">
            <v>0</v>
          </cell>
          <cell r="M192">
            <v>61.63</v>
          </cell>
          <cell r="N192">
            <v>166</v>
          </cell>
          <cell r="O192">
            <v>9498</v>
          </cell>
        </row>
        <row r="193">
          <cell r="B193" t="str">
            <v>21300</v>
          </cell>
          <cell r="C193" t="str">
            <v>ONALASKA</v>
          </cell>
          <cell r="D193">
            <v>10.38</v>
          </cell>
          <cell r="E193">
            <v>1572</v>
          </cell>
          <cell r="F193">
            <v>0</v>
          </cell>
          <cell r="G193">
            <v>0</v>
          </cell>
          <cell r="H193">
            <v>1572</v>
          </cell>
          <cell r="I193">
            <v>0</v>
          </cell>
          <cell r="J193">
            <v>1572</v>
          </cell>
          <cell r="K193" t="str">
            <v>N</v>
          </cell>
          <cell r="L193">
            <v>1572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33030</v>
          </cell>
          <cell r="C194" t="str">
            <v>ONION CREEK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N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>28137</v>
          </cell>
          <cell r="C195" t="str">
            <v>ORCAS</v>
          </cell>
          <cell r="D195">
            <v>7.13</v>
          </cell>
          <cell r="E195">
            <v>1080</v>
          </cell>
          <cell r="F195">
            <v>0</v>
          </cell>
          <cell r="G195">
            <v>0</v>
          </cell>
          <cell r="H195">
            <v>1080</v>
          </cell>
          <cell r="I195">
            <v>0</v>
          </cell>
          <cell r="J195">
            <v>1080</v>
          </cell>
          <cell r="K195" t="str">
            <v>N</v>
          </cell>
          <cell r="L195">
            <v>1080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32123</v>
          </cell>
          <cell r="C196" t="str">
            <v>ORCHARD PRAIRIE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N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10065</v>
          </cell>
          <cell r="C197" t="str">
            <v>ORIENT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N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09013</v>
          </cell>
          <cell r="C198" t="str">
            <v>ORONDO</v>
          </cell>
          <cell r="D198">
            <v>79.13</v>
          </cell>
          <cell r="E198">
            <v>11982</v>
          </cell>
          <cell r="F198">
            <v>0</v>
          </cell>
          <cell r="G198">
            <v>0</v>
          </cell>
          <cell r="H198">
            <v>11982</v>
          </cell>
          <cell r="I198">
            <v>0</v>
          </cell>
          <cell r="J198">
            <v>11982</v>
          </cell>
          <cell r="K198" t="str">
            <v>Y</v>
          </cell>
          <cell r="L198">
            <v>0</v>
          </cell>
          <cell r="M198">
            <v>79.13</v>
          </cell>
          <cell r="N198">
            <v>213</v>
          </cell>
          <cell r="O198">
            <v>12195</v>
          </cell>
        </row>
        <row r="199">
          <cell r="B199" t="str">
            <v>24410</v>
          </cell>
          <cell r="C199" t="str">
            <v>OROVILLE</v>
          </cell>
          <cell r="D199">
            <v>90.13</v>
          </cell>
          <cell r="E199">
            <v>13648</v>
          </cell>
          <cell r="F199">
            <v>0</v>
          </cell>
          <cell r="G199">
            <v>0</v>
          </cell>
          <cell r="H199">
            <v>13648</v>
          </cell>
          <cell r="I199">
            <v>0</v>
          </cell>
          <cell r="J199">
            <v>13648</v>
          </cell>
          <cell r="K199" t="str">
            <v>Y</v>
          </cell>
          <cell r="L199">
            <v>0</v>
          </cell>
          <cell r="M199">
            <v>90.13</v>
          </cell>
          <cell r="N199">
            <v>243</v>
          </cell>
          <cell r="O199">
            <v>13891</v>
          </cell>
        </row>
        <row r="200">
          <cell r="B200" t="str">
            <v>27344</v>
          </cell>
          <cell r="C200" t="str">
            <v>ORTING</v>
          </cell>
          <cell r="D200">
            <v>28.63</v>
          </cell>
          <cell r="E200">
            <v>4335</v>
          </cell>
          <cell r="F200">
            <v>0</v>
          </cell>
          <cell r="G200">
            <v>0</v>
          </cell>
          <cell r="H200">
            <v>4335</v>
          </cell>
          <cell r="I200">
            <v>0</v>
          </cell>
          <cell r="J200">
            <v>4335</v>
          </cell>
          <cell r="K200" t="str">
            <v>N</v>
          </cell>
          <cell r="L200">
            <v>4335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01147</v>
          </cell>
          <cell r="C201" t="str">
            <v>OTHELLO</v>
          </cell>
          <cell r="D201">
            <v>1260.1300000000001</v>
          </cell>
          <cell r="E201">
            <v>190811</v>
          </cell>
          <cell r="F201">
            <v>25000</v>
          </cell>
          <cell r="G201">
            <v>0</v>
          </cell>
          <cell r="H201">
            <v>215811</v>
          </cell>
          <cell r="I201">
            <v>0</v>
          </cell>
          <cell r="J201">
            <v>190811</v>
          </cell>
          <cell r="K201" t="str">
            <v>Y</v>
          </cell>
          <cell r="L201">
            <v>0</v>
          </cell>
          <cell r="M201">
            <v>1260.1300000000001</v>
          </cell>
          <cell r="N201">
            <v>3391</v>
          </cell>
          <cell r="O201">
            <v>194202</v>
          </cell>
        </row>
        <row r="202">
          <cell r="B202" t="str">
            <v>09102</v>
          </cell>
          <cell r="C202" t="str">
            <v>PALISADES</v>
          </cell>
          <cell r="D202">
            <v>28.13</v>
          </cell>
          <cell r="E202">
            <v>4259</v>
          </cell>
          <cell r="F202">
            <v>0</v>
          </cell>
          <cell r="G202">
            <v>0</v>
          </cell>
          <cell r="H202">
            <v>4259</v>
          </cell>
          <cell r="I202">
            <v>0</v>
          </cell>
          <cell r="J202">
            <v>4259</v>
          </cell>
          <cell r="K202" t="str">
            <v>N</v>
          </cell>
          <cell r="L202">
            <v>4259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38301</v>
          </cell>
          <cell r="C203" t="str">
            <v>PALOUSE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N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11001</v>
          </cell>
          <cell r="C204" t="str">
            <v>PASCO</v>
          </cell>
          <cell r="D204">
            <v>4574.88</v>
          </cell>
          <cell r="E204">
            <v>692735</v>
          </cell>
          <cell r="F204">
            <v>0</v>
          </cell>
          <cell r="G204">
            <v>0</v>
          </cell>
          <cell r="H204">
            <v>692735</v>
          </cell>
          <cell r="I204">
            <v>0</v>
          </cell>
          <cell r="J204">
            <v>692735</v>
          </cell>
          <cell r="K204" t="str">
            <v>Y</v>
          </cell>
          <cell r="L204">
            <v>0</v>
          </cell>
          <cell r="M204">
            <v>4574.88</v>
          </cell>
          <cell r="N204">
            <v>12311</v>
          </cell>
          <cell r="O204">
            <v>705046</v>
          </cell>
        </row>
        <row r="205">
          <cell r="B205" t="str">
            <v>24122</v>
          </cell>
          <cell r="C205" t="str">
            <v>PATEROS</v>
          </cell>
          <cell r="D205">
            <v>38.5</v>
          </cell>
          <cell r="E205">
            <v>5830</v>
          </cell>
          <cell r="F205">
            <v>0</v>
          </cell>
          <cell r="G205">
            <v>0</v>
          </cell>
          <cell r="H205">
            <v>5830</v>
          </cell>
          <cell r="I205">
            <v>0</v>
          </cell>
          <cell r="J205">
            <v>5830</v>
          </cell>
          <cell r="K205" t="str">
            <v>Y</v>
          </cell>
          <cell r="L205">
            <v>0</v>
          </cell>
          <cell r="M205">
            <v>38.5</v>
          </cell>
          <cell r="N205">
            <v>104</v>
          </cell>
          <cell r="O205">
            <v>5934</v>
          </cell>
        </row>
        <row r="206">
          <cell r="B206" t="str">
            <v>03050</v>
          </cell>
          <cell r="C206" t="str">
            <v>PATERSON</v>
          </cell>
          <cell r="D206">
            <v>32.630000000000003</v>
          </cell>
          <cell r="E206">
            <v>4941</v>
          </cell>
          <cell r="F206">
            <v>0</v>
          </cell>
          <cell r="G206">
            <v>0</v>
          </cell>
          <cell r="H206">
            <v>4941</v>
          </cell>
          <cell r="I206">
            <v>0</v>
          </cell>
          <cell r="J206">
            <v>4941</v>
          </cell>
          <cell r="K206" t="str">
            <v>Y</v>
          </cell>
          <cell r="L206">
            <v>0</v>
          </cell>
          <cell r="M206">
            <v>32.630000000000003</v>
          </cell>
          <cell r="N206">
            <v>88</v>
          </cell>
          <cell r="O206">
            <v>5029</v>
          </cell>
        </row>
        <row r="207">
          <cell r="B207" t="str">
            <v>21301</v>
          </cell>
          <cell r="C207" t="str">
            <v>PE ELL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N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27401</v>
          </cell>
          <cell r="C208" t="str">
            <v>PENINSULA</v>
          </cell>
          <cell r="D208">
            <v>53.25</v>
          </cell>
          <cell r="E208">
            <v>8063</v>
          </cell>
          <cell r="F208">
            <v>10000</v>
          </cell>
          <cell r="G208">
            <v>0</v>
          </cell>
          <cell r="H208">
            <v>18063</v>
          </cell>
          <cell r="I208">
            <v>0</v>
          </cell>
          <cell r="J208">
            <v>8063</v>
          </cell>
          <cell r="K208" t="str">
            <v>N</v>
          </cell>
          <cell r="L208">
            <v>8063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23402</v>
          </cell>
          <cell r="C209" t="str">
            <v>PIONEER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N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B210" t="str">
            <v>12110</v>
          </cell>
          <cell r="C210" t="str">
            <v>POMEROY</v>
          </cell>
          <cell r="D210">
            <v>10.38</v>
          </cell>
          <cell r="E210">
            <v>1572</v>
          </cell>
          <cell r="F210">
            <v>0</v>
          </cell>
          <cell r="G210">
            <v>0</v>
          </cell>
          <cell r="H210">
            <v>1572</v>
          </cell>
          <cell r="I210">
            <v>0</v>
          </cell>
          <cell r="J210">
            <v>1572</v>
          </cell>
          <cell r="K210" t="str">
            <v>N</v>
          </cell>
          <cell r="L210">
            <v>1572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05121</v>
          </cell>
          <cell r="C211" t="str">
            <v>PORT ANGELES</v>
          </cell>
          <cell r="D211">
            <v>27.25</v>
          </cell>
          <cell r="E211">
            <v>4126</v>
          </cell>
          <cell r="F211">
            <v>0</v>
          </cell>
          <cell r="G211">
            <v>0</v>
          </cell>
          <cell r="H211">
            <v>4126</v>
          </cell>
          <cell r="I211">
            <v>0</v>
          </cell>
          <cell r="J211">
            <v>4126</v>
          </cell>
          <cell r="K211" t="str">
            <v>N</v>
          </cell>
          <cell r="L211">
            <v>4126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16050</v>
          </cell>
          <cell r="C212" t="str">
            <v>PORT TOWNSEND</v>
          </cell>
          <cell r="D212">
            <v>25.75</v>
          </cell>
          <cell r="E212">
            <v>3899</v>
          </cell>
          <cell r="F212">
            <v>0</v>
          </cell>
          <cell r="G212">
            <v>0</v>
          </cell>
          <cell r="H212">
            <v>3899</v>
          </cell>
          <cell r="I212">
            <v>0</v>
          </cell>
          <cell r="J212">
            <v>3899</v>
          </cell>
          <cell r="K212" t="str">
            <v>N</v>
          </cell>
          <cell r="L212">
            <v>3899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36402</v>
          </cell>
          <cell r="C213" t="str">
            <v>PRESCOTT</v>
          </cell>
          <cell r="D213">
            <v>91.38</v>
          </cell>
          <cell r="E213">
            <v>13837</v>
          </cell>
          <cell r="F213">
            <v>0</v>
          </cell>
          <cell r="G213">
            <v>4950</v>
          </cell>
          <cell r="H213">
            <v>18787</v>
          </cell>
          <cell r="I213">
            <v>0</v>
          </cell>
          <cell r="J213">
            <v>13837</v>
          </cell>
          <cell r="K213" t="str">
            <v>Y</v>
          </cell>
          <cell r="L213">
            <v>0</v>
          </cell>
          <cell r="M213">
            <v>91.38</v>
          </cell>
          <cell r="N213">
            <v>246</v>
          </cell>
          <cell r="O213">
            <v>14083</v>
          </cell>
        </row>
        <row r="214">
          <cell r="B214" t="str">
            <v>03116</v>
          </cell>
          <cell r="C214" t="str">
            <v>PROSSER</v>
          </cell>
          <cell r="D214">
            <v>502.25</v>
          </cell>
          <cell r="E214">
            <v>76051</v>
          </cell>
          <cell r="F214">
            <v>0</v>
          </cell>
          <cell r="G214">
            <v>0</v>
          </cell>
          <cell r="H214">
            <v>76051</v>
          </cell>
          <cell r="I214">
            <v>0</v>
          </cell>
          <cell r="J214">
            <v>76051</v>
          </cell>
          <cell r="K214" t="str">
            <v>Y</v>
          </cell>
          <cell r="L214">
            <v>0</v>
          </cell>
          <cell r="M214">
            <v>502.25</v>
          </cell>
          <cell r="N214">
            <v>1352</v>
          </cell>
          <cell r="O214">
            <v>77403</v>
          </cell>
        </row>
        <row r="215">
          <cell r="B215" t="str">
            <v>17801</v>
          </cell>
          <cell r="C215" t="str">
            <v>PUGET SOUND ESD (121)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N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38267</v>
          </cell>
          <cell r="C216" t="str">
            <v>PULLMAN</v>
          </cell>
          <cell r="D216">
            <v>53</v>
          </cell>
          <cell r="E216">
            <v>8025</v>
          </cell>
          <cell r="F216">
            <v>0</v>
          </cell>
          <cell r="G216">
            <v>0</v>
          </cell>
          <cell r="H216">
            <v>8025</v>
          </cell>
          <cell r="I216">
            <v>0</v>
          </cell>
          <cell r="J216">
            <v>8025</v>
          </cell>
          <cell r="K216" t="str">
            <v>Y</v>
          </cell>
          <cell r="L216">
            <v>0</v>
          </cell>
          <cell r="M216">
            <v>53</v>
          </cell>
          <cell r="N216">
            <v>143</v>
          </cell>
          <cell r="O216">
            <v>8168</v>
          </cell>
        </row>
        <row r="217">
          <cell r="B217" t="str">
            <v>27003</v>
          </cell>
          <cell r="C217" t="str">
            <v>PUYALLUP</v>
          </cell>
          <cell r="D217">
            <v>443.5</v>
          </cell>
          <cell r="E217">
            <v>67155</v>
          </cell>
          <cell r="F217">
            <v>0</v>
          </cell>
          <cell r="G217">
            <v>0</v>
          </cell>
          <cell r="H217">
            <v>67155</v>
          </cell>
          <cell r="I217">
            <v>0</v>
          </cell>
          <cell r="J217">
            <v>67155</v>
          </cell>
          <cell r="K217" t="str">
            <v>Y</v>
          </cell>
          <cell r="L217">
            <v>0</v>
          </cell>
          <cell r="M217">
            <v>443.5</v>
          </cell>
          <cell r="N217">
            <v>1193</v>
          </cell>
          <cell r="O217">
            <v>68348</v>
          </cell>
        </row>
        <row r="218">
          <cell r="B218" t="str">
            <v>16020</v>
          </cell>
          <cell r="C218" t="str">
            <v>QUEETS-CLEARWATER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N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16048</v>
          </cell>
          <cell r="C219" t="str">
            <v>QUILCENE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N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05402</v>
          </cell>
          <cell r="C220" t="str">
            <v>QUILLAYUTE VALLEY</v>
          </cell>
          <cell r="D220">
            <v>123.13</v>
          </cell>
          <cell r="E220">
            <v>18645</v>
          </cell>
          <cell r="F220">
            <v>0</v>
          </cell>
          <cell r="G220">
            <v>0</v>
          </cell>
          <cell r="H220">
            <v>18645</v>
          </cell>
          <cell r="I220">
            <v>0</v>
          </cell>
          <cell r="J220">
            <v>18645</v>
          </cell>
          <cell r="K220" t="str">
            <v>Y</v>
          </cell>
          <cell r="L220">
            <v>0</v>
          </cell>
          <cell r="M220">
            <v>123.13</v>
          </cell>
          <cell r="N220">
            <v>331</v>
          </cell>
          <cell r="O220">
            <v>18976</v>
          </cell>
        </row>
        <row r="221">
          <cell r="B221" t="str">
            <v>14097</v>
          </cell>
          <cell r="C221" t="str">
            <v>QUINAULT</v>
          </cell>
          <cell r="D221">
            <v>32.130000000000003</v>
          </cell>
          <cell r="E221">
            <v>4865</v>
          </cell>
          <cell r="F221">
            <v>0</v>
          </cell>
          <cell r="G221">
            <v>900</v>
          </cell>
          <cell r="H221">
            <v>5765</v>
          </cell>
          <cell r="I221">
            <v>0</v>
          </cell>
          <cell r="J221">
            <v>4865</v>
          </cell>
          <cell r="K221" t="str">
            <v>Y</v>
          </cell>
          <cell r="L221">
            <v>0</v>
          </cell>
          <cell r="M221">
            <v>32.130000000000003</v>
          </cell>
          <cell r="N221">
            <v>86</v>
          </cell>
          <cell r="O221">
            <v>4951</v>
          </cell>
        </row>
        <row r="222">
          <cell r="B222" t="str">
            <v>13144</v>
          </cell>
          <cell r="C222" t="str">
            <v>QUINCY</v>
          </cell>
          <cell r="D222">
            <v>851.38</v>
          </cell>
          <cell r="E222">
            <v>128917</v>
          </cell>
          <cell r="F222">
            <v>0</v>
          </cell>
          <cell r="G222">
            <v>0</v>
          </cell>
          <cell r="H222">
            <v>128917</v>
          </cell>
          <cell r="I222">
            <v>0</v>
          </cell>
          <cell r="J222">
            <v>128917</v>
          </cell>
          <cell r="K222" t="str">
            <v>Y</v>
          </cell>
          <cell r="L222">
            <v>0</v>
          </cell>
          <cell r="M222">
            <v>851.38</v>
          </cell>
          <cell r="N222">
            <v>2291</v>
          </cell>
          <cell r="O222">
            <v>131208</v>
          </cell>
        </row>
        <row r="223">
          <cell r="B223" t="str">
            <v>34307</v>
          </cell>
          <cell r="C223" t="str">
            <v>RAINIER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N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25116</v>
          </cell>
          <cell r="C224" t="str">
            <v>RAYMOND</v>
          </cell>
          <cell r="D224">
            <v>49.5</v>
          </cell>
          <cell r="E224">
            <v>7495</v>
          </cell>
          <cell r="F224">
            <v>0</v>
          </cell>
          <cell r="G224">
            <v>0</v>
          </cell>
          <cell r="H224">
            <v>7495</v>
          </cell>
          <cell r="I224">
            <v>0</v>
          </cell>
          <cell r="J224">
            <v>7495</v>
          </cell>
          <cell r="K224" t="str">
            <v>Y</v>
          </cell>
          <cell r="L224">
            <v>0</v>
          </cell>
          <cell r="M224">
            <v>49.5</v>
          </cell>
          <cell r="N224">
            <v>133</v>
          </cell>
          <cell r="O224">
            <v>7628</v>
          </cell>
        </row>
        <row r="225">
          <cell r="B225" t="str">
            <v>22009</v>
          </cell>
          <cell r="C225" t="str">
            <v>REARDAN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N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17403</v>
          </cell>
          <cell r="C226" t="str">
            <v>RENTON</v>
          </cell>
          <cell r="D226">
            <v>1732</v>
          </cell>
          <cell r="E226">
            <v>262262</v>
          </cell>
          <cell r="F226">
            <v>50000</v>
          </cell>
          <cell r="G226">
            <v>0</v>
          </cell>
          <cell r="H226">
            <v>312262</v>
          </cell>
          <cell r="I226">
            <v>0</v>
          </cell>
          <cell r="J226">
            <v>262262</v>
          </cell>
          <cell r="K226" t="str">
            <v>Y</v>
          </cell>
          <cell r="L226">
            <v>0</v>
          </cell>
          <cell r="M226">
            <v>1732</v>
          </cell>
          <cell r="N226">
            <v>4661</v>
          </cell>
          <cell r="O226">
            <v>266923</v>
          </cell>
        </row>
        <row r="227">
          <cell r="B227" t="str">
            <v>10309</v>
          </cell>
          <cell r="C227" t="str">
            <v>REPUBLIC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N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03400</v>
          </cell>
          <cell r="C228" t="str">
            <v>RICHLAND</v>
          </cell>
          <cell r="D228">
            <v>202.63</v>
          </cell>
          <cell r="E228">
            <v>30683</v>
          </cell>
          <cell r="F228">
            <v>0</v>
          </cell>
          <cell r="G228">
            <v>0</v>
          </cell>
          <cell r="H228">
            <v>30683</v>
          </cell>
          <cell r="I228">
            <v>0</v>
          </cell>
          <cell r="J228">
            <v>30683</v>
          </cell>
          <cell r="K228" t="str">
            <v>Y</v>
          </cell>
          <cell r="L228">
            <v>0</v>
          </cell>
          <cell r="M228">
            <v>202.63</v>
          </cell>
          <cell r="N228">
            <v>545</v>
          </cell>
          <cell r="O228">
            <v>31228</v>
          </cell>
        </row>
        <row r="229">
          <cell r="B229" t="str">
            <v>06122</v>
          </cell>
          <cell r="C229" t="str">
            <v>RIDGEFIELD</v>
          </cell>
          <cell r="D229">
            <v>55.5</v>
          </cell>
          <cell r="E229">
            <v>8404</v>
          </cell>
          <cell r="F229">
            <v>0</v>
          </cell>
          <cell r="G229">
            <v>3000</v>
          </cell>
          <cell r="H229">
            <v>11404</v>
          </cell>
          <cell r="I229">
            <v>0</v>
          </cell>
          <cell r="J229">
            <v>8404</v>
          </cell>
          <cell r="K229" t="str">
            <v>Y</v>
          </cell>
          <cell r="L229">
            <v>0</v>
          </cell>
          <cell r="M229">
            <v>55.5</v>
          </cell>
          <cell r="N229">
            <v>149</v>
          </cell>
          <cell r="O229">
            <v>8553</v>
          </cell>
        </row>
        <row r="230">
          <cell r="B230" t="str">
            <v>01160</v>
          </cell>
          <cell r="C230" t="str">
            <v>RITZVILLE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str">
            <v>N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B231" t="str">
            <v>32416</v>
          </cell>
          <cell r="C231" t="str">
            <v>RIVERSIDE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N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17407</v>
          </cell>
          <cell r="C232" t="str">
            <v>RIVERVIEW</v>
          </cell>
          <cell r="D232">
            <v>62.88</v>
          </cell>
          <cell r="E232">
            <v>9521</v>
          </cell>
          <cell r="F232">
            <v>0</v>
          </cell>
          <cell r="G232">
            <v>0</v>
          </cell>
          <cell r="H232">
            <v>9521</v>
          </cell>
          <cell r="I232">
            <v>0</v>
          </cell>
          <cell r="J232">
            <v>9521</v>
          </cell>
          <cell r="K232" t="str">
            <v>Y</v>
          </cell>
          <cell r="L232">
            <v>0</v>
          </cell>
          <cell r="M232">
            <v>62.88</v>
          </cell>
          <cell r="N232">
            <v>169</v>
          </cell>
          <cell r="O232">
            <v>9690</v>
          </cell>
        </row>
        <row r="233">
          <cell r="B233" t="str">
            <v>34401</v>
          </cell>
          <cell r="C233" t="str">
            <v>ROCHESTER</v>
          </cell>
          <cell r="D233">
            <v>107.88</v>
          </cell>
          <cell r="E233">
            <v>16335</v>
          </cell>
          <cell r="F233">
            <v>0</v>
          </cell>
          <cell r="G233">
            <v>4800</v>
          </cell>
          <cell r="H233">
            <v>21135</v>
          </cell>
          <cell r="I233">
            <v>0</v>
          </cell>
          <cell r="J233">
            <v>16335</v>
          </cell>
          <cell r="K233" t="str">
            <v>Y</v>
          </cell>
          <cell r="L233">
            <v>0</v>
          </cell>
          <cell r="M233">
            <v>107.88</v>
          </cell>
          <cell r="N233">
            <v>290</v>
          </cell>
          <cell r="O233">
            <v>16625</v>
          </cell>
        </row>
        <row r="234">
          <cell r="B234" t="str">
            <v>20403</v>
          </cell>
          <cell r="C234" t="str">
            <v>ROOSEVELT</v>
          </cell>
          <cell r="D234">
            <v>10</v>
          </cell>
          <cell r="E234">
            <v>1514</v>
          </cell>
          <cell r="F234">
            <v>0</v>
          </cell>
          <cell r="G234">
            <v>0</v>
          </cell>
          <cell r="H234">
            <v>1514</v>
          </cell>
          <cell r="I234">
            <v>0</v>
          </cell>
          <cell r="J234">
            <v>1514</v>
          </cell>
          <cell r="K234" t="str">
            <v>N</v>
          </cell>
          <cell r="L234">
            <v>1514</v>
          </cell>
          <cell r="M234">
            <v>0</v>
          </cell>
          <cell r="N234">
            <v>0</v>
          </cell>
          <cell r="O234">
            <v>0</v>
          </cell>
        </row>
        <row r="235">
          <cell r="B235" t="str">
            <v>38320</v>
          </cell>
          <cell r="C235" t="str">
            <v>ROSALIA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N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13160</v>
          </cell>
          <cell r="C236" t="str">
            <v>ROYAL</v>
          </cell>
          <cell r="D236">
            <v>606.5</v>
          </cell>
          <cell r="E236">
            <v>91837</v>
          </cell>
          <cell r="F236">
            <v>0</v>
          </cell>
          <cell r="G236">
            <v>0</v>
          </cell>
          <cell r="H236">
            <v>91837</v>
          </cell>
          <cell r="I236">
            <v>0</v>
          </cell>
          <cell r="J236">
            <v>91837</v>
          </cell>
          <cell r="K236" t="str">
            <v>Y</v>
          </cell>
          <cell r="L236">
            <v>0</v>
          </cell>
          <cell r="M236">
            <v>606.5</v>
          </cell>
          <cell r="N236">
            <v>1632</v>
          </cell>
          <cell r="O236">
            <v>93469</v>
          </cell>
        </row>
        <row r="237">
          <cell r="B237" t="str">
            <v>28149</v>
          </cell>
          <cell r="C237" t="str">
            <v>SAN JUAN</v>
          </cell>
          <cell r="D237">
            <v>21.88</v>
          </cell>
          <cell r="E237">
            <v>3313</v>
          </cell>
          <cell r="F237">
            <v>0</v>
          </cell>
          <cell r="G237">
            <v>0</v>
          </cell>
          <cell r="H237">
            <v>3313</v>
          </cell>
          <cell r="I237">
            <v>0</v>
          </cell>
          <cell r="J237">
            <v>3313</v>
          </cell>
          <cell r="K237" t="str">
            <v>N</v>
          </cell>
          <cell r="L237">
            <v>3313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14104</v>
          </cell>
          <cell r="C238" t="str">
            <v>SATSOP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N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17001</v>
          </cell>
          <cell r="C239" t="str">
            <v>SEATTLE</v>
          </cell>
          <cell r="D239">
            <v>4912.75</v>
          </cell>
          <cell r="E239">
            <v>743896</v>
          </cell>
          <cell r="F239">
            <v>0</v>
          </cell>
          <cell r="G239">
            <v>0</v>
          </cell>
          <cell r="H239">
            <v>743896</v>
          </cell>
          <cell r="I239">
            <v>0</v>
          </cell>
          <cell r="J239">
            <v>743896</v>
          </cell>
          <cell r="K239" t="str">
            <v>Y</v>
          </cell>
          <cell r="L239">
            <v>0</v>
          </cell>
          <cell r="M239">
            <v>4912.75</v>
          </cell>
          <cell r="N239">
            <v>13220</v>
          </cell>
          <cell r="O239">
            <v>757119</v>
          </cell>
        </row>
        <row r="240">
          <cell r="B240" t="str">
            <v>29101</v>
          </cell>
          <cell r="C240" t="str">
            <v>SEDRO WOOLLEY</v>
          </cell>
          <cell r="D240">
            <v>232.5</v>
          </cell>
          <cell r="E240">
            <v>35205</v>
          </cell>
          <cell r="F240">
            <v>0</v>
          </cell>
          <cell r="G240">
            <v>0</v>
          </cell>
          <cell r="H240">
            <v>35205</v>
          </cell>
          <cell r="I240">
            <v>0</v>
          </cell>
          <cell r="J240">
            <v>35205</v>
          </cell>
          <cell r="K240" t="str">
            <v>Y</v>
          </cell>
          <cell r="L240">
            <v>0</v>
          </cell>
          <cell r="M240">
            <v>232.5</v>
          </cell>
          <cell r="N240">
            <v>626</v>
          </cell>
          <cell r="O240">
            <v>35831</v>
          </cell>
        </row>
        <row r="241">
          <cell r="B241" t="str">
            <v>39119</v>
          </cell>
          <cell r="C241" t="str">
            <v>SELAH</v>
          </cell>
          <cell r="D241">
            <v>156.13</v>
          </cell>
          <cell r="E241">
            <v>23641</v>
          </cell>
          <cell r="F241">
            <v>0</v>
          </cell>
          <cell r="G241">
            <v>0</v>
          </cell>
          <cell r="H241">
            <v>23641</v>
          </cell>
          <cell r="I241">
            <v>0</v>
          </cell>
          <cell r="J241">
            <v>23641</v>
          </cell>
          <cell r="K241" t="str">
            <v>Y</v>
          </cell>
          <cell r="L241">
            <v>0</v>
          </cell>
          <cell r="M241">
            <v>156.13</v>
          </cell>
          <cell r="N241">
            <v>420</v>
          </cell>
          <cell r="O241">
            <v>24061</v>
          </cell>
        </row>
        <row r="242">
          <cell r="B242" t="str">
            <v>26070</v>
          </cell>
          <cell r="C242" t="str">
            <v>SELKIRK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N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B243" t="str">
            <v>05323</v>
          </cell>
          <cell r="C243" t="str">
            <v>SEQUIM</v>
          </cell>
          <cell r="D243">
            <v>45.38</v>
          </cell>
          <cell r="E243">
            <v>6872</v>
          </cell>
          <cell r="F243">
            <v>0</v>
          </cell>
          <cell r="G243">
            <v>4950</v>
          </cell>
          <cell r="H243">
            <v>11822</v>
          </cell>
          <cell r="I243">
            <v>0</v>
          </cell>
          <cell r="J243">
            <v>6872</v>
          </cell>
          <cell r="K243" t="str">
            <v>N</v>
          </cell>
          <cell r="L243">
            <v>6872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28010</v>
          </cell>
          <cell r="C244" t="str">
            <v>SHAW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N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B245" t="str">
            <v>23309</v>
          </cell>
          <cell r="C245" t="str">
            <v>SHELTON</v>
          </cell>
          <cell r="D245">
            <v>241.13</v>
          </cell>
          <cell r="E245">
            <v>36512</v>
          </cell>
          <cell r="F245">
            <v>10000</v>
          </cell>
          <cell r="G245">
            <v>0</v>
          </cell>
          <cell r="H245">
            <v>46512</v>
          </cell>
          <cell r="I245">
            <v>0</v>
          </cell>
          <cell r="J245">
            <v>36512</v>
          </cell>
          <cell r="K245" t="str">
            <v>Y</v>
          </cell>
          <cell r="L245">
            <v>0</v>
          </cell>
          <cell r="M245">
            <v>241.13</v>
          </cell>
          <cell r="N245">
            <v>649</v>
          </cell>
          <cell r="O245">
            <v>37161</v>
          </cell>
        </row>
        <row r="246">
          <cell r="B246" t="str">
            <v>17412</v>
          </cell>
          <cell r="C246" t="str">
            <v>SHORELINE</v>
          </cell>
          <cell r="D246">
            <v>526</v>
          </cell>
          <cell r="E246">
            <v>79648</v>
          </cell>
          <cell r="F246">
            <v>0</v>
          </cell>
          <cell r="G246">
            <v>0</v>
          </cell>
          <cell r="H246">
            <v>79648</v>
          </cell>
          <cell r="I246">
            <v>0</v>
          </cell>
          <cell r="J246">
            <v>79648</v>
          </cell>
          <cell r="K246" t="str">
            <v>Y</v>
          </cell>
          <cell r="L246">
            <v>0</v>
          </cell>
          <cell r="M246">
            <v>526</v>
          </cell>
          <cell r="N246">
            <v>1415</v>
          </cell>
          <cell r="O246">
            <v>81063</v>
          </cell>
        </row>
        <row r="247">
          <cell r="B247" t="str">
            <v>30002</v>
          </cell>
          <cell r="C247" t="str">
            <v>SKAMANIA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N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 t="str">
            <v>17404</v>
          </cell>
          <cell r="C248" t="str">
            <v>SKYKOMISH</v>
          </cell>
          <cell r="D248">
            <v>3</v>
          </cell>
          <cell r="E248">
            <v>454</v>
          </cell>
          <cell r="F248">
            <v>0</v>
          </cell>
          <cell r="G248">
            <v>0</v>
          </cell>
          <cell r="H248">
            <v>454</v>
          </cell>
          <cell r="I248">
            <v>0</v>
          </cell>
          <cell r="J248">
            <v>454</v>
          </cell>
          <cell r="K248" t="str">
            <v>N</v>
          </cell>
          <cell r="L248">
            <v>454</v>
          </cell>
          <cell r="M248">
            <v>0</v>
          </cell>
          <cell r="N248">
            <v>0</v>
          </cell>
          <cell r="O248">
            <v>0</v>
          </cell>
        </row>
        <row r="249">
          <cell r="B249" t="str">
            <v>31201</v>
          </cell>
          <cell r="C249" t="str">
            <v>SNOHOMISH</v>
          </cell>
          <cell r="D249">
            <v>160.88</v>
          </cell>
          <cell r="E249">
            <v>24361</v>
          </cell>
          <cell r="F249">
            <v>0</v>
          </cell>
          <cell r="G249">
            <v>0</v>
          </cell>
          <cell r="H249">
            <v>24361</v>
          </cell>
          <cell r="I249">
            <v>0</v>
          </cell>
          <cell r="J249">
            <v>24361</v>
          </cell>
          <cell r="K249" t="str">
            <v>Y</v>
          </cell>
          <cell r="L249">
            <v>0</v>
          </cell>
          <cell r="M249">
            <v>160.88</v>
          </cell>
          <cell r="N249">
            <v>433</v>
          </cell>
          <cell r="O249">
            <v>24794</v>
          </cell>
        </row>
        <row r="250">
          <cell r="B250" t="str">
            <v>17410</v>
          </cell>
          <cell r="C250" t="str">
            <v>SNOQUALMIE VALLEY</v>
          </cell>
          <cell r="D250">
            <v>51.88</v>
          </cell>
          <cell r="E250">
            <v>7856</v>
          </cell>
          <cell r="F250">
            <v>0</v>
          </cell>
          <cell r="G250">
            <v>0</v>
          </cell>
          <cell r="H250">
            <v>7856</v>
          </cell>
          <cell r="I250">
            <v>0</v>
          </cell>
          <cell r="J250">
            <v>7856</v>
          </cell>
          <cell r="K250" t="str">
            <v>Y</v>
          </cell>
          <cell r="L250">
            <v>0</v>
          </cell>
          <cell r="M250">
            <v>51.88</v>
          </cell>
          <cell r="N250">
            <v>140</v>
          </cell>
          <cell r="O250">
            <v>7996</v>
          </cell>
        </row>
        <row r="251">
          <cell r="B251" t="str">
            <v>13156</v>
          </cell>
          <cell r="C251" t="str">
            <v>SOAP LAKE</v>
          </cell>
          <cell r="D251">
            <v>123.25</v>
          </cell>
          <cell r="E251">
            <v>18663</v>
          </cell>
          <cell r="F251">
            <v>0</v>
          </cell>
          <cell r="G251">
            <v>0</v>
          </cell>
          <cell r="H251">
            <v>18663</v>
          </cell>
          <cell r="I251">
            <v>0</v>
          </cell>
          <cell r="J251">
            <v>18663</v>
          </cell>
          <cell r="K251" t="str">
            <v>Y</v>
          </cell>
          <cell r="L251">
            <v>0</v>
          </cell>
          <cell r="M251">
            <v>123.25</v>
          </cell>
          <cell r="N251">
            <v>332</v>
          </cell>
          <cell r="O251">
            <v>18995</v>
          </cell>
        </row>
        <row r="252">
          <cell r="B252" t="str">
            <v>25118</v>
          </cell>
          <cell r="C252" t="str">
            <v>SOUTH BEND</v>
          </cell>
          <cell r="D252">
            <v>85.88</v>
          </cell>
          <cell r="E252">
            <v>13004</v>
          </cell>
          <cell r="F252">
            <v>0</v>
          </cell>
          <cell r="G252">
            <v>0</v>
          </cell>
          <cell r="H252">
            <v>13004</v>
          </cell>
          <cell r="I252">
            <v>0</v>
          </cell>
          <cell r="J252">
            <v>13004</v>
          </cell>
          <cell r="K252" t="str">
            <v>Y</v>
          </cell>
          <cell r="L252">
            <v>0</v>
          </cell>
          <cell r="M252">
            <v>85.88</v>
          </cell>
          <cell r="N252">
            <v>231</v>
          </cell>
          <cell r="O252">
            <v>13235</v>
          </cell>
        </row>
        <row r="253">
          <cell r="B253" t="str">
            <v>18402</v>
          </cell>
          <cell r="C253" t="str">
            <v>SOUTH KITSAP</v>
          </cell>
          <cell r="D253">
            <v>52.75</v>
          </cell>
          <cell r="E253">
            <v>7987</v>
          </cell>
          <cell r="F253">
            <v>0</v>
          </cell>
          <cell r="G253">
            <v>3900</v>
          </cell>
          <cell r="H253">
            <v>11887</v>
          </cell>
          <cell r="I253">
            <v>0</v>
          </cell>
          <cell r="J253">
            <v>7987</v>
          </cell>
          <cell r="K253" t="str">
            <v>N</v>
          </cell>
          <cell r="L253">
            <v>7987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15206</v>
          </cell>
          <cell r="C254" t="str">
            <v>SOUTH WHIDBEY</v>
          </cell>
          <cell r="D254">
            <v>7.5</v>
          </cell>
          <cell r="E254">
            <v>1136</v>
          </cell>
          <cell r="F254">
            <v>0</v>
          </cell>
          <cell r="G254">
            <v>0</v>
          </cell>
          <cell r="H254">
            <v>1136</v>
          </cell>
          <cell r="I254">
            <v>0</v>
          </cell>
          <cell r="J254">
            <v>1136</v>
          </cell>
          <cell r="K254" t="str">
            <v>Y</v>
          </cell>
          <cell r="L254">
            <v>0</v>
          </cell>
          <cell r="M254">
            <v>7.5</v>
          </cell>
          <cell r="N254">
            <v>20</v>
          </cell>
          <cell r="O254">
            <v>1156</v>
          </cell>
        </row>
        <row r="255">
          <cell r="B255" t="str">
            <v>23042</v>
          </cell>
          <cell r="C255" t="str">
            <v>SOUTHSIDE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N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32081</v>
          </cell>
          <cell r="C256" t="str">
            <v>SPOKANE</v>
          </cell>
          <cell r="D256">
            <v>956.13</v>
          </cell>
          <cell r="E256">
            <v>144779</v>
          </cell>
          <cell r="F256">
            <v>0</v>
          </cell>
          <cell r="G256">
            <v>0</v>
          </cell>
          <cell r="H256">
            <v>144779</v>
          </cell>
          <cell r="I256">
            <v>0</v>
          </cell>
          <cell r="J256">
            <v>144779</v>
          </cell>
          <cell r="K256" t="str">
            <v>Y</v>
          </cell>
          <cell r="L256">
            <v>0</v>
          </cell>
          <cell r="M256">
            <v>956.13</v>
          </cell>
          <cell r="N256">
            <v>2573</v>
          </cell>
          <cell r="O256">
            <v>147352</v>
          </cell>
        </row>
        <row r="257">
          <cell r="B257" t="str">
            <v>22008</v>
          </cell>
          <cell r="C257" t="str">
            <v>SPRAGUE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N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B258" t="str">
            <v>38322</v>
          </cell>
          <cell r="C258" t="str">
            <v>ST JOHN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N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B259" t="str">
            <v>31401</v>
          </cell>
          <cell r="C259" t="str">
            <v>STANWOOD CAMANO</v>
          </cell>
          <cell r="D259">
            <v>80.5</v>
          </cell>
          <cell r="E259">
            <v>12189</v>
          </cell>
          <cell r="F259">
            <v>0</v>
          </cell>
          <cell r="G259">
            <v>3600</v>
          </cell>
          <cell r="H259">
            <v>15789</v>
          </cell>
          <cell r="I259">
            <v>0</v>
          </cell>
          <cell r="J259">
            <v>12189</v>
          </cell>
          <cell r="K259" t="str">
            <v>Y</v>
          </cell>
          <cell r="L259">
            <v>0</v>
          </cell>
          <cell r="M259">
            <v>80.5</v>
          </cell>
          <cell r="N259">
            <v>217</v>
          </cell>
          <cell r="O259">
            <v>12406</v>
          </cell>
        </row>
        <row r="260">
          <cell r="B260" t="str">
            <v>11054</v>
          </cell>
          <cell r="C260" t="str">
            <v>STAR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N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B261" t="str">
            <v>07035</v>
          </cell>
          <cell r="C261" t="str">
            <v>STARBUCK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N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04069</v>
          </cell>
          <cell r="C262" t="str">
            <v>STEHEKIN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N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27001</v>
          </cell>
          <cell r="C263" t="str">
            <v>STEILACOOM HIST.</v>
          </cell>
          <cell r="D263">
            <v>48.88</v>
          </cell>
          <cell r="E263">
            <v>7401</v>
          </cell>
          <cell r="F263">
            <v>0</v>
          </cell>
          <cell r="G263">
            <v>0</v>
          </cell>
          <cell r="H263">
            <v>7401</v>
          </cell>
          <cell r="I263">
            <v>0</v>
          </cell>
          <cell r="J263">
            <v>7401</v>
          </cell>
          <cell r="K263" t="str">
            <v>N</v>
          </cell>
          <cell r="L263">
            <v>7401</v>
          </cell>
          <cell r="M263">
            <v>0</v>
          </cell>
          <cell r="N263">
            <v>0</v>
          </cell>
          <cell r="O263">
            <v>0</v>
          </cell>
        </row>
        <row r="264">
          <cell r="B264" t="str">
            <v>38304</v>
          </cell>
          <cell r="C264" t="str">
            <v>STEPTOE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N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30303</v>
          </cell>
          <cell r="C265" t="str">
            <v>STEVENSON-CARSON</v>
          </cell>
          <cell r="D265">
            <v>25.13</v>
          </cell>
          <cell r="E265">
            <v>3805</v>
          </cell>
          <cell r="F265">
            <v>0</v>
          </cell>
          <cell r="G265">
            <v>0</v>
          </cell>
          <cell r="H265">
            <v>3805</v>
          </cell>
          <cell r="I265">
            <v>0</v>
          </cell>
          <cell r="J265">
            <v>3805</v>
          </cell>
          <cell r="K265" t="str">
            <v>N</v>
          </cell>
          <cell r="L265">
            <v>3805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>31311</v>
          </cell>
          <cell r="C266" t="str">
            <v>SULTAN</v>
          </cell>
          <cell r="D266">
            <v>79.25</v>
          </cell>
          <cell r="E266">
            <v>12000</v>
          </cell>
          <cell r="F266">
            <v>0</v>
          </cell>
          <cell r="G266">
            <v>0</v>
          </cell>
          <cell r="H266">
            <v>12000</v>
          </cell>
          <cell r="I266">
            <v>0</v>
          </cell>
          <cell r="J266">
            <v>12000</v>
          </cell>
          <cell r="K266" t="str">
            <v>Y</v>
          </cell>
          <cell r="L266">
            <v>0</v>
          </cell>
          <cell r="M266">
            <v>79.25</v>
          </cell>
          <cell r="N266">
            <v>213</v>
          </cell>
          <cell r="O266">
            <v>12213</v>
          </cell>
        </row>
        <row r="267">
          <cell r="B267" t="str">
            <v>33202</v>
          </cell>
          <cell r="C267" t="str">
            <v>SUMMIT VALLEY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N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B268" t="str">
            <v>27320</v>
          </cell>
          <cell r="C268" t="str">
            <v>SUMNER</v>
          </cell>
          <cell r="D268">
            <v>153.63</v>
          </cell>
          <cell r="E268">
            <v>23263</v>
          </cell>
          <cell r="F268">
            <v>0</v>
          </cell>
          <cell r="G268">
            <v>5400</v>
          </cell>
          <cell r="H268">
            <v>28663</v>
          </cell>
          <cell r="I268">
            <v>0</v>
          </cell>
          <cell r="J268">
            <v>23263</v>
          </cell>
          <cell r="K268" t="str">
            <v>Y</v>
          </cell>
          <cell r="L268">
            <v>0</v>
          </cell>
          <cell r="M268">
            <v>153.63</v>
          </cell>
          <cell r="N268">
            <v>413</v>
          </cell>
          <cell r="O268">
            <v>23676</v>
          </cell>
        </row>
        <row r="269">
          <cell r="B269" t="str">
            <v>39201</v>
          </cell>
          <cell r="C269" t="str">
            <v>SUNNYSIDE</v>
          </cell>
          <cell r="D269">
            <v>1455.38</v>
          </cell>
          <cell r="E269">
            <v>220376</v>
          </cell>
          <cell r="F269">
            <v>0</v>
          </cell>
          <cell r="G269">
            <v>0</v>
          </cell>
          <cell r="H269">
            <v>220376</v>
          </cell>
          <cell r="I269">
            <v>0</v>
          </cell>
          <cell r="J269">
            <v>220376</v>
          </cell>
          <cell r="K269" t="str">
            <v>Y</v>
          </cell>
          <cell r="L269">
            <v>0</v>
          </cell>
          <cell r="M269">
            <v>1455.38</v>
          </cell>
          <cell r="N269">
            <v>3916</v>
          </cell>
          <cell r="O269">
            <v>224292</v>
          </cell>
        </row>
        <row r="270">
          <cell r="B270" t="str">
            <v>17942</v>
          </cell>
          <cell r="C270" t="str">
            <v>SVI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N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>27010</v>
          </cell>
          <cell r="C271" t="str">
            <v>TACOMA</v>
          </cell>
          <cell r="D271">
            <v>1885.63</v>
          </cell>
          <cell r="E271">
            <v>285525</v>
          </cell>
          <cell r="F271">
            <v>0</v>
          </cell>
          <cell r="G271">
            <v>0</v>
          </cell>
          <cell r="H271">
            <v>285525</v>
          </cell>
          <cell r="I271">
            <v>0</v>
          </cell>
          <cell r="J271">
            <v>285525</v>
          </cell>
          <cell r="K271" t="str">
            <v>Y</v>
          </cell>
          <cell r="L271">
            <v>0</v>
          </cell>
          <cell r="M271">
            <v>1885.63</v>
          </cell>
          <cell r="N271">
            <v>5074</v>
          </cell>
          <cell r="O271">
            <v>290599</v>
          </cell>
        </row>
        <row r="272">
          <cell r="B272" t="str">
            <v>14077</v>
          </cell>
          <cell r="C272" t="str">
            <v>TAHOLAH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N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17409</v>
          </cell>
          <cell r="C273" t="str">
            <v>TAHOMA</v>
          </cell>
          <cell r="D273">
            <v>139.88</v>
          </cell>
          <cell r="E273">
            <v>21181</v>
          </cell>
          <cell r="F273">
            <v>10000</v>
          </cell>
          <cell r="G273">
            <v>0</v>
          </cell>
          <cell r="H273">
            <v>31181</v>
          </cell>
          <cell r="I273">
            <v>0</v>
          </cell>
          <cell r="J273">
            <v>21181</v>
          </cell>
          <cell r="K273" t="str">
            <v>Y</v>
          </cell>
          <cell r="L273">
            <v>0</v>
          </cell>
          <cell r="M273">
            <v>139.88</v>
          </cell>
          <cell r="N273">
            <v>376</v>
          </cell>
          <cell r="O273">
            <v>21557</v>
          </cell>
        </row>
        <row r="274">
          <cell r="B274" t="str">
            <v>38265</v>
          </cell>
          <cell r="C274" t="str">
            <v>TEKOA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N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B275" t="str">
            <v>34402</v>
          </cell>
          <cell r="C275" t="str">
            <v>TENINO</v>
          </cell>
          <cell r="D275">
            <v>11.88</v>
          </cell>
          <cell r="E275">
            <v>1799</v>
          </cell>
          <cell r="F275">
            <v>0</v>
          </cell>
          <cell r="G275">
            <v>0</v>
          </cell>
          <cell r="H275">
            <v>1799</v>
          </cell>
          <cell r="I275">
            <v>0</v>
          </cell>
          <cell r="J275">
            <v>1799</v>
          </cell>
          <cell r="K275" t="str">
            <v>N</v>
          </cell>
          <cell r="L275">
            <v>1799</v>
          </cell>
          <cell r="M275">
            <v>0</v>
          </cell>
          <cell r="N275">
            <v>0</v>
          </cell>
          <cell r="O275">
            <v>0</v>
          </cell>
        </row>
        <row r="276">
          <cell r="B276" t="str">
            <v>19400</v>
          </cell>
          <cell r="C276" t="str">
            <v>THORP</v>
          </cell>
          <cell r="D276">
            <v>4</v>
          </cell>
          <cell r="E276">
            <v>606</v>
          </cell>
          <cell r="F276">
            <v>0</v>
          </cell>
          <cell r="G276">
            <v>0</v>
          </cell>
          <cell r="H276">
            <v>606</v>
          </cell>
          <cell r="I276">
            <v>0</v>
          </cell>
          <cell r="J276">
            <v>606</v>
          </cell>
          <cell r="K276" t="str">
            <v>Y</v>
          </cell>
          <cell r="L276">
            <v>0</v>
          </cell>
          <cell r="M276">
            <v>4</v>
          </cell>
          <cell r="N276">
            <v>11</v>
          </cell>
          <cell r="O276">
            <v>617</v>
          </cell>
        </row>
        <row r="277">
          <cell r="B277" t="str">
            <v>21237</v>
          </cell>
          <cell r="C277" t="str">
            <v>TOLEDO</v>
          </cell>
          <cell r="D277">
            <v>6.88</v>
          </cell>
          <cell r="E277">
            <v>1042</v>
          </cell>
          <cell r="F277">
            <v>0</v>
          </cell>
          <cell r="G277">
            <v>0</v>
          </cell>
          <cell r="H277">
            <v>1042</v>
          </cell>
          <cell r="I277">
            <v>0</v>
          </cell>
          <cell r="J277">
            <v>1042</v>
          </cell>
          <cell r="K277" t="str">
            <v>N</v>
          </cell>
          <cell r="L277">
            <v>1042</v>
          </cell>
          <cell r="M277">
            <v>0</v>
          </cell>
          <cell r="N277">
            <v>0</v>
          </cell>
          <cell r="O277">
            <v>0</v>
          </cell>
        </row>
        <row r="278">
          <cell r="B278" t="str">
            <v>24404</v>
          </cell>
          <cell r="C278" t="str">
            <v>TONASKET</v>
          </cell>
          <cell r="D278">
            <v>92.13</v>
          </cell>
          <cell r="E278">
            <v>13950</v>
          </cell>
          <cell r="F278">
            <v>0</v>
          </cell>
          <cell r="G278">
            <v>0</v>
          </cell>
          <cell r="H278">
            <v>13950</v>
          </cell>
          <cell r="I278">
            <v>0</v>
          </cell>
          <cell r="J278">
            <v>13950</v>
          </cell>
          <cell r="K278" t="str">
            <v>Y</v>
          </cell>
          <cell r="L278">
            <v>0</v>
          </cell>
          <cell r="M278">
            <v>92.13</v>
          </cell>
          <cell r="N278">
            <v>248</v>
          </cell>
          <cell r="O278">
            <v>14198</v>
          </cell>
        </row>
        <row r="279">
          <cell r="B279" t="str">
            <v>39202</v>
          </cell>
          <cell r="C279" t="str">
            <v>TOPPENISH</v>
          </cell>
          <cell r="D279">
            <v>1259.3800000000001</v>
          </cell>
          <cell r="E279">
            <v>190697</v>
          </cell>
          <cell r="F279">
            <v>0</v>
          </cell>
          <cell r="G279">
            <v>0</v>
          </cell>
          <cell r="H279">
            <v>190697</v>
          </cell>
          <cell r="I279">
            <v>0</v>
          </cell>
          <cell r="J279">
            <v>190697</v>
          </cell>
          <cell r="K279" t="str">
            <v>Y</v>
          </cell>
          <cell r="L279">
            <v>0</v>
          </cell>
          <cell r="M279">
            <v>1259.3800000000001</v>
          </cell>
          <cell r="N279">
            <v>3389</v>
          </cell>
          <cell r="O279">
            <v>194086</v>
          </cell>
        </row>
        <row r="280">
          <cell r="B280" t="str">
            <v>36300</v>
          </cell>
          <cell r="C280" t="str">
            <v>TOUCHET</v>
          </cell>
          <cell r="D280">
            <v>27.88</v>
          </cell>
          <cell r="E280">
            <v>4222</v>
          </cell>
          <cell r="F280">
            <v>0</v>
          </cell>
          <cell r="G280">
            <v>0</v>
          </cell>
          <cell r="H280">
            <v>4222</v>
          </cell>
          <cell r="I280">
            <v>0</v>
          </cell>
          <cell r="J280">
            <v>4222</v>
          </cell>
          <cell r="K280" t="str">
            <v>Y</v>
          </cell>
          <cell r="L280">
            <v>0</v>
          </cell>
          <cell r="M280">
            <v>27.88</v>
          </cell>
          <cell r="N280">
            <v>75</v>
          </cell>
          <cell r="O280">
            <v>4297</v>
          </cell>
        </row>
        <row r="281">
          <cell r="B281" t="str">
            <v>08130</v>
          </cell>
          <cell r="C281" t="str">
            <v>TOUTLE LAKE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N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B282" t="str">
            <v>20400</v>
          </cell>
          <cell r="C282" t="str">
            <v>TROUT LAKE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N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B283" t="str">
            <v>17406</v>
          </cell>
          <cell r="C283" t="str">
            <v>TUKWILA</v>
          </cell>
          <cell r="D283">
            <v>810.25</v>
          </cell>
          <cell r="E283">
            <v>122689</v>
          </cell>
          <cell r="F283">
            <v>0</v>
          </cell>
          <cell r="G283">
            <v>0</v>
          </cell>
          <cell r="H283">
            <v>122689</v>
          </cell>
          <cell r="I283">
            <v>0</v>
          </cell>
          <cell r="J283">
            <v>122689</v>
          </cell>
          <cell r="K283" t="str">
            <v>Y</v>
          </cell>
          <cell r="L283">
            <v>0</v>
          </cell>
          <cell r="M283">
            <v>810.25</v>
          </cell>
          <cell r="N283">
            <v>2180</v>
          </cell>
          <cell r="O283">
            <v>124869</v>
          </cell>
        </row>
        <row r="284">
          <cell r="B284" t="str">
            <v>34033</v>
          </cell>
          <cell r="C284" t="str">
            <v>TUMWATER</v>
          </cell>
          <cell r="D284">
            <v>65.38</v>
          </cell>
          <cell r="E284">
            <v>9900</v>
          </cell>
          <cell r="F284">
            <v>0</v>
          </cell>
          <cell r="G284">
            <v>0</v>
          </cell>
          <cell r="H284">
            <v>9900</v>
          </cell>
          <cell r="I284">
            <v>0</v>
          </cell>
          <cell r="J284">
            <v>9900</v>
          </cell>
          <cell r="K284" t="str">
            <v>N</v>
          </cell>
          <cell r="L284">
            <v>9900</v>
          </cell>
          <cell r="M284">
            <v>0</v>
          </cell>
          <cell r="N284">
            <v>0</v>
          </cell>
          <cell r="O284">
            <v>0</v>
          </cell>
        </row>
        <row r="285">
          <cell r="B285" t="str">
            <v>39002</v>
          </cell>
          <cell r="C285" t="str">
            <v>UNION GAP</v>
          </cell>
          <cell r="D285">
            <v>104.75</v>
          </cell>
          <cell r="E285">
            <v>15861</v>
          </cell>
          <cell r="F285">
            <v>0</v>
          </cell>
          <cell r="G285">
            <v>0</v>
          </cell>
          <cell r="H285">
            <v>15861</v>
          </cell>
          <cell r="I285">
            <v>0</v>
          </cell>
          <cell r="J285">
            <v>15861</v>
          </cell>
          <cell r="K285" t="str">
            <v>Y</v>
          </cell>
          <cell r="L285">
            <v>0</v>
          </cell>
          <cell r="M285">
            <v>104.75</v>
          </cell>
          <cell r="N285">
            <v>282</v>
          </cell>
          <cell r="O285">
            <v>16143</v>
          </cell>
        </row>
        <row r="286">
          <cell r="B286" t="str">
            <v>27083</v>
          </cell>
          <cell r="C286" t="str">
            <v>UNIVERSITY PLACE</v>
          </cell>
          <cell r="D286">
            <v>99.63</v>
          </cell>
          <cell r="E286">
            <v>15086</v>
          </cell>
          <cell r="F286">
            <v>25000</v>
          </cell>
          <cell r="G286">
            <v>0</v>
          </cell>
          <cell r="H286">
            <v>40086</v>
          </cell>
          <cell r="I286">
            <v>0</v>
          </cell>
          <cell r="J286">
            <v>15086</v>
          </cell>
          <cell r="K286" t="str">
            <v>Y</v>
          </cell>
          <cell r="L286">
            <v>0</v>
          </cell>
          <cell r="M286">
            <v>99.63</v>
          </cell>
          <cell r="N286">
            <v>268</v>
          </cell>
          <cell r="O286">
            <v>15354</v>
          </cell>
        </row>
        <row r="287">
          <cell r="B287" t="str">
            <v>21018</v>
          </cell>
          <cell r="C287" t="str">
            <v>VADER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N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B288" t="str">
            <v>33070</v>
          </cell>
          <cell r="C288" t="str">
            <v>VALLEY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N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B289" t="str">
            <v>06037</v>
          </cell>
          <cell r="C289" t="str">
            <v>VANCOUVER</v>
          </cell>
          <cell r="D289">
            <v>1719.88</v>
          </cell>
          <cell r="E289">
            <v>260427</v>
          </cell>
          <cell r="F289">
            <v>0</v>
          </cell>
          <cell r="G289">
            <v>0</v>
          </cell>
          <cell r="H289">
            <v>260427</v>
          </cell>
          <cell r="I289">
            <v>0</v>
          </cell>
          <cell r="J289">
            <v>260427</v>
          </cell>
          <cell r="K289" t="str">
            <v>Y</v>
          </cell>
          <cell r="L289">
            <v>0</v>
          </cell>
          <cell r="M289">
            <v>1719.88</v>
          </cell>
          <cell r="N289">
            <v>4628</v>
          </cell>
          <cell r="O289">
            <v>265055</v>
          </cell>
        </row>
        <row r="290">
          <cell r="B290" t="str">
            <v>17402</v>
          </cell>
          <cell r="C290" t="str">
            <v>VASHON ISLAND</v>
          </cell>
          <cell r="D290">
            <v>17.63</v>
          </cell>
          <cell r="E290">
            <v>2670</v>
          </cell>
          <cell r="F290">
            <v>0</v>
          </cell>
          <cell r="G290">
            <v>0</v>
          </cell>
          <cell r="H290">
            <v>2670</v>
          </cell>
          <cell r="I290">
            <v>0</v>
          </cell>
          <cell r="J290">
            <v>2670</v>
          </cell>
          <cell r="K290" t="str">
            <v>N</v>
          </cell>
          <cell r="L290">
            <v>2670</v>
          </cell>
          <cell r="M290">
            <v>0</v>
          </cell>
          <cell r="N290">
            <v>0</v>
          </cell>
          <cell r="O290">
            <v>0</v>
          </cell>
        </row>
        <row r="291">
          <cell r="B291" t="str">
            <v>35200</v>
          </cell>
          <cell r="C291" t="str">
            <v>WAHKIAKUM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N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B292" t="str">
            <v>13073</v>
          </cell>
          <cell r="C292" t="str">
            <v>WAHLUKE</v>
          </cell>
          <cell r="D292">
            <v>1086.1300000000001</v>
          </cell>
          <cell r="E292">
            <v>164463</v>
          </cell>
          <cell r="F292">
            <v>0</v>
          </cell>
          <cell r="G292">
            <v>0</v>
          </cell>
          <cell r="H292">
            <v>164463</v>
          </cell>
          <cell r="I292">
            <v>0</v>
          </cell>
          <cell r="J292">
            <v>164463</v>
          </cell>
          <cell r="K292" t="str">
            <v>Y</v>
          </cell>
          <cell r="L292">
            <v>0</v>
          </cell>
          <cell r="M292">
            <v>1086.1300000000001</v>
          </cell>
          <cell r="N292">
            <v>2923</v>
          </cell>
          <cell r="O292">
            <v>167386</v>
          </cell>
        </row>
        <row r="293">
          <cell r="B293" t="str">
            <v>36401</v>
          </cell>
          <cell r="C293" t="str">
            <v>WAITSBURG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N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B294" t="str">
            <v>36140</v>
          </cell>
          <cell r="C294" t="str">
            <v>WALLA WALLA</v>
          </cell>
          <cell r="D294">
            <v>683</v>
          </cell>
          <cell r="E294">
            <v>103421</v>
          </cell>
          <cell r="F294">
            <v>0</v>
          </cell>
          <cell r="G294">
            <v>0</v>
          </cell>
          <cell r="H294">
            <v>103421</v>
          </cell>
          <cell r="I294">
            <v>0</v>
          </cell>
          <cell r="J294">
            <v>103421</v>
          </cell>
          <cell r="K294" t="str">
            <v>Y</v>
          </cell>
          <cell r="L294">
            <v>0</v>
          </cell>
          <cell r="M294">
            <v>683</v>
          </cell>
          <cell r="N294">
            <v>1838</v>
          </cell>
          <cell r="O294">
            <v>105259</v>
          </cell>
        </row>
        <row r="295">
          <cell r="B295" t="str">
            <v>39207</v>
          </cell>
          <cell r="C295" t="str">
            <v>WAPATO</v>
          </cell>
          <cell r="D295">
            <v>902.88</v>
          </cell>
          <cell r="E295">
            <v>136715</v>
          </cell>
          <cell r="F295">
            <v>0</v>
          </cell>
          <cell r="G295">
            <v>0</v>
          </cell>
          <cell r="H295">
            <v>136715</v>
          </cell>
          <cell r="I295">
            <v>0</v>
          </cell>
          <cell r="J295">
            <v>136715</v>
          </cell>
          <cell r="K295" t="str">
            <v>Y</v>
          </cell>
          <cell r="L295">
            <v>0</v>
          </cell>
          <cell r="M295">
            <v>902.88</v>
          </cell>
          <cell r="N295">
            <v>2430</v>
          </cell>
          <cell r="O295">
            <v>139145</v>
          </cell>
        </row>
        <row r="296">
          <cell r="B296" t="str">
            <v>13146</v>
          </cell>
          <cell r="C296" t="str">
            <v>WARDEN</v>
          </cell>
          <cell r="D296">
            <v>314.75</v>
          </cell>
          <cell r="E296">
            <v>47660</v>
          </cell>
          <cell r="F296">
            <v>0</v>
          </cell>
          <cell r="G296">
            <v>0</v>
          </cell>
          <cell r="H296">
            <v>47660</v>
          </cell>
          <cell r="I296">
            <v>0</v>
          </cell>
          <cell r="J296">
            <v>47660</v>
          </cell>
          <cell r="K296" t="str">
            <v>Y</v>
          </cell>
          <cell r="L296">
            <v>0</v>
          </cell>
          <cell r="M296">
            <v>314.75</v>
          </cell>
          <cell r="N296">
            <v>847</v>
          </cell>
          <cell r="O296">
            <v>48507</v>
          </cell>
        </row>
        <row r="297">
          <cell r="B297" t="str">
            <v>06112</v>
          </cell>
          <cell r="C297" t="str">
            <v>WASHOUGAL</v>
          </cell>
          <cell r="D297">
            <v>57.13</v>
          </cell>
          <cell r="E297">
            <v>8651</v>
          </cell>
          <cell r="F297">
            <v>0</v>
          </cell>
          <cell r="G297">
            <v>3450</v>
          </cell>
          <cell r="H297">
            <v>12101</v>
          </cell>
          <cell r="I297">
            <v>0</v>
          </cell>
          <cell r="J297">
            <v>8651</v>
          </cell>
          <cell r="K297" t="str">
            <v>Y</v>
          </cell>
          <cell r="L297">
            <v>0</v>
          </cell>
          <cell r="M297">
            <v>57.13</v>
          </cell>
          <cell r="N297">
            <v>154</v>
          </cell>
          <cell r="O297">
            <v>8805</v>
          </cell>
        </row>
        <row r="298">
          <cell r="B298" t="str">
            <v>01109</v>
          </cell>
          <cell r="C298" t="str">
            <v>WASHTUCNA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N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B299" t="str">
            <v>09209</v>
          </cell>
          <cell r="C299" t="str">
            <v>WATERVILLE</v>
          </cell>
          <cell r="D299">
            <v>29</v>
          </cell>
          <cell r="E299">
            <v>4391</v>
          </cell>
          <cell r="F299">
            <v>0</v>
          </cell>
          <cell r="G299">
            <v>0</v>
          </cell>
          <cell r="H299">
            <v>4391</v>
          </cell>
          <cell r="I299">
            <v>0</v>
          </cell>
          <cell r="J299">
            <v>4391</v>
          </cell>
          <cell r="K299" t="str">
            <v>N</v>
          </cell>
          <cell r="L299">
            <v>4391</v>
          </cell>
          <cell r="M299">
            <v>0</v>
          </cell>
          <cell r="N299">
            <v>0</v>
          </cell>
          <cell r="O299">
            <v>0</v>
          </cell>
        </row>
        <row r="300">
          <cell r="B300" t="str">
            <v>33049</v>
          </cell>
          <cell r="C300" t="str">
            <v>WELLPINIT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N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B301" t="str">
            <v>04246</v>
          </cell>
          <cell r="C301" t="str">
            <v>WENATCHEE</v>
          </cell>
          <cell r="D301">
            <v>1505</v>
          </cell>
          <cell r="E301">
            <v>227889</v>
          </cell>
          <cell r="F301">
            <v>0</v>
          </cell>
          <cell r="G301">
            <v>0</v>
          </cell>
          <cell r="H301">
            <v>227889</v>
          </cell>
          <cell r="I301">
            <v>0</v>
          </cell>
          <cell r="J301">
            <v>227889</v>
          </cell>
          <cell r="K301" t="str">
            <v>Y</v>
          </cell>
          <cell r="L301">
            <v>0</v>
          </cell>
          <cell r="M301">
            <v>1505</v>
          </cell>
          <cell r="N301">
            <v>4050</v>
          </cell>
          <cell r="O301">
            <v>231939</v>
          </cell>
        </row>
        <row r="302">
          <cell r="B302" t="str">
            <v>32363</v>
          </cell>
          <cell r="C302" t="str">
            <v>WEST VALLEY (SPOK</v>
          </cell>
          <cell r="D302">
            <v>82.63</v>
          </cell>
          <cell r="E302">
            <v>12512</v>
          </cell>
          <cell r="F302">
            <v>0</v>
          </cell>
          <cell r="G302">
            <v>1950</v>
          </cell>
          <cell r="H302">
            <v>14462</v>
          </cell>
          <cell r="I302">
            <v>0</v>
          </cell>
          <cell r="J302">
            <v>12512</v>
          </cell>
          <cell r="K302" t="str">
            <v>Y</v>
          </cell>
          <cell r="L302">
            <v>0</v>
          </cell>
          <cell r="M302">
            <v>82.63</v>
          </cell>
          <cell r="N302">
            <v>222</v>
          </cell>
          <cell r="O302">
            <v>12734</v>
          </cell>
        </row>
        <row r="303">
          <cell r="B303" t="str">
            <v>39208</v>
          </cell>
          <cell r="C303" t="str">
            <v>WEST VALLEY (YAK)</v>
          </cell>
          <cell r="D303">
            <v>51.63</v>
          </cell>
          <cell r="E303">
            <v>7818</v>
          </cell>
          <cell r="F303">
            <v>0</v>
          </cell>
          <cell r="G303">
            <v>0</v>
          </cell>
          <cell r="H303">
            <v>7818</v>
          </cell>
          <cell r="I303">
            <v>0</v>
          </cell>
          <cell r="J303">
            <v>7818</v>
          </cell>
          <cell r="K303" t="str">
            <v>Y</v>
          </cell>
          <cell r="L303">
            <v>0</v>
          </cell>
          <cell r="M303">
            <v>51.63</v>
          </cell>
          <cell r="N303">
            <v>139</v>
          </cell>
          <cell r="O303">
            <v>7957</v>
          </cell>
        </row>
        <row r="304">
          <cell r="B304" t="str">
            <v>21303</v>
          </cell>
          <cell r="C304" t="str">
            <v>WHITE PASS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N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B305" t="str">
            <v>27416</v>
          </cell>
          <cell r="C305" t="str">
            <v>WHITE RIVER</v>
          </cell>
          <cell r="D305">
            <v>28.38</v>
          </cell>
          <cell r="E305">
            <v>4297</v>
          </cell>
          <cell r="F305">
            <v>0</v>
          </cell>
          <cell r="G305">
            <v>0</v>
          </cell>
          <cell r="H305">
            <v>4297</v>
          </cell>
          <cell r="I305">
            <v>0</v>
          </cell>
          <cell r="J305">
            <v>4297</v>
          </cell>
          <cell r="K305" t="str">
            <v>N</v>
          </cell>
          <cell r="L305">
            <v>4297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20405</v>
          </cell>
          <cell r="C306" t="str">
            <v>WHITE SALMON</v>
          </cell>
          <cell r="D306">
            <v>175.63</v>
          </cell>
          <cell r="E306">
            <v>26594</v>
          </cell>
          <cell r="F306">
            <v>0</v>
          </cell>
          <cell r="G306">
            <v>4350</v>
          </cell>
          <cell r="H306">
            <v>30944</v>
          </cell>
          <cell r="I306">
            <v>0</v>
          </cell>
          <cell r="J306">
            <v>26594</v>
          </cell>
          <cell r="K306" t="str">
            <v>Y</v>
          </cell>
          <cell r="L306">
            <v>0</v>
          </cell>
          <cell r="M306">
            <v>175.63</v>
          </cell>
          <cell r="N306">
            <v>473</v>
          </cell>
          <cell r="O306">
            <v>27067</v>
          </cell>
        </row>
        <row r="307">
          <cell r="B307" t="str">
            <v>22200</v>
          </cell>
          <cell r="C307" t="str">
            <v>WILBUR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N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B308" t="str">
            <v>25160</v>
          </cell>
          <cell r="C308" t="str">
            <v>WILLAPA VALLEY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N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B309" t="str">
            <v>13167</v>
          </cell>
          <cell r="C309" t="str">
            <v>WILSON CREEK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N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B310" t="str">
            <v>21232</v>
          </cell>
          <cell r="C310" t="str">
            <v>WINLOCK</v>
          </cell>
          <cell r="D310">
            <v>76.63</v>
          </cell>
          <cell r="E310">
            <v>11603</v>
          </cell>
          <cell r="F310">
            <v>0</v>
          </cell>
          <cell r="G310">
            <v>0</v>
          </cell>
          <cell r="H310">
            <v>11603</v>
          </cell>
          <cell r="I310">
            <v>0</v>
          </cell>
          <cell r="J310">
            <v>11603</v>
          </cell>
          <cell r="K310" t="str">
            <v>Y</v>
          </cell>
          <cell r="L310">
            <v>0</v>
          </cell>
          <cell r="M310">
            <v>76.63</v>
          </cell>
          <cell r="N310">
            <v>206</v>
          </cell>
          <cell r="O310">
            <v>11809</v>
          </cell>
        </row>
        <row r="311">
          <cell r="B311" t="str">
            <v>14117</v>
          </cell>
          <cell r="C311" t="str">
            <v>WISHKAH VALLEY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N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B312" t="str">
            <v>20094</v>
          </cell>
          <cell r="C312" t="str">
            <v>WISHRAM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N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08404</v>
          </cell>
          <cell r="C313" t="str">
            <v>WOODLAND</v>
          </cell>
          <cell r="D313">
            <v>102.5</v>
          </cell>
          <cell r="E313">
            <v>15521</v>
          </cell>
          <cell r="F313">
            <v>10000</v>
          </cell>
          <cell r="G313">
            <v>0</v>
          </cell>
          <cell r="H313">
            <v>25521</v>
          </cell>
          <cell r="I313">
            <v>0</v>
          </cell>
          <cell r="J313">
            <v>15521</v>
          </cell>
          <cell r="K313" t="str">
            <v>Y</v>
          </cell>
          <cell r="L313">
            <v>0</v>
          </cell>
          <cell r="M313">
            <v>102.5</v>
          </cell>
          <cell r="N313">
            <v>276</v>
          </cell>
          <cell r="O313">
            <v>15797</v>
          </cell>
        </row>
        <row r="314">
          <cell r="B314" t="str">
            <v>39007</v>
          </cell>
          <cell r="C314" t="str">
            <v>YAKIMA</v>
          </cell>
          <cell r="D314">
            <v>3901.75</v>
          </cell>
          <cell r="E314">
            <v>590809</v>
          </cell>
          <cell r="F314">
            <v>0</v>
          </cell>
          <cell r="G314">
            <v>0</v>
          </cell>
          <cell r="H314">
            <v>590809</v>
          </cell>
          <cell r="I314">
            <v>0</v>
          </cell>
          <cell r="J314">
            <v>590809</v>
          </cell>
          <cell r="K314" t="str">
            <v>Y</v>
          </cell>
          <cell r="L314">
            <v>0</v>
          </cell>
          <cell r="M314">
            <v>3901.75</v>
          </cell>
          <cell r="N314">
            <v>10500</v>
          </cell>
          <cell r="O314">
            <v>601309</v>
          </cell>
        </row>
        <row r="315">
          <cell r="B315" t="str">
            <v>34002</v>
          </cell>
          <cell r="C315" t="str">
            <v>YELM</v>
          </cell>
          <cell r="D315">
            <v>31.88</v>
          </cell>
          <cell r="E315">
            <v>4827</v>
          </cell>
          <cell r="F315">
            <v>0</v>
          </cell>
          <cell r="G315">
            <v>0</v>
          </cell>
          <cell r="H315">
            <v>4827</v>
          </cell>
          <cell r="I315">
            <v>0</v>
          </cell>
          <cell r="J315">
            <v>4827</v>
          </cell>
          <cell r="K315" t="str">
            <v>N</v>
          </cell>
          <cell r="L315">
            <v>4827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39205</v>
          </cell>
          <cell r="C316" t="str">
            <v>ZILLAH</v>
          </cell>
          <cell r="D316">
            <v>128.63</v>
          </cell>
          <cell r="E316">
            <v>19477</v>
          </cell>
          <cell r="F316">
            <v>0</v>
          </cell>
          <cell r="G316">
            <v>0</v>
          </cell>
          <cell r="H316">
            <v>19477</v>
          </cell>
          <cell r="I316">
            <v>0</v>
          </cell>
          <cell r="J316">
            <v>19477</v>
          </cell>
          <cell r="K316" t="str">
            <v>Y</v>
          </cell>
          <cell r="L316">
            <v>0</v>
          </cell>
          <cell r="M316">
            <v>128.63</v>
          </cell>
          <cell r="N316">
            <v>346</v>
          </cell>
          <cell r="O316">
            <v>19823</v>
          </cell>
        </row>
      </sheetData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strict"/>
      <sheetName val="CCDDD"/>
      <sheetName val="Allocations 2023-24"/>
      <sheetName val="Assuptions"/>
      <sheetName val="Allocations 2022-23"/>
      <sheetName val="Enrollment 23-24"/>
    </sheetNames>
    <sheetDataSet>
      <sheetData sheetId="0"/>
      <sheetData sheetId="1"/>
      <sheetData sheetId="2">
        <row r="8">
          <cell r="O8">
            <v>20057988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DEB3-5CB6-4A0C-9FC6-6086DE24D6B0}">
  <dimension ref="B2:N20"/>
  <sheetViews>
    <sheetView tabSelected="1" workbookViewId="0">
      <selection activeCell="B3" sqref="B3"/>
    </sheetView>
    <sheetView workbookViewId="1">
      <selection activeCell="C5" sqref="C5"/>
    </sheetView>
  </sheetViews>
  <sheetFormatPr defaultRowHeight="15" x14ac:dyDescent="0.25"/>
  <cols>
    <col min="2" max="2" width="30.42578125" bestFit="1" customWidth="1"/>
    <col min="3" max="3" width="18.5703125" customWidth="1"/>
    <col min="4" max="4" width="14.140625" customWidth="1"/>
    <col min="5" max="6" width="14.42578125" hidden="1" customWidth="1"/>
    <col min="7" max="9" width="12.42578125" hidden="1" customWidth="1"/>
    <col min="10" max="10" width="9.140625" hidden="1" customWidth="1"/>
    <col min="11" max="11" width="11" hidden="1" customWidth="1"/>
    <col min="12" max="12" width="10.85546875" hidden="1" customWidth="1"/>
    <col min="13" max="13" width="0" hidden="1" customWidth="1"/>
  </cols>
  <sheetData>
    <row r="2" spans="2:14" ht="15.75" x14ac:dyDescent="0.25">
      <c r="B2" s="176" t="s">
        <v>832</v>
      </c>
    </row>
    <row r="5" spans="2:14" x14ac:dyDescent="0.25">
      <c r="B5" s="18" t="str">
        <f>VLOOKUP(C5,CCDDD!C:D,2,0)</f>
        <v>31016</v>
      </c>
      <c r="C5" s="163" t="s">
        <v>13</v>
      </c>
      <c r="D5" s="19" t="s">
        <v>790</v>
      </c>
    </row>
    <row r="7" spans="2:14" x14ac:dyDescent="0.25">
      <c r="C7" s="164" t="s">
        <v>830</v>
      </c>
      <c r="D7" s="164" t="s">
        <v>831</v>
      </c>
      <c r="E7" s="164" t="s">
        <v>333</v>
      </c>
      <c r="F7" s="164" t="s">
        <v>337</v>
      </c>
      <c r="G7" s="164" t="s">
        <v>339</v>
      </c>
      <c r="H7" s="164" t="s">
        <v>347</v>
      </c>
      <c r="I7" s="164" t="s">
        <v>348</v>
      </c>
      <c r="J7" s="164" t="s">
        <v>349</v>
      </c>
      <c r="K7" s="164" t="s">
        <v>350</v>
      </c>
      <c r="L7" s="164" t="s">
        <v>351</v>
      </c>
      <c r="M7" s="164" t="s">
        <v>352</v>
      </c>
    </row>
    <row r="8" spans="2:14" x14ac:dyDescent="0.25">
      <c r="C8" s="165"/>
      <c r="D8" s="165"/>
      <c r="E8" s="165"/>
      <c r="F8" s="165"/>
      <c r="G8" s="165"/>
      <c r="H8" s="164"/>
      <c r="I8" s="164"/>
      <c r="J8" s="164"/>
      <c r="K8" s="164"/>
      <c r="L8" s="164"/>
      <c r="M8" s="164"/>
    </row>
    <row r="9" spans="2:14" x14ac:dyDescent="0.25">
      <c r="B9" s="166" t="s">
        <v>792</v>
      </c>
      <c r="C9" s="178">
        <f>VLOOKUP($B$5,'Allocations 2026-27'!$B$8:$O$329,3,FALSE)</f>
        <v>383.33666666666664</v>
      </c>
      <c r="D9" s="178">
        <f>VLOOKUP($B$5,'Allocations 2025-26'!$B$8:$O$329,3,FALSE)</f>
        <v>387.5</v>
      </c>
      <c r="E9">
        <f>IFERROR(VLOOKUP($B$5,'[1]Allocation 2020-21'!$B:$O,3,FALSE),0)</f>
        <v>292.66999999999996</v>
      </c>
      <c r="F9">
        <f>VLOOKUP($B$5,'[1]Allocation 2018-19'!$B$9:$O$321,3,FALSE)</f>
        <v>273.14</v>
      </c>
      <c r="G9">
        <f>VLOOKUP($B$5,'[1]Allocation 2017-18'!$B$9:$O$321,3,FALSE)</f>
        <v>257</v>
      </c>
      <c r="H9">
        <f>VLOOKUP($B$5,'[1]Allocation 2012-13'!$B$9:$O$317,3,FALSE)</f>
        <v>185.22</v>
      </c>
      <c r="I9">
        <f>VLOOKUP($B$5,'[1]Allocation 2011-12 Revised'!$B$9:$O$317,3,FALSE)</f>
        <v>176</v>
      </c>
      <c r="J9">
        <f>VLOOKUP($B$5,'[1]Allocation 2010-11'!$B$9:$O$317,3,FALSE)</f>
        <v>167.38</v>
      </c>
      <c r="K9">
        <f>VLOOKUP($B$5,'[1]Allocation 2009-10'!$B$9:$O$317,3,FALSE)</f>
        <v>175.5</v>
      </c>
      <c r="L9">
        <f>VLOOKUP($B$5,'[1]Allocation 2008-09'!$B$9:$O$317,3,FALSE)</f>
        <v>160.5</v>
      </c>
      <c r="M9">
        <f>VLOOKUP($B$5,'[1]Allocation 2007-08'!$B$8:$O$316,3,FALSE)</f>
        <v>164</v>
      </c>
      <c r="N9" s="167"/>
    </row>
    <row r="10" spans="2:14" x14ac:dyDescent="0.25">
      <c r="B10" s="13"/>
      <c r="N10" s="167"/>
    </row>
    <row r="11" spans="2:14" x14ac:dyDescent="0.25">
      <c r="B11" s="166" t="s">
        <v>793</v>
      </c>
      <c r="C11" s="168">
        <f>VLOOKUP($B$5,'Allocations 2026-27'!B8:O329,4,FALSE)</f>
        <v>44032</v>
      </c>
      <c r="D11" s="168">
        <f>VLOOKUP($B$5,'Allocations 2025-26'!B8:O329,4,FALSE)</f>
        <v>45055</v>
      </c>
      <c r="E11" s="168">
        <f>IFERROR(VLOOKUP($B$5,'[1]Allocation 2019-20'!$B$9:$O$321,4,FALSE),0)</f>
        <v>34503</v>
      </c>
      <c r="F11" s="168">
        <f>VLOOKUP($B$5,'[1]Allocation 2018-19'!$B$9:$O$321,4,FALSE)</f>
        <v>33074</v>
      </c>
      <c r="G11" s="168">
        <f>VLOOKUP($B$5,'[1]Allocation 2017-18'!$B$9:$O$321,4,FALSE)</f>
        <v>31268</v>
      </c>
      <c r="H11" s="168">
        <f>VLOOKUP($B$5,'[1]Allocation 2012-13'!$B$9:$O$317,4,FALSE)</f>
        <v>31215</v>
      </c>
      <c r="I11" s="168">
        <f>VLOOKUP($B$5,'[1]Allocation 2011-12 Revised'!$B$9:$O$317,4,FALSE)</f>
        <v>30302</v>
      </c>
      <c r="J11" s="168">
        <f>VLOOKUP($B$5,'[1]Allocation 2010-11'!$B$9:$O$317,4,FALSE)</f>
        <v>29357</v>
      </c>
      <c r="K11" s="168">
        <f>VLOOKUP($B$5,'[1]Allocation 2009-10'!$B$9:$O$317,4,FALSE)</f>
        <v>32199</v>
      </c>
      <c r="L11" s="168">
        <f>VLOOKUP($B$5,'[1]Allocation 2008-09'!$B$9:$O$317,4,FALSE)</f>
        <v>26417</v>
      </c>
      <c r="M11" s="168">
        <f>VLOOKUP($B$5,'[1]Allocation 2007-08'!$B$8:$O$316,4,FALSE)</f>
        <v>24833</v>
      </c>
      <c r="N11" s="167"/>
    </row>
    <row r="12" spans="2:14" x14ac:dyDescent="0.25">
      <c r="B12" s="13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7"/>
    </row>
    <row r="13" spans="2:14" x14ac:dyDescent="0.25">
      <c r="B13" s="13" t="s">
        <v>794</v>
      </c>
      <c r="C13">
        <f>VLOOKUP($B$5,'Allocations 2026-27'!B8:O329,5,FALSE)</f>
        <v>0</v>
      </c>
      <c r="D13" s="168">
        <f>VLOOKUP($B$5,'Allocations 2025-26'!B8:O329,5,FALSE)</f>
        <v>0</v>
      </c>
      <c r="E13" s="168">
        <f>IFERROR(VLOOKUP($B$5,'[1]Allocation 2019-20'!$B$9:$O$321,5,FALSE),0)</f>
        <v>0</v>
      </c>
      <c r="F13" s="168">
        <f>VLOOKUP($B$5,'[1]Allocation 2018-19'!$B$9:$O$321,5,FALSE)</f>
        <v>0</v>
      </c>
      <c r="G13" s="168">
        <f>VLOOKUP($B$5,'[1]Allocation 2017-18'!$B$9:$O$321,5,FALSE)</f>
        <v>0</v>
      </c>
      <c r="H13" s="168">
        <f>VLOOKUP($B$5,'[1]Allocation 2012-13'!$B$9:$O$317,5,FALSE)</f>
        <v>0</v>
      </c>
      <c r="I13" s="168">
        <f>VLOOKUP($B$5,'[1]Allocation 2011-12 Revised'!$B$9:$O$317,5,FALSE)</f>
        <v>0</v>
      </c>
      <c r="J13" s="168">
        <f>VLOOKUP($B$5,'[1]Allocation 2010-11'!$B$9:$O$317,5,FALSE)</f>
        <v>0</v>
      </c>
      <c r="K13" s="168">
        <f>VLOOKUP($B$5,'[1]Allocation 2009-10'!$B$9:$O$317,5,FALSE)</f>
        <v>0</v>
      </c>
      <c r="L13" s="168">
        <f>VLOOKUP($B$5,'[1]Allocation 2008-09'!$B$9:$O$317,5,FALSE)</f>
        <v>0</v>
      </c>
      <c r="M13" s="168">
        <f>VLOOKUP($B$5,'[1]Allocation 2007-08'!$B$8:$O$316,5,FALSE)</f>
        <v>0</v>
      </c>
      <c r="N13" s="167"/>
    </row>
    <row r="14" spans="2:14" x14ac:dyDescent="0.25">
      <c r="B14" s="13" t="s">
        <v>795</v>
      </c>
      <c r="C14">
        <f>VLOOKUP($B$5,'Allocations 2026-27'!B8:O329,6,FALSE)</f>
        <v>0</v>
      </c>
      <c r="D14" s="168">
        <f>VLOOKUP($B$5,'Allocations 2025-26'!B8:O329,6,FALSE)</f>
        <v>0</v>
      </c>
      <c r="E14" s="168">
        <f>IFERROR(VLOOKUP($B$5,'[1]Allocation 2019-20'!$B$9:$O$321,6,FALSE),0)</f>
        <v>0</v>
      </c>
      <c r="F14" s="168">
        <f>VLOOKUP($B$5,'[1]Allocation 2018-19'!$B$9:$O$321,6,FALSE)</f>
        <v>0</v>
      </c>
      <c r="G14" s="168">
        <f>VLOOKUP($B$5,'[1]Allocation 2017-18'!$B$9:$O$321,6,FALSE)</f>
        <v>0</v>
      </c>
      <c r="H14" s="168">
        <f>VLOOKUP($B$5,'[1]Allocation 2012-13'!$B$9:$O$317,6,FALSE)</f>
        <v>0</v>
      </c>
      <c r="I14" s="168">
        <f>VLOOKUP($B$5,'[1]Allocation 2011-12 Revised'!$B$9:$O$317,6,FALSE)</f>
        <v>0</v>
      </c>
      <c r="J14" s="168">
        <f>VLOOKUP($B$5,'[1]Allocation 2010-11'!$B$9:$O$317,6,FALSE)</f>
        <v>0</v>
      </c>
      <c r="K14" s="168">
        <f>VLOOKUP($B$5,'[1]Allocation 2009-10'!$B$9:$O$317,6,FALSE)</f>
        <v>0</v>
      </c>
      <c r="L14" s="168">
        <f>VLOOKUP($B$5,'[1]Allocation 2008-09'!$B$9:$O$317,6,FALSE)</f>
        <v>4350</v>
      </c>
      <c r="M14" s="168">
        <f>VLOOKUP($B$5,'[1]Allocation 2007-08'!$B$8:$O$316,6,FALSE)</f>
        <v>0</v>
      </c>
      <c r="N14" s="167"/>
    </row>
    <row r="15" spans="2:14" x14ac:dyDescent="0.25">
      <c r="B15" s="169" t="s">
        <v>796</v>
      </c>
      <c r="C15" s="170">
        <f>VLOOKUP($B$5,'Allocations 2026-27'!B8:O329,13,FALSE)</f>
        <v>654</v>
      </c>
      <c r="D15" s="170">
        <f>VLOOKUP($B$5,'Allocations 2025-26'!B8:O329,13,FALSE)</f>
        <v>333</v>
      </c>
      <c r="E15" s="170">
        <f>IFERROR(VLOOKUP($B$5,'[1]Allocation 2019-20'!$B$9:$O$321,13,FALSE),0)</f>
        <v>460</v>
      </c>
      <c r="F15" s="170">
        <f>VLOOKUP($B$5,'[1]Allocation 2018-19'!$B$9:$O$321,13,FALSE)</f>
        <v>449</v>
      </c>
      <c r="G15" s="170">
        <f>VLOOKUP($B$5,'[1]Allocation 2017-18'!$B$9:$O$321,13,FALSE)</f>
        <v>489</v>
      </c>
      <c r="H15" s="168">
        <f>VLOOKUP($B$5,'[1]Allocation 2012-13'!$B$9:$O$317,13,FALSE)</f>
        <v>423</v>
      </c>
      <c r="I15" s="168">
        <f>VLOOKUP($B$5,'[1]Allocation 2011-12 Revised'!$B$9:$O$317,13,FALSE)</f>
        <v>249</v>
      </c>
      <c r="J15" s="168">
        <f>VLOOKUP($B$5,'[1]Allocation 2010-11'!$B$9:$O$317,13,FALSE)</f>
        <v>131</v>
      </c>
      <c r="K15" s="168">
        <f>VLOOKUP($B$5,'[1]Allocation 2009-10'!$B$9:$O$317,13,FALSE)</f>
        <v>69</v>
      </c>
      <c r="L15" s="168">
        <f>VLOOKUP($B$5,'[1]Allocation 2008-09'!$B$9:$O$317,13,FALSE)</f>
        <v>429</v>
      </c>
      <c r="M15" s="168">
        <f>VLOOKUP($B$5,'[1]Allocation 2007-08'!$B$8:$O$316,13,FALSE)</f>
        <v>441</v>
      </c>
      <c r="N15" s="167"/>
    </row>
    <row r="16" spans="2:14" x14ac:dyDescent="0.25">
      <c r="B16" s="13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7"/>
    </row>
    <row r="17" spans="2:14" x14ac:dyDescent="0.25">
      <c r="B17" s="19" t="s">
        <v>797</v>
      </c>
      <c r="C17" s="171">
        <f>VLOOKUP($B$5,'Allocations 2026-27'!$B$8:$W$329,20,FALSE)</f>
        <v>44686</v>
      </c>
      <c r="D17" s="171">
        <f>VLOOKUP($B$5,'Allocations 2025-26'!$B$8:$W$329,20,FALSE)</f>
        <v>45388</v>
      </c>
      <c r="E17" s="171">
        <f>IFERROR(VLOOKUP($B$5,'[1]Allocation 2019-20'!$B$9:$W$321,20,FALSE),0)</f>
        <v>34963</v>
      </c>
      <c r="F17" s="168">
        <f>VLOOKUP($B$5,'[1]Allocation 2018-19'!$B$9:$W$321,20,FALSE)</f>
        <v>33523</v>
      </c>
      <c r="G17" s="168">
        <f>VLOOKUP($B$5,'[1]Allocation 2017-18'!$B$9:$W$321,20,FALSE)</f>
        <v>31757</v>
      </c>
      <c r="H17" s="168">
        <f>VLOOKUP($B$5,'[1]Allocation 2012-13'!$B$9:$O$317,14,FALSE)</f>
        <v>31638</v>
      </c>
      <c r="I17" s="168">
        <f>VLOOKUP($B$5,'[1]Allocation 2011-12 Revised'!$B$9:$O$317,14,FALSE)</f>
        <v>30551</v>
      </c>
      <c r="J17" s="168">
        <f>VLOOKUP($B$5,'[1]Allocation 2010-11'!$B$9:$O$317,14,FALSE)</f>
        <v>29488</v>
      </c>
      <c r="K17" s="168">
        <f>VLOOKUP($B$5,'[1]Allocation 2009-10'!$B$9:$O$317,14,FALSE)</f>
        <v>32268</v>
      </c>
      <c r="L17" s="168">
        <f>VLOOKUP($B$5,'[1]Allocation 2008-09'!$B$9:$O$317,14,FALSE)</f>
        <v>26846</v>
      </c>
      <c r="M17" s="168">
        <f>VLOOKUP($B$5,'[1]Allocation 2007-08'!$B$8:$O$316,14,FALSE)</f>
        <v>25274</v>
      </c>
      <c r="N17" s="167"/>
    </row>
    <row r="18" spans="2:14" x14ac:dyDescent="0.25">
      <c r="B18" s="19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7"/>
    </row>
    <row r="19" spans="2:14" x14ac:dyDescent="0.25">
      <c r="B19" s="13" t="s">
        <v>798</v>
      </c>
      <c r="C19" s="43">
        <f>C17-D17</f>
        <v>-702</v>
      </c>
      <c r="D19" s="43"/>
      <c r="E19" s="43"/>
      <c r="F19" s="172">
        <f>F17-G17</f>
        <v>1766</v>
      </c>
      <c r="G19" s="43"/>
      <c r="H19" s="43">
        <f t="shared" ref="H19:K19" si="0">H17-I17</f>
        <v>1087</v>
      </c>
      <c r="I19" s="43">
        <f t="shared" si="0"/>
        <v>1063</v>
      </c>
      <c r="J19" s="43">
        <f t="shared" si="0"/>
        <v>-2780</v>
      </c>
      <c r="K19" s="43">
        <f t="shared" si="0"/>
        <v>5422</v>
      </c>
      <c r="L19" s="43">
        <f>L17-M17</f>
        <v>1572</v>
      </c>
    </row>
    <row r="20" spans="2:14" x14ac:dyDescent="0.25">
      <c r="B20" s="13" t="s">
        <v>799</v>
      </c>
      <c r="C20" s="167">
        <f>C17/D17-1</f>
        <v>-1.5466643165594429E-2</v>
      </c>
      <c r="D20" s="167"/>
      <c r="E20" s="167"/>
      <c r="F20" s="173">
        <f>IFERROR(F19/F17,0)</f>
        <v>5.2680249381021983E-2</v>
      </c>
      <c r="G20" s="167"/>
      <c r="H20" s="167">
        <f t="shared" ref="H20:K20" si="1">H19/I17</f>
        <v>3.5579850086740201E-2</v>
      </c>
      <c r="I20" s="167">
        <f t="shared" si="1"/>
        <v>3.6048562126966902E-2</v>
      </c>
      <c r="J20" s="167">
        <f t="shared" si="1"/>
        <v>-8.6153464732862284E-2</v>
      </c>
      <c r="K20" s="167">
        <f t="shared" si="1"/>
        <v>0.20196677344855846</v>
      </c>
      <c r="L20" s="167">
        <f>L19/M17</f>
        <v>6.2198306560101287E-2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AD3F8-9BC7-40BE-857D-66BF7E5EBFAE}">
          <x14:formula1>
            <xm:f>CCDDD!$C$2:$C$321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C8CB-2E8E-4AF3-B93F-0DB60C35A66A}">
  <dimension ref="A1:AK330"/>
  <sheetViews>
    <sheetView workbookViewId="0">
      <selection activeCell="X9" sqref="X9"/>
    </sheetView>
    <sheetView tabSelected="1" topLeftCell="K1" workbookViewId="1">
      <selection activeCell="D10" sqref="D10"/>
    </sheetView>
  </sheetViews>
  <sheetFormatPr defaultColWidth="9.140625" defaultRowHeight="15" x14ac:dyDescent="0.25"/>
  <cols>
    <col min="1" max="2" width="6.5703125" customWidth="1"/>
    <col min="3" max="3" width="40.42578125" bestFit="1" customWidth="1"/>
    <col min="4" max="4" width="11.7109375" style="64" customWidth="1"/>
    <col min="5" max="5" width="15.140625" style="64" customWidth="1"/>
    <col min="6" max="6" width="13.85546875" style="64" customWidth="1"/>
    <col min="7" max="7" width="10" style="64" customWidth="1"/>
    <col min="8" max="8" width="13.42578125" style="64" customWidth="1"/>
    <col min="9" max="9" width="15.42578125" style="128" customWidth="1"/>
    <col min="10" max="10" width="13.5703125" style="128" customWidth="1"/>
    <col min="11" max="11" width="14.5703125" style="64" customWidth="1"/>
    <col min="12" max="12" width="15.140625" style="64" customWidth="1"/>
    <col min="13" max="13" width="14.42578125" style="64" customWidth="1"/>
    <col min="14" max="14" width="12.85546875" style="64" customWidth="1"/>
    <col min="15" max="15" width="13.5703125" style="64" customWidth="1"/>
    <col min="16" max="16" width="7.140625" style="104" customWidth="1"/>
    <col min="17" max="17" width="9.140625" style="104" customWidth="1"/>
    <col min="18" max="18" width="13.140625" style="104" customWidth="1"/>
    <col min="19" max="19" width="9.140625" style="104" customWidth="1"/>
    <col min="20" max="20" width="10" style="104" customWidth="1"/>
    <col min="21" max="21" width="17.140625" style="104" customWidth="1"/>
    <col min="22" max="22" width="12.140625" style="64" customWidth="1"/>
    <col min="23" max="23" width="15.85546875" customWidth="1"/>
    <col min="24" max="24" width="13.42578125" style="99" customWidth="1"/>
    <col min="25" max="25" width="12.5703125" style="99" customWidth="1"/>
    <col min="26" max="26" width="12.85546875" style="13" customWidth="1"/>
    <col min="27" max="27" width="13" style="100" customWidth="1"/>
    <col min="28" max="28" width="2.28515625" style="179" customWidth="1"/>
    <col min="29" max="29" width="12.85546875" style="93" bestFit="1" customWidth="1"/>
    <col min="30" max="30" width="9.85546875" bestFit="1" customWidth="1"/>
    <col min="35" max="35" width="22.42578125" bestFit="1" customWidth="1"/>
    <col min="36" max="36" width="5.85546875" bestFit="1" customWidth="1"/>
    <col min="37" max="37" width="10.140625" bestFit="1" customWidth="1"/>
  </cols>
  <sheetData>
    <row r="1" spans="1:37" x14ac:dyDescent="0.25">
      <c r="A1" s="92"/>
      <c r="B1">
        <f>COLUMN(B1)-1</f>
        <v>1</v>
      </c>
      <c r="C1">
        <f t="shared" ref="C1:AA1" si="0">COLUMN(C1)-1</f>
        <v>2</v>
      </c>
      <c r="D1">
        <f t="shared" si="0"/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</row>
    <row r="2" spans="1:37" x14ac:dyDescent="0.25">
      <c r="A2" s="42"/>
      <c r="E2" s="196" t="s">
        <v>405</v>
      </c>
      <c r="F2" s="197"/>
      <c r="G2" s="197"/>
      <c r="H2" s="197"/>
      <c r="I2" s="198" t="s">
        <v>406</v>
      </c>
      <c r="J2" s="199"/>
      <c r="K2" s="200" t="s">
        <v>407</v>
      </c>
      <c r="L2" s="201"/>
      <c r="M2" s="201"/>
      <c r="N2" s="201"/>
      <c r="O2" s="201"/>
      <c r="P2" s="94"/>
      <c r="Q2" s="95"/>
      <c r="R2" s="202" t="s">
        <v>408</v>
      </c>
      <c r="S2" s="202"/>
      <c r="T2" s="202"/>
      <c r="U2" s="96" t="s">
        <v>409</v>
      </c>
      <c r="V2" s="95"/>
      <c r="W2" s="97"/>
      <c r="X2" s="98"/>
    </row>
    <row r="3" spans="1:37" x14ac:dyDescent="0.25">
      <c r="I3" s="101" t="s">
        <v>410</v>
      </c>
      <c r="J3" s="102"/>
      <c r="L3" s="103">
        <f>L7</f>
        <v>270027</v>
      </c>
      <c r="O3" s="103">
        <f>$E$6</f>
        <v>18451309</v>
      </c>
      <c r="Q3" s="64"/>
      <c r="R3" s="64"/>
      <c r="S3" s="64"/>
      <c r="T3" s="64"/>
      <c r="U3" s="64"/>
      <c r="V3" s="105"/>
      <c r="W3" s="103"/>
    </row>
    <row r="4" spans="1:37" s="112" customFormat="1" ht="48" x14ac:dyDescent="0.25">
      <c r="A4" s="106" t="s">
        <v>411</v>
      </c>
      <c r="B4" s="106" t="s">
        <v>0</v>
      </c>
      <c r="C4" s="106" t="s">
        <v>1</v>
      </c>
      <c r="D4" s="107" t="s">
        <v>412</v>
      </c>
      <c r="E4" s="108" t="s">
        <v>413</v>
      </c>
      <c r="F4" s="108" t="s">
        <v>414</v>
      </c>
      <c r="G4" s="108" t="s">
        <v>415</v>
      </c>
      <c r="H4" s="108" t="s">
        <v>416</v>
      </c>
      <c r="I4" s="108" t="s">
        <v>417</v>
      </c>
      <c r="J4" s="108" t="s">
        <v>418</v>
      </c>
      <c r="K4" s="108" t="s">
        <v>419</v>
      </c>
      <c r="L4" s="108" t="s">
        <v>420</v>
      </c>
      <c r="M4" s="108" t="s">
        <v>421</v>
      </c>
      <c r="N4" s="108" t="s">
        <v>422</v>
      </c>
      <c r="O4" s="108" t="s">
        <v>423</v>
      </c>
      <c r="P4" s="109" t="s">
        <v>424</v>
      </c>
      <c r="Q4" s="108" t="s">
        <v>425</v>
      </c>
      <c r="R4" s="108" t="s">
        <v>426</v>
      </c>
      <c r="S4" s="108" t="s">
        <v>427</v>
      </c>
      <c r="T4" s="108" t="s">
        <v>428</v>
      </c>
      <c r="U4" s="108" t="s">
        <v>429</v>
      </c>
      <c r="V4" s="108"/>
      <c r="W4" s="110"/>
      <c r="X4" s="111" t="s">
        <v>430</v>
      </c>
      <c r="Y4" s="111" t="s">
        <v>431</v>
      </c>
      <c r="Z4" s="112" t="s">
        <v>432</v>
      </c>
      <c r="AA4" s="113"/>
      <c r="AB4" s="180"/>
      <c r="AC4" s="110" t="s">
        <v>826</v>
      </c>
    </row>
    <row r="5" spans="1:37" s="119" customFormat="1" ht="15" customHeight="1" x14ac:dyDescent="0.35">
      <c r="A5" s="114"/>
      <c r="B5" s="115" t="s">
        <v>433</v>
      </c>
      <c r="C5" s="115"/>
      <c r="D5" s="116" t="s">
        <v>829</v>
      </c>
      <c r="E5" s="117"/>
      <c r="F5" s="117" t="s">
        <v>434</v>
      </c>
      <c r="G5" s="117" t="s">
        <v>434</v>
      </c>
      <c r="H5" s="117"/>
      <c r="I5" s="117"/>
      <c r="J5" s="117"/>
      <c r="K5" s="117" t="s">
        <v>435</v>
      </c>
      <c r="L5" s="117"/>
      <c r="M5" s="117"/>
      <c r="N5" s="117"/>
      <c r="O5" s="117"/>
      <c r="P5" s="118"/>
      <c r="Q5" s="117"/>
      <c r="R5" s="117"/>
      <c r="S5" s="117"/>
      <c r="T5" s="117"/>
      <c r="U5" s="117"/>
      <c r="V5" s="117"/>
      <c r="X5" s="120"/>
      <c r="Y5" s="120"/>
      <c r="AA5" s="121"/>
      <c r="AB5" s="181"/>
      <c r="AC5" s="122"/>
    </row>
    <row r="6" spans="1:37" x14ac:dyDescent="0.25">
      <c r="A6" s="123"/>
      <c r="B6" s="124"/>
      <c r="C6" s="124"/>
      <c r="E6" s="103">
        <f>Assuptions!C18</f>
        <v>18451309</v>
      </c>
      <c r="H6" s="125" t="str">
        <f>IF(H8&gt;E6,"Give "&amp;H8-E6&amp;" More",IF(H8&lt;E6,"Take "&amp;E6-H8&amp;" More","Balanced"))</f>
        <v>Balanced</v>
      </c>
      <c r="I6" s="103">
        <v>0</v>
      </c>
      <c r="J6" s="126"/>
      <c r="K6" s="127"/>
      <c r="L6" s="103">
        <v>10000</v>
      </c>
      <c r="M6" s="128"/>
      <c r="N6" s="129"/>
      <c r="O6" s="125" t="str">
        <f>IF(O7=O3,"Balanced",IF(O7&gt;O3,"Give "&amp;O7-O3&amp;" More","Take "&amp;O3-O7&amp;" More"))</f>
        <v>Give 4 More</v>
      </c>
      <c r="Q6" s="64"/>
      <c r="R6" s="64"/>
      <c r="S6" s="64"/>
      <c r="T6" s="64"/>
      <c r="U6" s="125" t="str">
        <f>IF(U8=U7,"Balanced",IF(U8&gt;U7,"Give "&amp;U8-U7&amp;" More","Take "&amp;U7-U8&amp;" More"))</f>
        <v>Balanced</v>
      </c>
      <c r="W6" s="125"/>
      <c r="AA6" s="130"/>
      <c r="AB6" s="182"/>
    </row>
    <row r="7" spans="1:37" x14ac:dyDescent="0.25">
      <c r="A7" s="123"/>
      <c r="B7" s="124"/>
      <c r="C7" s="124" t="s">
        <v>8</v>
      </c>
      <c r="D7" s="64">
        <f>D330</f>
        <v>160633.00358192413</v>
      </c>
      <c r="E7" s="64">
        <f>+E6/D7</f>
        <v>114.86623911996817</v>
      </c>
      <c r="F7" s="131">
        <f>F324</f>
        <v>0</v>
      </c>
      <c r="G7" s="131">
        <f>G324</f>
        <v>0</v>
      </c>
      <c r="H7" s="64">
        <f>H330</f>
        <v>18451309</v>
      </c>
      <c r="I7" s="126">
        <f>I324</f>
        <v>0</v>
      </c>
      <c r="J7" s="126">
        <f>J330</f>
        <v>18451309</v>
      </c>
      <c r="K7" s="131"/>
      <c r="L7" s="64">
        <f>L330</f>
        <v>270027</v>
      </c>
      <c r="M7" s="64">
        <f>M330</f>
        <v>158282.18433694838</v>
      </c>
      <c r="N7" s="64">
        <f>N330</f>
        <v>270031</v>
      </c>
      <c r="O7" s="64">
        <f>O330</f>
        <v>18451313</v>
      </c>
      <c r="Q7" s="64">
        <f>Q324</f>
        <v>0</v>
      </c>
      <c r="R7" s="64">
        <f>[1]Assumptions!G17</f>
        <v>0</v>
      </c>
      <c r="S7" s="64"/>
      <c r="T7" s="64">
        <f>SUM(T8:T319)</f>
        <v>0</v>
      </c>
      <c r="U7" s="64">
        <f>O7+R7</f>
        <v>18451313</v>
      </c>
      <c r="W7" s="64"/>
      <c r="X7" s="64">
        <f>SUM(X9:X326)</f>
        <v>19006862</v>
      </c>
      <c r="Y7" s="99">
        <f>O7-X7</f>
        <v>-555549</v>
      </c>
      <c r="Z7" s="132"/>
      <c r="AA7" s="130">
        <f>COUNTIF(AA9:AA328,"C")</f>
        <v>0</v>
      </c>
      <c r="AB7" s="182"/>
    </row>
    <row r="8" spans="1:37" s="139" customFormat="1" ht="10.15" customHeight="1" x14ac:dyDescent="0.2">
      <c r="A8" s="133"/>
      <c r="B8" s="134" t="s">
        <v>436</v>
      </c>
      <c r="C8" s="135" t="s">
        <v>437</v>
      </c>
      <c r="D8" s="136">
        <f>SUM(D9:D328)</f>
        <v>160633.00358192413</v>
      </c>
      <c r="E8" s="136">
        <f>SUM(E9:E328)</f>
        <v>18451309</v>
      </c>
      <c r="F8" s="136">
        <f t="shared" ref="F8:I8" si="1">SUM(F9:F326)</f>
        <v>0</v>
      </c>
      <c r="G8" s="136">
        <f t="shared" si="1"/>
        <v>0</v>
      </c>
      <c r="H8" s="136">
        <f>SUM(H9:H328)</f>
        <v>18451309</v>
      </c>
      <c r="I8" s="136">
        <f t="shared" si="1"/>
        <v>0</v>
      </c>
      <c r="J8" s="136">
        <f>SUM(J9:J328)</f>
        <v>18451309</v>
      </c>
      <c r="K8" s="136"/>
      <c r="L8" s="136">
        <f>SUM(L9:L328)</f>
        <v>270027</v>
      </c>
      <c r="M8" s="136">
        <f>SUM(M9:M328)</f>
        <v>158282.18433694838</v>
      </c>
      <c r="N8" s="136">
        <f>SUM(N9:N328)</f>
        <v>270031</v>
      </c>
      <c r="O8" s="136">
        <f>SUM(O9:O328)</f>
        <v>18451313</v>
      </c>
      <c r="P8" s="136"/>
      <c r="Q8" s="136">
        <f>SUM(Q9:Q326)</f>
        <v>0</v>
      </c>
      <c r="R8" s="136">
        <f>SUM(R9:R326)</f>
        <v>0</v>
      </c>
      <c r="S8" s="136"/>
      <c r="T8" s="136"/>
      <c r="U8" s="136">
        <f>SUM(U9:U328)</f>
        <v>18451313</v>
      </c>
      <c r="V8" s="137"/>
      <c r="W8" s="136"/>
      <c r="X8" s="138"/>
      <c r="Y8" s="138"/>
      <c r="AA8" s="140"/>
      <c r="AB8" s="183"/>
      <c r="AC8" s="141">
        <f>SUMIF(K9:K323,"c",U9:U323)</f>
        <v>0</v>
      </c>
    </row>
    <row r="9" spans="1:37" x14ac:dyDescent="0.25">
      <c r="A9" s="142" t="s">
        <v>438</v>
      </c>
      <c r="B9" t="s">
        <v>439</v>
      </c>
      <c r="C9" t="s">
        <v>9</v>
      </c>
      <c r="D9" s="143">
        <f>IFERROR(VLOOKUP(B9,'Enrollment 26-27'!$B$5:$I$332,8,FALSE),0)</f>
        <v>481.83</v>
      </c>
      <c r="E9" s="64">
        <f t="shared" ref="E9:E72" si="2">ROUND($D9/$D$7*$E$6,0)</f>
        <v>55346</v>
      </c>
      <c r="F9" s="144">
        <v>0</v>
      </c>
      <c r="G9" s="144">
        <v>0</v>
      </c>
      <c r="H9" s="64">
        <f t="shared" ref="H9:H72" si="3">SUM(E9:G9)</f>
        <v>55346</v>
      </c>
      <c r="I9" s="64">
        <f t="shared" ref="I9:I72" si="4">ROUND($D9/$D$7*$I$6,0)</f>
        <v>0</v>
      </c>
      <c r="J9" s="145">
        <f t="shared" ref="J9:J72" si="5">+H9+I9</f>
        <v>55346</v>
      </c>
      <c r="K9" s="146" t="str">
        <f>IF(ISERROR(VLOOKUP(B9,$AC$9:$AC$50,1,0)),IF(J9&gt;10000,"Y","N"), "C")</f>
        <v>Y</v>
      </c>
      <c r="L9" s="147">
        <f t="shared" ref="L9:L72" si="6">IF(OR(K9="N",K9="NR",AND(J9&lt;$L$6,K9&lt;&gt;"C")),J9,0)</f>
        <v>0</v>
      </c>
      <c r="M9" s="148">
        <f t="shared" ref="M9:M72" si="7">IF(L9=0,D9,0)</f>
        <v>481.83</v>
      </c>
      <c r="N9" s="64">
        <f t="shared" ref="N9:N72" si="8">ROUND(M9/$M$7*$L$3,0)</f>
        <v>822</v>
      </c>
      <c r="O9" s="64">
        <f t="shared" ref="O9:O72" si="9">J9-L9+N9</f>
        <v>56168</v>
      </c>
      <c r="Q9" s="104">
        <f t="shared" ref="Q9:Q72" si="10">-ROUND(IF(P9&gt;0,O9*(0.9-P9),0),0)</f>
        <v>0</v>
      </c>
      <c r="R9" s="104" t="str">
        <f t="shared" ref="R9:R72" si="11">IF($R$7=0,"Not Applicable",T9*($R$7/$T$7))</f>
        <v>Not Applicable</v>
      </c>
      <c r="S9" s="149" t="s">
        <v>815</v>
      </c>
      <c r="T9" s="149">
        <f>IF(O9=0,0,IF(S9="N",0,VLOOKUP(B9,'Enrollment 25-26'!$B$8:$K$332,9,FALSE)))</f>
        <v>0</v>
      </c>
      <c r="U9" s="64">
        <f t="shared" ref="U9:U72" si="12">IF(ISNUMBER(R9),O9+R9,O9)</f>
        <v>56168</v>
      </c>
      <c r="V9" s="128">
        <f t="shared" ref="V9:V72" si="13">IF(M9=0,0,O9/M9)</f>
        <v>116.57223502065044</v>
      </c>
      <c r="W9" s="150"/>
      <c r="X9" s="64">
        <f>IFERROR(VLOOKUP($B9,'Allocations 2025-26'!$B$9:$U$329,14,FALSE),0)</f>
        <v>58975</v>
      </c>
      <c r="Y9" s="99">
        <f t="shared" ref="Y9:Y72" si="14">O9-X9</f>
        <v>-2807</v>
      </c>
      <c r="Z9" s="132">
        <f t="shared" ref="Z9:Z72" si="15">IFERROR(IF(X9&gt;0,Y9/X9,0),0)</f>
        <v>-4.7596439169139464E-2</v>
      </c>
      <c r="AA9" s="151" t="str">
        <f>K9</f>
        <v>Y</v>
      </c>
      <c r="AC9"/>
      <c r="AE9" s="152"/>
    </row>
    <row r="10" spans="1:37" x14ac:dyDescent="0.25">
      <c r="A10" s="142" t="s">
        <v>438</v>
      </c>
      <c r="B10" t="s">
        <v>441</v>
      </c>
      <c r="C10" t="s">
        <v>10</v>
      </c>
      <c r="D10" s="143">
        <f>IFERROR(VLOOKUP(B10,'Enrollment 26-27'!$B$5:$I$332,8,FALSE),0)</f>
        <v>0</v>
      </c>
      <c r="E10" s="64">
        <f t="shared" si="2"/>
        <v>0</v>
      </c>
      <c r="F10" s="144">
        <v>0</v>
      </c>
      <c r="G10" s="144">
        <v>0</v>
      </c>
      <c r="H10" s="64">
        <f t="shared" si="3"/>
        <v>0</v>
      </c>
      <c r="I10" s="64">
        <f t="shared" si="4"/>
        <v>0</v>
      </c>
      <c r="J10" s="145">
        <f t="shared" si="5"/>
        <v>0</v>
      </c>
      <c r="K10" s="146" t="str">
        <f t="shared" ref="K10:K73" si="16">IF(ISERROR(VLOOKUP(B10,$AC$9:$AC$50,1,0)),IF(J10&gt;10000,"Y","N"), "C")</f>
        <v>N</v>
      </c>
      <c r="L10" s="147">
        <f t="shared" si="6"/>
        <v>0</v>
      </c>
      <c r="M10" s="148">
        <f t="shared" si="7"/>
        <v>0</v>
      </c>
      <c r="N10" s="64">
        <f t="shared" si="8"/>
        <v>0</v>
      </c>
      <c r="O10" s="64">
        <f t="shared" si="9"/>
        <v>0</v>
      </c>
      <c r="Q10" s="104">
        <f t="shared" si="10"/>
        <v>0</v>
      </c>
      <c r="R10" s="104" t="str">
        <f t="shared" si="11"/>
        <v>Not Applicable</v>
      </c>
      <c r="S10" s="149" t="s">
        <v>815</v>
      </c>
      <c r="T10" s="149">
        <f>IF(O10=0,0,IF(S10="N",0,VLOOKUP(B10,'Enrollment 25-26'!$B$8:$K$332,9,FALSE)))</f>
        <v>0</v>
      </c>
      <c r="U10" s="64">
        <f t="shared" si="12"/>
        <v>0</v>
      </c>
      <c r="V10" s="128">
        <f t="shared" si="13"/>
        <v>0</v>
      </c>
      <c r="W10" s="150"/>
      <c r="X10" s="64">
        <f>IFERROR(VLOOKUP($B10,'Allocations 2025-26'!$B$9:$U$329,14,FALSE),0)</f>
        <v>0</v>
      </c>
      <c r="Y10" s="99">
        <f t="shared" si="14"/>
        <v>0</v>
      </c>
      <c r="Z10" s="132">
        <f t="shared" si="15"/>
        <v>0</v>
      </c>
      <c r="AA10" s="151" t="str">
        <f t="shared" ref="AA10:AA73" si="17">K10</f>
        <v>N</v>
      </c>
      <c r="AC10"/>
      <c r="AE10" s="152"/>
    </row>
    <row r="11" spans="1:37" x14ac:dyDescent="0.25">
      <c r="A11" s="142" t="s">
        <v>443</v>
      </c>
      <c r="B11" t="s">
        <v>444</v>
      </c>
      <c r="C11" t="s">
        <v>11</v>
      </c>
      <c r="D11" s="143">
        <f>IFERROR(VLOOKUP(B11,'Enrollment 26-27'!$B$5:$I$332,8,FALSE),0)</f>
        <v>0</v>
      </c>
      <c r="E11" s="64">
        <f t="shared" si="2"/>
        <v>0</v>
      </c>
      <c r="F11" s="144">
        <v>0</v>
      </c>
      <c r="G11" s="144">
        <v>0</v>
      </c>
      <c r="H11" s="64">
        <f t="shared" si="3"/>
        <v>0</v>
      </c>
      <c r="I11" s="64">
        <f t="shared" si="4"/>
        <v>0</v>
      </c>
      <c r="J11" s="145">
        <f t="shared" si="5"/>
        <v>0</v>
      </c>
      <c r="K11" s="146" t="str">
        <f t="shared" si="16"/>
        <v>N</v>
      </c>
      <c r="L11" s="147">
        <f t="shared" si="6"/>
        <v>0</v>
      </c>
      <c r="M11" s="148">
        <f t="shared" si="7"/>
        <v>0</v>
      </c>
      <c r="N11" s="64">
        <f t="shared" si="8"/>
        <v>0</v>
      </c>
      <c r="O11" s="64">
        <f t="shared" si="9"/>
        <v>0</v>
      </c>
      <c r="Q11" s="104">
        <f t="shared" si="10"/>
        <v>0</v>
      </c>
      <c r="R11" s="104" t="str">
        <f t="shared" si="11"/>
        <v>Not Applicable</v>
      </c>
      <c r="S11" s="149" t="s">
        <v>815</v>
      </c>
      <c r="T11" s="149">
        <f>IF(O11=0,0,IF(S11="N",0,VLOOKUP(B11,'Enrollment 25-26'!$B$8:$K$332,9,FALSE)))</f>
        <v>0</v>
      </c>
      <c r="U11" s="64">
        <f t="shared" si="12"/>
        <v>0</v>
      </c>
      <c r="V11" s="128">
        <f t="shared" si="13"/>
        <v>0</v>
      </c>
      <c r="W11" s="150"/>
      <c r="X11" s="64">
        <f>IFERROR(VLOOKUP($B11,'Allocations 2025-26'!$B$9:$U$329,14,FALSE),0)</f>
        <v>0</v>
      </c>
      <c r="Y11" s="99">
        <f t="shared" si="14"/>
        <v>0</v>
      </c>
      <c r="Z11" s="132">
        <f t="shared" si="15"/>
        <v>0</v>
      </c>
      <c r="AA11" s="151" t="str">
        <f t="shared" si="17"/>
        <v>N</v>
      </c>
      <c r="AC11"/>
      <c r="AE11" s="152"/>
      <c r="AH11" s="19"/>
      <c r="AI11" s="19"/>
    </row>
    <row r="12" spans="1:37" x14ac:dyDescent="0.25">
      <c r="A12" s="142" t="s">
        <v>446</v>
      </c>
      <c r="B12" s="13" t="s">
        <v>447</v>
      </c>
      <c r="C12" t="s">
        <v>12</v>
      </c>
      <c r="D12" s="143">
        <f>IFERROR(VLOOKUP(B12,'Enrollment 26-27'!$B$5:$I$332,8,FALSE),0)</f>
        <v>49.17</v>
      </c>
      <c r="E12" s="64">
        <f t="shared" si="2"/>
        <v>5648</v>
      </c>
      <c r="F12" s="144">
        <v>0</v>
      </c>
      <c r="G12" s="144">
        <v>0</v>
      </c>
      <c r="H12" s="64">
        <f t="shared" si="3"/>
        <v>5648</v>
      </c>
      <c r="I12" s="64">
        <f t="shared" si="4"/>
        <v>0</v>
      </c>
      <c r="J12" s="145">
        <f t="shared" si="5"/>
        <v>5648</v>
      </c>
      <c r="K12" s="146" t="str">
        <f t="shared" si="16"/>
        <v>N</v>
      </c>
      <c r="L12" s="147">
        <f t="shared" si="6"/>
        <v>5648</v>
      </c>
      <c r="M12" s="148">
        <f t="shared" si="7"/>
        <v>0</v>
      </c>
      <c r="N12" s="64">
        <f t="shared" si="8"/>
        <v>0</v>
      </c>
      <c r="O12" s="64">
        <f t="shared" si="9"/>
        <v>0</v>
      </c>
      <c r="Q12" s="104">
        <f t="shared" si="10"/>
        <v>0</v>
      </c>
      <c r="R12" s="104" t="str">
        <f t="shared" si="11"/>
        <v>Not Applicable</v>
      </c>
      <c r="S12" s="149" t="s">
        <v>815</v>
      </c>
      <c r="T12" s="149">
        <f>IF(O12=0,0,IF(S12="N",0,VLOOKUP(B12,'Enrollment 25-26'!$B$8:$K$332,9,FALSE)))</f>
        <v>0</v>
      </c>
      <c r="U12" s="64">
        <f t="shared" si="12"/>
        <v>0</v>
      </c>
      <c r="V12" s="128">
        <f t="shared" si="13"/>
        <v>0</v>
      </c>
      <c r="W12" s="150"/>
      <c r="X12" s="64">
        <f>IFERROR(VLOOKUP($B12,'Allocations 2025-26'!$B$9:$U$329,14,FALSE),0)</f>
        <v>0</v>
      </c>
      <c r="Y12" s="99">
        <f t="shared" si="14"/>
        <v>0</v>
      </c>
      <c r="Z12" s="132">
        <f t="shared" si="15"/>
        <v>0</v>
      </c>
      <c r="AA12" s="151" t="str">
        <f t="shared" si="17"/>
        <v>N</v>
      </c>
      <c r="AC12"/>
      <c r="AE12" s="152"/>
      <c r="AH12" s="153"/>
      <c r="AI12" s="153"/>
      <c r="AJ12" s="153"/>
      <c r="AK12" s="154"/>
    </row>
    <row r="13" spans="1:37" s="155" customFormat="1" x14ac:dyDescent="0.25">
      <c r="A13" s="142" t="s">
        <v>446</v>
      </c>
      <c r="B13" t="s">
        <v>449</v>
      </c>
      <c r="C13" t="s">
        <v>13</v>
      </c>
      <c r="D13" s="143">
        <f>IFERROR(VLOOKUP(B13,'Enrollment 26-27'!$B$5:$I$332,8,FALSE),0)</f>
        <v>383.33666666666664</v>
      </c>
      <c r="E13" s="64">
        <f t="shared" si="2"/>
        <v>44032</v>
      </c>
      <c r="F13" s="144">
        <v>0</v>
      </c>
      <c r="G13" s="144">
        <v>0</v>
      </c>
      <c r="H13" s="64">
        <f t="shared" si="3"/>
        <v>44032</v>
      </c>
      <c r="I13" s="64">
        <f t="shared" si="4"/>
        <v>0</v>
      </c>
      <c r="J13" s="145">
        <f t="shared" si="5"/>
        <v>44032</v>
      </c>
      <c r="K13" s="146" t="str">
        <f t="shared" si="16"/>
        <v>Y</v>
      </c>
      <c r="L13" s="147">
        <f t="shared" si="6"/>
        <v>0</v>
      </c>
      <c r="M13" s="148">
        <f t="shared" si="7"/>
        <v>383.33666666666664</v>
      </c>
      <c r="N13" s="64">
        <f t="shared" si="8"/>
        <v>654</v>
      </c>
      <c r="O13" s="64">
        <f t="shared" si="9"/>
        <v>44686</v>
      </c>
      <c r="P13" s="104"/>
      <c r="Q13" s="104">
        <f t="shared" si="10"/>
        <v>0</v>
      </c>
      <c r="R13" s="104" t="str">
        <f t="shared" si="11"/>
        <v>Not Applicable</v>
      </c>
      <c r="S13" s="149" t="s">
        <v>815</v>
      </c>
      <c r="T13" s="149">
        <f>IF(O13=0,0,IF(S13="N",0,VLOOKUP(B13,'Enrollment 25-26'!$B$8:$K$332,9,FALSE)))</f>
        <v>0</v>
      </c>
      <c r="U13" s="64">
        <f t="shared" si="12"/>
        <v>44686</v>
      </c>
      <c r="V13" s="128">
        <f t="shared" si="13"/>
        <v>116.57116025078044</v>
      </c>
      <c r="W13" s="150"/>
      <c r="X13" s="64">
        <f>IFERROR(VLOOKUP($B13,'Allocations 2025-26'!$B$9:$U$329,14,FALSE),0)</f>
        <v>45388</v>
      </c>
      <c r="Y13" s="99">
        <f t="shared" si="14"/>
        <v>-702</v>
      </c>
      <c r="Z13" s="132">
        <f t="shared" si="15"/>
        <v>-1.5466643165594431E-2</v>
      </c>
      <c r="AA13" s="151" t="str">
        <f t="shared" si="17"/>
        <v>Y</v>
      </c>
      <c r="AB13" s="184"/>
      <c r="AC13"/>
      <c r="AD13"/>
      <c r="AE13" s="152"/>
      <c r="AI13"/>
      <c r="AJ13"/>
    </row>
    <row r="14" spans="1:37" x14ac:dyDescent="0.25">
      <c r="A14" s="142" t="s">
        <v>451</v>
      </c>
      <c r="B14" t="s">
        <v>452</v>
      </c>
      <c r="C14" t="s">
        <v>14</v>
      </c>
      <c r="D14" s="143">
        <f>IFERROR(VLOOKUP(B14,'Enrollment 26-27'!$B$5:$I$332,8,FALSE),0)</f>
        <v>0</v>
      </c>
      <c r="E14" s="64">
        <f t="shared" si="2"/>
        <v>0</v>
      </c>
      <c r="F14" s="144">
        <v>0</v>
      </c>
      <c r="G14" s="144">
        <v>0</v>
      </c>
      <c r="H14" s="64">
        <f t="shared" si="3"/>
        <v>0</v>
      </c>
      <c r="I14" s="64">
        <f t="shared" si="4"/>
        <v>0</v>
      </c>
      <c r="J14" s="145">
        <f t="shared" si="5"/>
        <v>0</v>
      </c>
      <c r="K14" s="146" t="str">
        <f t="shared" si="16"/>
        <v>N</v>
      </c>
      <c r="L14" s="147">
        <f t="shared" si="6"/>
        <v>0</v>
      </c>
      <c r="M14" s="148">
        <f t="shared" si="7"/>
        <v>0</v>
      </c>
      <c r="N14" s="64">
        <f t="shared" si="8"/>
        <v>0</v>
      </c>
      <c r="O14" s="64">
        <f t="shared" si="9"/>
        <v>0</v>
      </c>
      <c r="Q14" s="104">
        <f t="shared" si="10"/>
        <v>0</v>
      </c>
      <c r="R14" s="104" t="str">
        <f t="shared" si="11"/>
        <v>Not Applicable</v>
      </c>
      <c r="S14" s="149" t="s">
        <v>815</v>
      </c>
      <c r="T14" s="149">
        <f>IF(O14=0,0,IF(S14="N",0,VLOOKUP(B14,'Enrollment 25-26'!$B$8:$K$332,9,FALSE)))</f>
        <v>0</v>
      </c>
      <c r="U14" s="64">
        <f t="shared" si="12"/>
        <v>0</v>
      </c>
      <c r="V14" s="128">
        <f t="shared" si="13"/>
        <v>0</v>
      </c>
      <c r="W14" s="150"/>
      <c r="X14" s="64">
        <f>IFERROR(VLOOKUP($B14,'Allocations 2025-26'!$B$9:$U$329,14,FALSE),0)</f>
        <v>0</v>
      </c>
      <c r="Y14" s="99">
        <f t="shared" si="14"/>
        <v>0</v>
      </c>
      <c r="Z14" s="132">
        <f t="shared" si="15"/>
        <v>0</v>
      </c>
      <c r="AA14" s="151" t="str">
        <f t="shared" si="17"/>
        <v>N</v>
      </c>
      <c r="AC14"/>
      <c r="AE14" s="152"/>
      <c r="AH14" s="153"/>
      <c r="AI14" s="153"/>
      <c r="AJ14" s="153"/>
      <c r="AK14" s="154"/>
    </row>
    <row r="15" spans="1:37" x14ac:dyDescent="0.25">
      <c r="A15" s="142" t="s">
        <v>454</v>
      </c>
      <c r="B15" t="s">
        <v>455</v>
      </c>
      <c r="C15" t="s">
        <v>15</v>
      </c>
      <c r="D15" s="143">
        <f>IFERROR(VLOOKUP(B15,'Enrollment 26-27'!$B$5:$I$332,8,FALSE),0)</f>
        <v>5432.17</v>
      </c>
      <c r="E15" s="64">
        <f t="shared" si="2"/>
        <v>623973</v>
      </c>
      <c r="F15" s="144">
        <v>0</v>
      </c>
      <c r="G15" s="144">
        <v>0</v>
      </c>
      <c r="H15" s="64">
        <f t="shared" si="3"/>
        <v>623973</v>
      </c>
      <c r="I15" s="64">
        <f t="shared" si="4"/>
        <v>0</v>
      </c>
      <c r="J15" s="145">
        <f t="shared" si="5"/>
        <v>623973</v>
      </c>
      <c r="K15" s="146" t="str">
        <f t="shared" si="16"/>
        <v>Y</v>
      </c>
      <c r="L15" s="147">
        <f t="shared" si="6"/>
        <v>0</v>
      </c>
      <c r="M15" s="148">
        <f t="shared" si="7"/>
        <v>5432.17</v>
      </c>
      <c r="N15" s="64">
        <f t="shared" si="8"/>
        <v>9267</v>
      </c>
      <c r="O15" s="64">
        <f t="shared" si="9"/>
        <v>633240</v>
      </c>
      <c r="Q15" s="104">
        <f t="shared" si="10"/>
        <v>0</v>
      </c>
      <c r="R15" s="104" t="str">
        <f t="shared" si="11"/>
        <v>Not Applicable</v>
      </c>
      <c r="S15" s="149" t="s">
        <v>815</v>
      </c>
      <c r="T15" s="149">
        <f>IF(O15=0,0,IF(S15="N",0,VLOOKUP(B15,'Enrollment 25-26'!$B$8:$K$332,9,FALSE)))</f>
        <v>0</v>
      </c>
      <c r="U15" s="64">
        <f t="shared" si="12"/>
        <v>633240</v>
      </c>
      <c r="V15" s="128">
        <f t="shared" si="13"/>
        <v>116.57219858730488</v>
      </c>
      <c r="W15" s="150"/>
      <c r="X15" s="64">
        <f>IFERROR(VLOOKUP($B15,'Allocations 2025-26'!$B$9:$U$329,14,FALSE),0)</f>
        <v>646948</v>
      </c>
      <c r="Y15" s="99">
        <f t="shared" si="14"/>
        <v>-13708</v>
      </c>
      <c r="Z15" s="132">
        <f t="shared" si="15"/>
        <v>-2.1188719958945695E-2</v>
      </c>
      <c r="AA15" s="151" t="str">
        <f t="shared" si="17"/>
        <v>Y</v>
      </c>
      <c r="AC15" s="161"/>
      <c r="AE15" s="152"/>
      <c r="AH15" s="153"/>
      <c r="AI15" s="153"/>
      <c r="AJ15" s="153"/>
      <c r="AK15" s="154"/>
    </row>
    <row r="16" spans="1:37" x14ac:dyDescent="0.25">
      <c r="A16" s="142" t="s">
        <v>454</v>
      </c>
      <c r="B16" t="s">
        <v>457</v>
      </c>
      <c r="C16" t="s">
        <v>16</v>
      </c>
      <c r="D16" s="143">
        <f>IFERROR(VLOOKUP(B16,'Enrollment 26-27'!$B$5:$I$332,8,FALSE),0)</f>
        <v>55.33</v>
      </c>
      <c r="E16" s="64">
        <f t="shared" si="2"/>
        <v>6356</v>
      </c>
      <c r="F16" s="144">
        <v>0</v>
      </c>
      <c r="G16" s="144">
        <v>0</v>
      </c>
      <c r="H16" s="64">
        <f t="shared" si="3"/>
        <v>6356</v>
      </c>
      <c r="I16" s="64">
        <f t="shared" si="4"/>
        <v>0</v>
      </c>
      <c r="J16" s="145">
        <f t="shared" si="5"/>
        <v>6356</v>
      </c>
      <c r="K16" s="146" t="str">
        <f t="shared" si="16"/>
        <v>N</v>
      </c>
      <c r="L16" s="147">
        <f t="shared" si="6"/>
        <v>6356</v>
      </c>
      <c r="M16" s="148">
        <f t="shared" si="7"/>
        <v>0</v>
      </c>
      <c r="N16" s="64">
        <f t="shared" si="8"/>
        <v>0</v>
      </c>
      <c r="O16" s="64">
        <f t="shared" si="9"/>
        <v>0</v>
      </c>
      <c r="Q16" s="104">
        <f t="shared" si="10"/>
        <v>0</v>
      </c>
      <c r="R16" s="104" t="str">
        <f t="shared" si="11"/>
        <v>Not Applicable</v>
      </c>
      <c r="S16" s="149" t="s">
        <v>815</v>
      </c>
      <c r="T16" s="149">
        <f>IF(O16=0,0,IF(S16="N",0,VLOOKUP(B16,'Enrollment 25-26'!$B$8:$K$332,9,FALSE)))</f>
        <v>0</v>
      </c>
      <c r="U16" s="64">
        <f t="shared" si="12"/>
        <v>0</v>
      </c>
      <c r="V16" s="128">
        <f t="shared" si="13"/>
        <v>0</v>
      </c>
      <c r="W16" s="150"/>
      <c r="X16" s="64">
        <f>IFERROR(VLOOKUP($B16,'Allocations 2025-26'!$B$9:$U$329,14,FALSE),0)</f>
        <v>5329</v>
      </c>
      <c r="Y16" s="99">
        <f t="shared" si="14"/>
        <v>-5329</v>
      </c>
      <c r="Z16" s="132">
        <f t="shared" si="15"/>
        <v>-1</v>
      </c>
      <c r="AA16" s="151" t="str">
        <f t="shared" si="17"/>
        <v>N</v>
      </c>
      <c r="AC16"/>
      <c r="AE16" s="152"/>
      <c r="AH16" s="153"/>
      <c r="AI16" s="153"/>
      <c r="AJ16" s="153"/>
      <c r="AK16" s="154"/>
    </row>
    <row r="17" spans="1:37" x14ac:dyDescent="0.25">
      <c r="A17" s="142" t="s">
        <v>459</v>
      </c>
      <c r="B17" t="s">
        <v>460</v>
      </c>
      <c r="C17" t="s">
        <v>17</v>
      </c>
      <c r="D17" s="143">
        <f>IFERROR(VLOOKUP(B17,'Enrollment 26-27'!$B$5:$I$332,8,FALSE),0)</f>
        <v>1413.33</v>
      </c>
      <c r="E17" s="64">
        <f t="shared" si="2"/>
        <v>162344</v>
      </c>
      <c r="F17" s="144">
        <v>0</v>
      </c>
      <c r="G17" s="144">
        <v>0</v>
      </c>
      <c r="H17" s="64">
        <f t="shared" si="3"/>
        <v>162344</v>
      </c>
      <c r="I17" s="64">
        <f t="shared" si="4"/>
        <v>0</v>
      </c>
      <c r="J17" s="145">
        <f t="shared" si="5"/>
        <v>162344</v>
      </c>
      <c r="K17" s="146" t="str">
        <f t="shared" si="16"/>
        <v>Y</v>
      </c>
      <c r="L17" s="147">
        <f t="shared" si="6"/>
        <v>0</v>
      </c>
      <c r="M17" s="148">
        <f t="shared" si="7"/>
        <v>1413.33</v>
      </c>
      <c r="N17" s="64">
        <f t="shared" si="8"/>
        <v>2411</v>
      </c>
      <c r="O17" s="64">
        <f t="shared" si="9"/>
        <v>164755</v>
      </c>
      <c r="Q17" s="104">
        <f t="shared" si="10"/>
        <v>0</v>
      </c>
      <c r="R17" s="104" t="str">
        <f t="shared" si="11"/>
        <v>Not Applicable</v>
      </c>
      <c r="S17" s="149" t="s">
        <v>815</v>
      </c>
      <c r="T17" s="149">
        <f>IF(O17=0,0,IF(S17="N",0,VLOOKUP(B17,'Enrollment 25-26'!$B$8:$K$332,9,FALSE)))</f>
        <v>0</v>
      </c>
      <c r="U17" s="64">
        <f t="shared" si="12"/>
        <v>164755</v>
      </c>
      <c r="V17" s="128">
        <f t="shared" si="13"/>
        <v>116.5722088967191</v>
      </c>
      <c r="W17" s="150"/>
      <c r="X17" s="64">
        <f>IFERROR(VLOOKUP($B17,'Allocations 2025-26'!$B$9:$U$329,14,FALSE),0)</f>
        <v>170190</v>
      </c>
      <c r="Y17" s="99">
        <f t="shared" si="14"/>
        <v>-5435</v>
      </c>
      <c r="Z17" s="132">
        <f t="shared" si="15"/>
        <v>-3.1934896292379104E-2</v>
      </c>
      <c r="AA17" s="151" t="str">
        <f t="shared" si="17"/>
        <v>Y</v>
      </c>
      <c r="AC17"/>
      <c r="AE17" s="152"/>
      <c r="AH17" s="153"/>
      <c r="AI17" s="153"/>
      <c r="AJ17" s="153"/>
      <c r="AK17" s="154"/>
    </row>
    <row r="18" spans="1:37" x14ac:dyDescent="0.25">
      <c r="A18" s="142" t="s">
        <v>454</v>
      </c>
      <c r="B18" t="s">
        <v>463</v>
      </c>
      <c r="C18" t="s">
        <v>18</v>
      </c>
      <c r="D18" s="143">
        <f>IFERROR(VLOOKUP(B18,'Enrollment 26-27'!$B$5:$I$332,8,FALSE),0)</f>
        <v>3890.6633333333334</v>
      </c>
      <c r="E18" s="64">
        <f t="shared" si="2"/>
        <v>446906</v>
      </c>
      <c r="F18" s="144">
        <v>0</v>
      </c>
      <c r="G18" s="144">
        <v>0</v>
      </c>
      <c r="H18" s="64">
        <f t="shared" si="3"/>
        <v>446906</v>
      </c>
      <c r="I18" s="64">
        <f t="shared" si="4"/>
        <v>0</v>
      </c>
      <c r="J18" s="145">
        <f t="shared" si="5"/>
        <v>446906</v>
      </c>
      <c r="K18" s="146" t="str">
        <f t="shared" si="16"/>
        <v>Y</v>
      </c>
      <c r="L18" s="147">
        <f t="shared" si="6"/>
        <v>0</v>
      </c>
      <c r="M18" s="148">
        <f t="shared" si="7"/>
        <v>3890.6633333333334</v>
      </c>
      <c r="N18" s="64">
        <f t="shared" si="8"/>
        <v>6637</v>
      </c>
      <c r="O18" s="64">
        <f t="shared" si="9"/>
        <v>453543</v>
      </c>
      <c r="Q18" s="104">
        <f t="shared" si="10"/>
        <v>0</v>
      </c>
      <c r="R18" s="104" t="str">
        <f t="shared" si="11"/>
        <v>Not Applicable</v>
      </c>
      <c r="S18" s="149" t="s">
        <v>815</v>
      </c>
      <c r="T18" s="149">
        <f>IF(O18=0,0,IF(S18="N",0,VLOOKUP(B18,'Enrollment 25-26'!$B$8:$K$332,9,FALSE)))</f>
        <v>0</v>
      </c>
      <c r="U18" s="64">
        <f t="shared" si="12"/>
        <v>453543</v>
      </c>
      <c r="V18" s="128">
        <f t="shared" si="13"/>
        <v>116.57215264920549</v>
      </c>
      <c r="W18" s="150"/>
      <c r="X18" s="64">
        <f>IFERROR(VLOOKUP($B18,'Allocations 2025-26'!$B$9:$U$329,14,FALSE),0)</f>
        <v>459931</v>
      </c>
      <c r="Y18" s="99">
        <f t="shared" si="14"/>
        <v>-6388</v>
      </c>
      <c r="Z18" s="132">
        <f t="shared" si="15"/>
        <v>-1.3889039877720789E-2</v>
      </c>
      <c r="AA18" s="151" t="str">
        <f t="shared" si="17"/>
        <v>Y</v>
      </c>
      <c r="AC18"/>
      <c r="AE18" s="152"/>
      <c r="AH18" s="153"/>
      <c r="AI18" s="153"/>
      <c r="AJ18" s="153"/>
      <c r="AK18" s="154"/>
    </row>
    <row r="19" spans="1:37" x14ac:dyDescent="0.25">
      <c r="A19" s="142" t="s">
        <v>446</v>
      </c>
      <c r="B19" t="s">
        <v>465</v>
      </c>
      <c r="C19" t="s">
        <v>19</v>
      </c>
      <c r="D19" s="143">
        <f>IFERROR(VLOOKUP(B19,'Enrollment 26-27'!$B$5:$I$332,8,FALSE),0)</f>
        <v>1083.83</v>
      </c>
      <c r="E19" s="64">
        <f t="shared" si="2"/>
        <v>124495</v>
      </c>
      <c r="F19" s="144">
        <v>0</v>
      </c>
      <c r="G19" s="144">
        <v>0</v>
      </c>
      <c r="H19" s="64">
        <f t="shared" si="3"/>
        <v>124495</v>
      </c>
      <c r="I19" s="64">
        <f t="shared" si="4"/>
        <v>0</v>
      </c>
      <c r="J19" s="145">
        <f t="shared" si="5"/>
        <v>124495</v>
      </c>
      <c r="K19" s="146" t="str">
        <f t="shared" si="16"/>
        <v>Y</v>
      </c>
      <c r="L19" s="147">
        <f t="shared" si="6"/>
        <v>0</v>
      </c>
      <c r="M19" s="148">
        <f t="shared" si="7"/>
        <v>1083.83</v>
      </c>
      <c r="N19" s="64">
        <f t="shared" si="8"/>
        <v>1849</v>
      </c>
      <c r="O19" s="64">
        <f t="shared" si="9"/>
        <v>126344</v>
      </c>
      <c r="Q19" s="104">
        <f t="shared" si="10"/>
        <v>0</v>
      </c>
      <c r="R19" s="104" t="str">
        <f t="shared" si="11"/>
        <v>Not Applicable</v>
      </c>
      <c r="S19" s="149" t="s">
        <v>815</v>
      </c>
      <c r="T19" s="149">
        <f>IF(O19=0,0,IF(S19="N",0,VLOOKUP(B19,'Enrollment 25-26'!$B$8:$K$332,9,FALSE)))</f>
        <v>0</v>
      </c>
      <c r="U19" s="64">
        <f t="shared" si="12"/>
        <v>126344</v>
      </c>
      <c r="V19" s="128">
        <f t="shared" si="13"/>
        <v>116.57178708838103</v>
      </c>
      <c r="W19" s="150"/>
      <c r="X19" s="64">
        <f>IFERROR(VLOOKUP($B19,'Allocations 2025-26'!$B$9:$U$329,14,FALSE),0)</f>
        <v>125543</v>
      </c>
      <c r="Y19" s="99">
        <f t="shared" si="14"/>
        <v>801</v>
      </c>
      <c r="Z19" s="132">
        <f t="shared" si="15"/>
        <v>6.3802840461037258E-3</v>
      </c>
      <c r="AA19" s="151" t="str">
        <f t="shared" si="17"/>
        <v>Y</v>
      </c>
      <c r="AC19"/>
      <c r="AE19" s="152"/>
      <c r="AH19" s="153"/>
      <c r="AI19" s="153"/>
      <c r="AJ19" s="153"/>
      <c r="AK19" s="154"/>
    </row>
    <row r="20" spans="1:37" x14ac:dyDescent="0.25">
      <c r="A20" s="142" t="s">
        <v>443</v>
      </c>
      <c r="B20" t="s">
        <v>467</v>
      </c>
      <c r="C20" t="s">
        <v>20</v>
      </c>
      <c r="D20" s="143">
        <f>IFERROR(VLOOKUP(B20,'Enrollment 26-27'!$B$5:$I$332,8,FALSE),0)</f>
        <v>0</v>
      </c>
      <c r="E20" s="64">
        <f t="shared" si="2"/>
        <v>0</v>
      </c>
      <c r="F20" s="144">
        <v>0</v>
      </c>
      <c r="G20" s="144">
        <v>0</v>
      </c>
      <c r="H20" s="64">
        <f t="shared" si="3"/>
        <v>0</v>
      </c>
      <c r="I20" s="64">
        <f t="shared" si="4"/>
        <v>0</v>
      </c>
      <c r="J20" s="145">
        <f t="shared" si="5"/>
        <v>0</v>
      </c>
      <c r="K20" s="146" t="str">
        <f t="shared" si="16"/>
        <v>N</v>
      </c>
      <c r="L20" s="147">
        <f t="shared" si="6"/>
        <v>0</v>
      </c>
      <c r="M20" s="148">
        <f t="shared" si="7"/>
        <v>0</v>
      </c>
      <c r="N20" s="64">
        <f t="shared" si="8"/>
        <v>0</v>
      </c>
      <c r="O20" s="64">
        <f t="shared" si="9"/>
        <v>0</v>
      </c>
      <c r="Q20" s="104">
        <f t="shared" si="10"/>
        <v>0</v>
      </c>
      <c r="R20" s="104" t="str">
        <f t="shared" si="11"/>
        <v>Not Applicable</v>
      </c>
      <c r="S20" s="149" t="s">
        <v>815</v>
      </c>
      <c r="T20" s="149">
        <f>IF(O20=0,0,IF(S20="N",0,VLOOKUP(B20,'Enrollment 25-26'!$B$8:$K$332,9,FALSE)))</f>
        <v>0</v>
      </c>
      <c r="U20" s="64">
        <f t="shared" si="12"/>
        <v>0</v>
      </c>
      <c r="V20" s="128">
        <f t="shared" si="13"/>
        <v>0</v>
      </c>
      <c r="W20" s="150"/>
      <c r="X20" s="64">
        <f>IFERROR(VLOOKUP($B20,'Allocations 2025-26'!$B$9:$U$329,14,FALSE),0)</f>
        <v>0</v>
      </c>
      <c r="Y20" s="99">
        <f t="shared" si="14"/>
        <v>0</v>
      </c>
      <c r="Z20" s="132">
        <f t="shared" si="15"/>
        <v>0</v>
      </c>
      <c r="AA20" s="151" t="str">
        <f t="shared" si="17"/>
        <v>N</v>
      </c>
      <c r="AC20"/>
      <c r="AE20" s="152"/>
      <c r="AH20" s="153"/>
      <c r="AI20" s="153"/>
      <c r="AJ20" s="153"/>
      <c r="AK20" s="154"/>
    </row>
    <row r="21" spans="1:37" x14ac:dyDescent="0.25">
      <c r="A21" s="142" t="s">
        <v>454</v>
      </c>
      <c r="B21" t="s">
        <v>469</v>
      </c>
      <c r="C21" t="s">
        <v>21</v>
      </c>
      <c r="D21" s="143">
        <f>IFERROR(VLOOKUP(B21,'Enrollment 26-27'!$B$5:$I$332,8,FALSE),0)</f>
        <v>1937.5033333333333</v>
      </c>
      <c r="E21" s="64">
        <f t="shared" si="2"/>
        <v>222554</v>
      </c>
      <c r="F21" s="144">
        <v>0</v>
      </c>
      <c r="G21" s="144">
        <v>0</v>
      </c>
      <c r="H21" s="64">
        <f t="shared" si="3"/>
        <v>222554</v>
      </c>
      <c r="I21" s="64">
        <f t="shared" si="4"/>
        <v>0</v>
      </c>
      <c r="J21" s="145">
        <f t="shared" si="5"/>
        <v>222554</v>
      </c>
      <c r="K21" s="146" t="str">
        <f t="shared" si="16"/>
        <v>Y</v>
      </c>
      <c r="L21" s="147">
        <f t="shared" si="6"/>
        <v>0</v>
      </c>
      <c r="M21" s="148">
        <f t="shared" si="7"/>
        <v>1937.5033333333333</v>
      </c>
      <c r="N21" s="64">
        <f t="shared" si="8"/>
        <v>3305</v>
      </c>
      <c r="O21" s="64">
        <f t="shared" si="9"/>
        <v>225859</v>
      </c>
      <c r="Q21" s="104">
        <f t="shared" si="10"/>
        <v>0</v>
      </c>
      <c r="R21" s="104" t="str">
        <f t="shared" si="11"/>
        <v>Not Applicable</v>
      </c>
      <c r="S21" s="149" t="s">
        <v>815</v>
      </c>
      <c r="T21" s="149">
        <f>IF(O21=0,0,IF(S21="N",0,VLOOKUP(B21,'Enrollment 25-26'!$B$8:$K$332,9,FALSE)))</f>
        <v>0</v>
      </c>
      <c r="U21" s="64">
        <f t="shared" si="12"/>
        <v>225859</v>
      </c>
      <c r="V21" s="128">
        <f t="shared" si="13"/>
        <v>116.57218654247477</v>
      </c>
      <c r="W21" s="150"/>
      <c r="X21" s="64">
        <f>IFERROR(VLOOKUP($B21,'Allocations 2025-26'!$B$9:$U$329,14,FALSE),0)</f>
        <v>214679</v>
      </c>
      <c r="Y21" s="99">
        <f t="shared" si="14"/>
        <v>11180</v>
      </c>
      <c r="Z21" s="132">
        <f t="shared" si="15"/>
        <v>5.2077753296782638E-2</v>
      </c>
      <c r="AA21" s="151" t="str">
        <f t="shared" si="17"/>
        <v>Y</v>
      </c>
      <c r="AC21"/>
      <c r="AE21" s="152"/>
      <c r="AH21" s="153"/>
      <c r="AI21" s="153"/>
      <c r="AJ21" s="153"/>
      <c r="AK21" s="154"/>
    </row>
    <row r="22" spans="1:37" x14ac:dyDescent="0.25">
      <c r="A22" s="142" t="s">
        <v>471</v>
      </c>
      <c r="B22" t="s">
        <v>472</v>
      </c>
      <c r="C22" t="s">
        <v>22</v>
      </c>
      <c r="D22" s="143">
        <f>IFERROR(VLOOKUP(B22,'Enrollment 26-27'!$B$5:$I$332,8,FALSE),0)</f>
        <v>0</v>
      </c>
      <c r="E22" s="64">
        <f t="shared" si="2"/>
        <v>0</v>
      </c>
      <c r="F22" s="144">
        <v>0</v>
      </c>
      <c r="G22" s="144">
        <v>0</v>
      </c>
      <c r="H22" s="64">
        <f t="shared" si="3"/>
        <v>0</v>
      </c>
      <c r="I22" s="64">
        <f t="shared" si="4"/>
        <v>0</v>
      </c>
      <c r="J22" s="145">
        <f t="shared" si="5"/>
        <v>0</v>
      </c>
      <c r="K22" s="146" t="str">
        <f t="shared" si="16"/>
        <v>N</v>
      </c>
      <c r="L22" s="147">
        <f t="shared" si="6"/>
        <v>0</v>
      </c>
      <c r="M22" s="148">
        <f t="shared" si="7"/>
        <v>0</v>
      </c>
      <c r="N22" s="64">
        <f t="shared" si="8"/>
        <v>0</v>
      </c>
      <c r="O22" s="64">
        <f t="shared" si="9"/>
        <v>0</v>
      </c>
      <c r="Q22" s="104">
        <f t="shared" si="10"/>
        <v>0</v>
      </c>
      <c r="R22" s="104" t="str">
        <f t="shared" si="11"/>
        <v>Not Applicable</v>
      </c>
      <c r="S22" s="149" t="s">
        <v>815</v>
      </c>
      <c r="T22" s="149">
        <f>IF(O22=0,0,IF(S22="N",0,VLOOKUP(B22,'Enrollment 25-26'!$B$8:$K$332,9,FALSE)))</f>
        <v>0</v>
      </c>
      <c r="U22" s="64">
        <f t="shared" si="12"/>
        <v>0</v>
      </c>
      <c r="V22" s="128">
        <f t="shared" si="13"/>
        <v>0</v>
      </c>
      <c r="W22" s="150"/>
      <c r="X22" s="64">
        <f>IFERROR(VLOOKUP($B22,'Allocations 2025-26'!$B$9:$U$329,14,FALSE),0)</f>
        <v>0</v>
      </c>
      <c r="Y22" s="99">
        <f t="shared" si="14"/>
        <v>0</v>
      </c>
      <c r="Z22" s="132">
        <f t="shared" si="15"/>
        <v>0</v>
      </c>
      <c r="AA22" s="151" t="str">
        <f t="shared" si="17"/>
        <v>N</v>
      </c>
      <c r="AC22"/>
      <c r="AE22" s="152"/>
      <c r="AH22" s="153"/>
      <c r="AI22" s="153"/>
      <c r="AJ22" s="153"/>
      <c r="AK22" s="154"/>
    </row>
    <row r="23" spans="1:37" x14ac:dyDescent="0.25">
      <c r="A23" s="142" t="s">
        <v>446</v>
      </c>
      <c r="B23" t="s">
        <v>474</v>
      </c>
      <c r="C23" t="s">
        <v>23</v>
      </c>
      <c r="D23" s="143">
        <f>IFERROR(VLOOKUP(B23,'Enrollment 26-27'!$B$5:$I$332,8,FALSE),0)</f>
        <v>119.67</v>
      </c>
      <c r="E23" s="64">
        <f t="shared" si="2"/>
        <v>13746</v>
      </c>
      <c r="F23" s="144">
        <v>0</v>
      </c>
      <c r="G23" s="144">
        <v>0</v>
      </c>
      <c r="H23" s="64">
        <f t="shared" si="3"/>
        <v>13746</v>
      </c>
      <c r="I23" s="64">
        <f t="shared" si="4"/>
        <v>0</v>
      </c>
      <c r="J23" s="145">
        <f t="shared" si="5"/>
        <v>13746</v>
      </c>
      <c r="K23" s="146" t="str">
        <f t="shared" si="16"/>
        <v>Y</v>
      </c>
      <c r="L23" s="147">
        <f t="shared" si="6"/>
        <v>0</v>
      </c>
      <c r="M23" s="148">
        <f t="shared" si="7"/>
        <v>119.67</v>
      </c>
      <c r="N23" s="64">
        <f t="shared" si="8"/>
        <v>204</v>
      </c>
      <c r="O23" s="64">
        <f t="shared" si="9"/>
        <v>13950</v>
      </c>
      <c r="Q23" s="104">
        <f t="shared" si="10"/>
        <v>0</v>
      </c>
      <c r="R23" s="104" t="str">
        <f t="shared" si="11"/>
        <v>Not Applicable</v>
      </c>
      <c r="S23" s="149" t="s">
        <v>815</v>
      </c>
      <c r="T23" s="149">
        <f>IF(O23=0,0,IF(S23="N",0,VLOOKUP(B23,'Enrollment 25-26'!$B$8:$K$332,9,FALSE)))</f>
        <v>0</v>
      </c>
      <c r="U23" s="64">
        <f t="shared" si="12"/>
        <v>13950</v>
      </c>
      <c r="V23" s="128">
        <f t="shared" si="13"/>
        <v>116.57056906492855</v>
      </c>
      <c r="W23" s="150"/>
      <c r="X23" s="64">
        <f>IFERROR(VLOOKUP($B23,'Allocations 2025-26'!$B$9:$U$329,14,FALSE),0)</f>
        <v>13178</v>
      </c>
      <c r="Y23" s="99">
        <f t="shared" si="14"/>
        <v>772</v>
      </c>
      <c r="Z23" s="132">
        <f t="shared" si="15"/>
        <v>5.8582485961450902E-2</v>
      </c>
      <c r="AA23" s="151" t="str">
        <f t="shared" si="17"/>
        <v>Y</v>
      </c>
      <c r="AC23"/>
      <c r="AE23" s="152"/>
      <c r="AH23" s="153"/>
      <c r="AI23" s="153"/>
      <c r="AJ23" s="153"/>
      <c r="AK23" s="154"/>
    </row>
    <row r="24" spans="1:37" x14ac:dyDescent="0.25">
      <c r="A24" s="142" t="s">
        <v>438</v>
      </c>
      <c r="B24" t="s">
        <v>476</v>
      </c>
      <c r="C24" t="s">
        <v>24</v>
      </c>
      <c r="D24" s="143">
        <f>IFERROR(VLOOKUP(B24,'Enrollment 26-27'!$B$5:$I$332,8,FALSE),0)</f>
        <v>12.5</v>
      </c>
      <c r="E24" s="64">
        <f t="shared" si="2"/>
        <v>1436</v>
      </c>
      <c r="F24" s="144">
        <v>0</v>
      </c>
      <c r="G24" s="144">
        <v>0</v>
      </c>
      <c r="H24" s="64">
        <f t="shared" si="3"/>
        <v>1436</v>
      </c>
      <c r="I24" s="64">
        <f t="shared" si="4"/>
        <v>0</v>
      </c>
      <c r="J24" s="145">
        <f t="shared" si="5"/>
        <v>1436</v>
      </c>
      <c r="K24" s="146" t="str">
        <f t="shared" si="16"/>
        <v>N</v>
      </c>
      <c r="L24" s="147">
        <f t="shared" si="6"/>
        <v>1436</v>
      </c>
      <c r="M24" s="148">
        <f t="shared" si="7"/>
        <v>0</v>
      </c>
      <c r="N24" s="64">
        <f t="shared" si="8"/>
        <v>0</v>
      </c>
      <c r="O24" s="64">
        <f t="shared" si="9"/>
        <v>0</v>
      </c>
      <c r="Q24" s="104">
        <f t="shared" si="10"/>
        <v>0</v>
      </c>
      <c r="R24" s="104" t="str">
        <f t="shared" si="11"/>
        <v>Not Applicable</v>
      </c>
      <c r="S24" s="149" t="s">
        <v>815</v>
      </c>
      <c r="T24" s="149">
        <f>IF(O24=0,0,IF(S24="N",0,VLOOKUP(B24,'Enrollment 25-26'!$B$8:$K$332,9,FALSE)))</f>
        <v>0</v>
      </c>
      <c r="U24" s="64">
        <f t="shared" si="12"/>
        <v>0</v>
      </c>
      <c r="V24" s="128">
        <f t="shared" si="13"/>
        <v>0</v>
      </c>
      <c r="W24" s="150"/>
      <c r="X24" s="64">
        <f>IFERROR(VLOOKUP($B24,'Allocations 2025-26'!$B$9:$U$329,14,FALSE),0)</f>
        <v>0</v>
      </c>
      <c r="Y24" s="99">
        <f t="shared" si="14"/>
        <v>0</v>
      </c>
      <c r="Z24" s="132">
        <f t="shared" si="15"/>
        <v>0</v>
      </c>
      <c r="AA24" s="151" t="str">
        <f t="shared" si="17"/>
        <v>N</v>
      </c>
      <c r="AC24"/>
      <c r="AE24" s="152"/>
      <c r="AH24" s="153"/>
      <c r="AI24" s="153"/>
      <c r="AJ24" s="153"/>
      <c r="AK24" s="154"/>
    </row>
    <row r="25" spans="1:37" x14ac:dyDescent="0.25">
      <c r="A25" s="142" t="s">
        <v>478</v>
      </c>
      <c r="B25" t="s">
        <v>479</v>
      </c>
      <c r="C25" t="s">
        <v>25</v>
      </c>
      <c r="D25" s="143">
        <f>IFERROR(VLOOKUP(B25,'Enrollment 26-27'!$B$5:$I$332,8,FALSE),0)</f>
        <v>662.34</v>
      </c>
      <c r="E25" s="64">
        <f t="shared" si="2"/>
        <v>76081</v>
      </c>
      <c r="F25" s="144">
        <v>0</v>
      </c>
      <c r="G25" s="144">
        <v>0</v>
      </c>
      <c r="H25" s="64">
        <f t="shared" si="3"/>
        <v>76081</v>
      </c>
      <c r="I25" s="64">
        <f t="shared" si="4"/>
        <v>0</v>
      </c>
      <c r="J25" s="145">
        <f t="shared" si="5"/>
        <v>76081</v>
      </c>
      <c r="K25" s="146" t="str">
        <f t="shared" si="16"/>
        <v>Y</v>
      </c>
      <c r="L25" s="147">
        <f t="shared" si="6"/>
        <v>0</v>
      </c>
      <c r="M25" s="148">
        <f t="shared" si="7"/>
        <v>662.34</v>
      </c>
      <c r="N25" s="64">
        <f t="shared" si="8"/>
        <v>1130</v>
      </c>
      <c r="O25" s="64">
        <f t="shared" si="9"/>
        <v>77211</v>
      </c>
      <c r="Q25" s="104">
        <f t="shared" si="10"/>
        <v>0</v>
      </c>
      <c r="R25" s="104" t="str">
        <f t="shared" si="11"/>
        <v>Not Applicable</v>
      </c>
      <c r="S25" s="149" t="s">
        <v>815</v>
      </c>
      <c r="T25" s="149">
        <f>IF(O25=0,0,IF(S25="N",0,VLOOKUP(B25,'Enrollment 25-26'!$B$8:$K$332,9,FALSE)))</f>
        <v>0</v>
      </c>
      <c r="U25" s="64">
        <f t="shared" si="12"/>
        <v>77211</v>
      </c>
      <c r="V25" s="128">
        <f t="shared" si="13"/>
        <v>116.57305915390886</v>
      </c>
      <c r="W25" s="150"/>
      <c r="X25" s="64">
        <f>IFERROR(VLOOKUP($B25,'Allocations 2025-26'!$B$9:$U$329,14,FALSE),0)</f>
        <v>77110</v>
      </c>
      <c r="Y25" s="99">
        <f t="shared" si="14"/>
        <v>101</v>
      </c>
      <c r="Z25" s="132">
        <f t="shared" si="15"/>
        <v>1.3098171443392556E-3</v>
      </c>
      <c r="AA25" s="151" t="str">
        <f t="shared" si="17"/>
        <v>Y</v>
      </c>
      <c r="AC25"/>
      <c r="AE25" s="152"/>
      <c r="AH25" s="153"/>
      <c r="AI25" s="153"/>
      <c r="AJ25" s="153"/>
      <c r="AK25" s="154"/>
    </row>
    <row r="26" spans="1:37" x14ac:dyDescent="0.25">
      <c r="A26" s="142" t="s">
        <v>481</v>
      </c>
      <c r="B26" t="s">
        <v>482</v>
      </c>
      <c r="C26" t="s">
        <v>26</v>
      </c>
      <c r="D26" s="143">
        <f>IFERROR(VLOOKUP(B26,'Enrollment 26-27'!$B$5:$I$332,8,FALSE),0)</f>
        <v>387.33000000000004</v>
      </c>
      <c r="E26" s="64">
        <f t="shared" si="2"/>
        <v>44491</v>
      </c>
      <c r="F26" s="144">
        <v>0</v>
      </c>
      <c r="G26" s="144">
        <v>0</v>
      </c>
      <c r="H26" s="64">
        <f t="shared" si="3"/>
        <v>44491</v>
      </c>
      <c r="I26" s="64">
        <f t="shared" si="4"/>
        <v>0</v>
      </c>
      <c r="J26" s="145">
        <f t="shared" si="5"/>
        <v>44491</v>
      </c>
      <c r="K26" s="146" t="str">
        <f t="shared" si="16"/>
        <v>Y</v>
      </c>
      <c r="L26" s="147">
        <f t="shared" si="6"/>
        <v>0</v>
      </c>
      <c r="M26" s="148">
        <f t="shared" si="7"/>
        <v>387.33000000000004</v>
      </c>
      <c r="N26" s="64">
        <f t="shared" si="8"/>
        <v>661</v>
      </c>
      <c r="O26" s="64">
        <f t="shared" si="9"/>
        <v>45152</v>
      </c>
      <c r="Q26" s="104">
        <f t="shared" si="10"/>
        <v>0</v>
      </c>
      <c r="R26" s="104" t="str">
        <f t="shared" si="11"/>
        <v>Not Applicable</v>
      </c>
      <c r="S26" s="149" t="s">
        <v>815</v>
      </c>
      <c r="T26" s="149">
        <f>IF(O26=0,0,IF(S26="N",0,VLOOKUP(B26,'Enrollment 25-26'!$B$8:$K$332,9,FALSE)))</f>
        <v>0</v>
      </c>
      <c r="U26" s="64">
        <f t="shared" si="12"/>
        <v>45152</v>
      </c>
      <c r="V26" s="128">
        <f t="shared" si="13"/>
        <v>116.5724317765213</v>
      </c>
      <c r="W26" s="150"/>
      <c r="X26" s="64">
        <f>IFERROR(VLOOKUP($B26,'Allocations 2025-26'!$B$9:$U$329,14,FALSE),0)</f>
        <v>46306</v>
      </c>
      <c r="Y26" s="99">
        <f t="shared" si="14"/>
        <v>-1154</v>
      </c>
      <c r="Z26" s="132">
        <f t="shared" si="15"/>
        <v>-2.4921176521401113E-2</v>
      </c>
      <c r="AA26" s="151" t="str">
        <f t="shared" si="17"/>
        <v>Y</v>
      </c>
      <c r="AC26"/>
      <c r="AE26" s="152"/>
      <c r="AH26" s="153"/>
      <c r="AI26" s="153"/>
      <c r="AJ26" s="153"/>
      <c r="AK26" s="154"/>
    </row>
    <row r="27" spans="1:37" x14ac:dyDescent="0.25">
      <c r="A27" s="142" t="s">
        <v>481</v>
      </c>
      <c r="B27" t="s">
        <v>485</v>
      </c>
      <c r="C27" t="s">
        <v>27</v>
      </c>
      <c r="D27" s="143">
        <f>IFERROR(VLOOKUP(B27,'Enrollment 26-27'!$B$5:$I$332,8,FALSE),0)</f>
        <v>398.5</v>
      </c>
      <c r="E27" s="64">
        <f t="shared" si="2"/>
        <v>45774</v>
      </c>
      <c r="F27" s="144">
        <v>0</v>
      </c>
      <c r="G27" s="144">
        <v>0</v>
      </c>
      <c r="H27" s="64">
        <f t="shared" si="3"/>
        <v>45774</v>
      </c>
      <c r="I27" s="64">
        <f t="shared" si="4"/>
        <v>0</v>
      </c>
      <c r="J27" s="145">
        <f t="shared" si="5"/>
        <v>45774</v>
      </c>
      <c r="K27" s="146" t="str">
        <f t="shared" si="16"/>
        <v>Y</v>
      </c>
      <c r="L27" s="147">
        <f t="shared" si="6"/>
        <v>0</v>
      </c>
      <c r="M27" s="148">
        <f t="shared" si="7"/>
        <v>398.5</v>
      </c>
      <c r="N27" s="64">
        <f t="shared" si="8"/>
        <v>680</v>
      </c>
      <c r="O27" s="64">
        <f t="shared" si="9"/>
        <v>46454</v>
      </c>
      <c r="Q27" s="104">
        <f t="shared" si="10"/>
        <v>0</v>
      </c>
      <c r="R27" s="104" t="str">
        <f t="shared" si="11"/>
        <v>Not Applicable</v>
      </c>
      <c r="S27" s="149" t="s">
        <v>815</v>
      </c>
      <c r="T27" s="149">
        <f>IF(O27=0,0,IF(S27="N",0,VLOOKUP(B27,'Enrollment 25-26'!$B$8:$K$332,9,FALSE)))</f>
        <v>0</v>
      </c>
      <c r="U27" s="64">
        <f t="shared" si="12"/>
        <v>46454</v>
      </c>
      <c r="V27" s="128">
        <f t="shared" si="13"/>
        <v>116.57214554579674</v>
      </c>
      <c r="W27" s="150"/>
      <c r="X27" s="64">
        <f>IFERROR(VLOOKUP($B27,'Allocations 2025-26'!$B$9:$U$329,14,FALSE),0)</f>
        <v>48843</v>
      </c>
      <c r="Y27" s="99">
        <f t="shared" si="14"/>
        <v>-2389</v>
      </c>
      <c r="Z27" s="132">
        <f t="shared" si="15"/>
        <v>-4.891181950330651E-2</v>
      </c>
      <c r="AA27" s="151" t="str">
        <f t="shared" si="17"/>
        <v>Y</v>
      </c>
      <c r="AC27"/>
      <c r="AE27" s="152"/>
      <c r="AH27" s="153"/>
      <c r="AI27" s="153"/>
      <c r="AJ27" s="153"/>
      <c r="AK27" s="154"/>
    </row>
    <row r="28" spans="1:37" x14ac:dyDescent="0.25">
      <c r="A28" s="142" t="s">
        <v>478</v>
      </c>
      <c r="B28" t="s">
        <v>487</v>
      </c>
      <c r="C28" t="s">
        <v>28</v>
      </c>
      <c r="D28" s="143">
        <f>IFERROR(VLOOKUP(B28,'Enrollment 26-27'!$B$5:$I$332,8,FALSE),0)</f>
        <v>1</v>
      </c>
      <c r="E28" s="64">
        <f t="shared" si="2"/>
        <v>115</v>
      </c>
      <c r="F28" s="144">
        <v>0</v>
      </c>
      <c r="G28" s="144">
        <v>0</v>
      </c>
      <c r="H28" s="64">
        <f t="shared" si="3"/>
        <v>115</v>
      </c>
      <c r="I28" s="64">
        <f t="shared" si="4"/>
        <v>0</v>
      </c>
      <c r="J28" s="145">
        <f t="shared" si="5"/>
        <v>115</v>
      </c>
      <c r="K28" s="146" t="str">
        <f t="shared" si="16"/>
        <v>N</v>
      </c>
      <c r="L28" s="147">
        <f t="shared" si="6"/>
        <v>115</v>
      </c>
      <c r="M28" s="148">
        <f t="shared" si="7"/>
        <v>0</v>
      </c>
      <c r="N28" s="64">
        <f t="shared" si="8"/>
        <v>0</v>
      </c>
      <c r="O28" s="64">
        <f t="shared" si="9"/>
        <v>0</v>
      </c>
      <c r="Q28" s="104">
        <f t="shared" si="10"/>
        <v>0</v>
      </c>
      <c r="R28" s="104" t="str">
        <f t="shared" si="11"/>
        <v>Not Applicable</v>
      </c>
      <c r="S28" s="149" t="s">
        <v>815</v>
      </c>
      <c r="T28" s="149">
        <f>IF(O28=0,0,IF(S28="N",0,VLOOKUP(B28,'Enrollment 25-26'!$B$8:$K$332,9,FALSE)))</f>
        <v>0</v>
      </c>
      <c r="U28" s="64">
        <f t="shared" si="12"/>
        <v>0</v>
      </c>
      <c r="V28" s="128">
        <f t="shared" si="13"/>
        <v>0</v>
      </c>
      <c r="W28" s="150"/>
      <c r="X28" s="64">
        <f>IFERROR(VLOOKUP($B28,'Allocations 2025-26'!$B$9:$U$329,14,FALSE),0)</f>
        <v>0</v>
      </c>
      <c r="Y28" s="99">
        <f t="shared" si="14"/>
        <v>0</v>
      </c>
      <c r="Z28" s="132">
        <f t="shared" si="15"/>
        <v>0</v>
      </c>
      <c r="AA28" s="151" t="str">
        <f t="shared" si="17"/>
        <v>N</v>
      </c>
      <c r="AC28"/>
      <c r="AE28" s="152"/>
      <c r="AH28" s="153"/>
      <c r="AI28" s="153"/>
      <c r="AJ28" s="153"/>
      <c r="AK28" s="154"/>
    </row>
    <row r="29" spans="1:37" x14ac:dyDescent="0.25">
      <c r="A29" s="142" t="s">
        <v>446</v>
      </c>
      <c r="B29" t="s">
        <v>489</v>
      </c>
      <c r="C29" t="s">
        <v>29</v>
      </c>
      <c r="D29" s="143">
        <f>IFERROR(VLOOKUP(B29,'Enrollment 26-27'!$B$5:$I$332,8,FALSE),0)</f>
        <v>752.5</v>
      </c>
      <c r="E29" s="64">
        <f t="shared" si="2"/>
        <v>86437</v>
      </c>
      <c r="F29" s="144">
        <v>0</v>
      </c>
      <c r="G29" s="144">
        <v>0</v>
      </c>
      <c r="H29" s="64">
        <f t="shared" si="3"/>
        <v>86437</v>
      </c>
      <c r="I29" s="64">
        <f t="shared" si="4"/>
        <v>0</v>
      </c>
      <c r="J29" s="145">
        <f t="shared" si="5"/>
        <v>86437</v>
      </c>
      <c r="K29" s="146" t="str">
        <f t="shared" si="16"/>
        <v>Y</v>
      </c>
      <c r="L29" s="147">
        <f t="shared" si="6"/>
        <v>0</v>
      </c>
      <c r="M29" s="148">
        <f t="shared" si="7"/>
        <v>752.5</v>
      </c>
      <c r="N29" s="64">
        <f t="shared" si="8"/>
        <v>1284</v>
      </c>
      <c r="O29" s="64">
        <f t="shared" si="9"/>
        <v>87721</v>
      </c>
      <c r="Q29" s="104">
        <f t="shared" si="10"/>
        <v>0</v>
      </c>
      <c r="R29" s="104" t="str">
        <f t="shared" si="11"/>
        <v>Not Applicable</v>
      </c>
      <c r="S29" s="149" t="s">
        <v>815</v>
      </c>
      <c r="T29" s="149">
        <f>IF(O29=0,0,IF(S29="N",0,VLOOKUP(B29,'Enrollment 25-26'!$B$8:$K$332,9,FALSE)))</f>
        <v>0</v>
      </c>
      <c r="U29" s="64">
        <f t="shared" si="12"/>
        <v>87721</v>
      </c>
      <c r="V29" s="128">
        <f t="shared" si="13"/>
        <v>116.57275747508305</v>
      </c>
      <c r="W29" s="150"/>
      <c r="X29" s="64">
        <f>IFERROR(VLOOKUP($B29,'Allocations 2025-26'!$B$9:$U$329,14,FALSE),0)</f>
        <v>94251</v>
      </c>
      <c r="Y29" s="99">
        <f t="shared" si="14"/>
        <v>-6530</v>
      </c>
      <c r="Z29" s="132">
        <f t="shared" si="15"/>
        <v>-6.9283084529607117E-2</v>
      </c>
      <c r="AA29" s="151" t="str">
        <f t="shared" si="17"/>
        <v>Y</v>
      </c>
      <c r="AC29"/>
      <c r="AE29" s="152"/>
      <c r="AH29" s="153"/>
      <c r="AI29" s="153"/>
      <c r="AJ29" s="153"/>
      <c r="AK29" s="154"/>
    </row>
    <row r="30" spans="1:37" x14ac:dyDescent="0.25">
      <c r="A30" s="142" t="s">
        <v>459</v>
      </c>
      <c r="B30" t="s">
        <v>491</v>
      </c>
      <c r="C30" t="s">
        <v>30</v>
      </c>
      <c r="D30" s="143">
        <f>IFERROR(VLOOKUP(B30,'Enrollment 26-27'!$B$5:$I$332,8,FALSE),0)</f>
        <v>289.16000000000003</v>
      </c>
      <c r="E30" s="64">
        <f t="shared" si="2"/>
        <v>33215</v>
      </c>
      <c r="F30" s="144">
        <v>0</v>
      </c>
      <c r="G30" s="144">
        <v>0</v>
      </c>
      <c r="H30" s="64">
        <f t="shared" si="3"/>
        <v>33215</v>
      </c>
      <c r="I30" s="64">
        <f t="shared" si="4"/>
        <v>0</v>
      </c>
      <c r="J30" s="145">
        <f t="shared" si="5"/>
        <v>33215</v>
      </c>
      <c r="K30" s="146" t="str">
        <f t="shared" si="16"/>
        <v>Y</v>
      </c>
      <c r="L30" s="147">
        <f t="shared" si="6"/>
        <v>0</v>
      </c>
      <c r="M30" s="148">
        <f t="shared" si="7"/>
        <v>289.16000000000003</v>
      </c>
      <c r="N30" s="64">
        <f t="shared" si="8"/>
        <v>493</v>
      </c>
      <c r="O30" s="64">
        <f t="shared" si="9"/>
        <v>33708</v>
      </c>
      <c r="Q30" s="104">
        <f t="shared" si="10"/>
        <v>0</v>
      </c>
      <c r="R30" s="104" t="str">
        <f t="shared" si="11"/>
        <v>Not Applicable</v>
      </c>
      <c r="S30" s="149" t="s">
        <v>815</v>
      </c>
      <c r="T30" s="149">
        <f>IF(O30=0,0,IF(S30="N",0,VLOOKUP(B30,'Enrollment 25-26'!$B$8:$K$332,9,FALSE)))</f>
        <v>0</v>
      </c>
      <c r="U30" s="64">
        <f t="shared" si="12"/>
        <v>33708</v>
      </c>
      <c r="V30" s="128">
        <f t="shared" si="13"/>
        <v>116.57213999170008</v>
      </c>
      <c r="W30" s="150"/>
      <c r="X30" s="64">
        <f>IFERROR(VLOOKUP($B30,'Allocations 2025-26'!$B$9:$U$329,14,FALSE),0)</f>
        <v>33557</v>
      </c>
      <c r="Y30" s="99">
        <f t="shared" si="14"/>
        <v>151</v>
      </c>
      <c r="Z30" s="132">
        <f t="shared" si="15"/>
        <v>4.4998062997288193E-3</v>
      </c>
      <c r="AA30" s="151" t="str">
        <f t="shared" si="17"/>
        <v>Y</v>
      </c>
      <c r="AC30"/>
      <c r="AE30" s="152"/>
      <c r="AH30" s="153"/>
      <c r="AI30" s="153"/>
      <c r="AJ30" s="153"/>
      <c r="AK30" s="154"/>
    </row>
    <row r="31" spans="1:37" x14ac:dyDescent="0.25">
      <c r="A31" s="142" t="s">
        <v>478</v>
      </c>
      <c r="B31" t="s">
        <v>493</v>
      </c>
      <c r="C31" t="s">
        <v>31</v>
      </c>
      <c r="D31" s="143">
        <f>IFERROR(VLOOKUP(B31,'Enrollment 26-27'!$B$5:$I$332,8,FALSE),0)</f>
        <v>0.67</v>
      </c>
      <c r="E31" s="64">
        <f t="shared" si="2"/>
        <v>77</v>
      </c>
      <c r="F31" s="144">
        <v>0</v>
      </c>
      <c r="G31" s="144">
        <v>0</v>
      </c>
      <c r="H31" s="64">
        <f t="shared" si="3"/>
        <v>77</v>
      </c>
      <c r="I31" s="64">
        <f t="shared" si="4"/>
        <v>0</v>
      </c>
      <c r="J31" s="145">
        <f t="shared" si="5"/>
        <v>77</v>
      </c>
      <c r="K31" s="146" t="str">
        <f t="shared" si="16"/>
        <v>N</v>
      </c>
      <c r="L31" s="147">
        <f t="shared" si="6"/>
        <v>77</v>
      </c>
      <c r="M31" s="148">
        <f t="shared" si="7"/>
        <v>0</v>
      </c>
      <c r="N31" s="64">
        <f t="shared" si="8"/>
        <v>0</v>
      </c>
      <c r="O31" s="64">
        <f t="shared" si="9"/>
        <v>0</v>
      </c>
      <c r="Q31" s="104">
        <f t="shared" si="10"/>
        <v>0</v>
      </c>
      <c r="R31" s="104" t="str">
        <f t="shared" si="11"/>
        <v>Not Applicable</v>
      </c>
      <c r="S31" s="149" t="s">
        <v>815</v>
      </c>
      <c r="T31" s="149">
        <f>IF(O31=0,0,IF(S31="N",0,VLOOKUP(B31,'Enrollment 25-26'!$B$8:$K$332,9,FALSE)))</f>
        <v>0</v>
      </c>
      <c r="U31" s="64">
        <f t="shared" si="12"/>
        <v>0</v>
      </c>
      <c r="V31" s="128">
        <f t="shared" si="13"/>
        <v>0</v>
      </c>
      <c r="W31" s="150"/>
      <c r="X31" s="64">
        <f>IFERROR(VLOOKUP($B31,'Allocations 2025-26'!$B$9:$U$329,14,FALSE),0)</f>
        <v>0</v>
      </c>
      <c r="Y31" s="99">
        <f t="shared" si="14"/>
        <v>0</v>
      </c>
      <c r="Z31" s="132">
        <f t="shared" si="15"/>
        <v>0</v>
      </c>
      <c r="AA31" s="151" t="str">
        <f t="shared" si="17"/>
        <v>N</v>
      </c>
      <c r="AC31"/>
      <c r="AE31" s="152"/>
      <c r="AH31" s="153"/>
      <c r="AI31" s="153"/>
      <c r="AJ31" s="153"/>
      <c r="AK31" s="154"/>
    </row>
    <row r="32" spans="1:37" x14ac:dyDescent="0.25">
      <c r="A32" s="142" t="s">
        <v>454</v>
      </c>
      <c r="B32" t="s">
        <v>495</v>
      </c>
      <c r="C32" t="s">
        <v>32</v>
      </c>
      <c r="D32" s="143">
        <f>IFERROR(VLOOKUP(B32,'Enrollment 26-27'!$B$5:$I$332,8,FALSE),0)</f>
        <v>0</v>
      </c>
      <c r="E32" s="64">
        <f t="shared" si="2"/>
        <v>0</v>
      </c>
      <c r="F32" s="144">
        <v>0</v>
      </c>
      <c r="G32" s="144">
        <v>0</v>
      </c>
      <c r="H32" s="64">
        <f t="shared" si="3"/>
        <v>0</v>
      </c>
      <c r="I32" s="64">
        <f t="shared" si="4"/>
        <v>0</v>
      </c>
      <c r="J32" s="145">
        <f t="shared" si="5"/>
        <v>0</v>
      </c>
      <c r="K32" s="146" t="str">
        <f t="shared" si="16"/>
        <v>N</v>
      </c>
      <c r="L32" s="147">
        <f t="shared" si="6"/>
        <v>0</v>
      </c>
      <c r="M32" s="148">
        <f t="shared" si="7"/>
        <v>0</v>
      </c>
      <c r="N32" s="64">
        <f t="shared" si="8"/>
        <v>0</v>
      </c>
      <c r="O32" s="64">
        <f t="shared" si="9"/>
        <v>0</v>
      </c>
      <c r="Q32" s="104">
        <f t="shared" si="10"/>
        <v>0</v>
      </c>
      <c r="R32" s="104" t="str">
        <f t="shared" si="11"/>
        <v>Not Applicable</v>
      </c>
      <c r="S32" s="149" t="s">
        <v>815</v>
      </c>
      <c r="T32" s="149">
        <f>IF(O32=0,0,IF(S32="N",0,VLOOKUP(B32,'Enrollment 25-26'!$B$8:$K$332,9,FALSE)))</f>
        <v>0</v>
      </c>
      <c r="U32" s="64">
        <f t="shared" si="12"/>
        <v>0</v>
      </c>
      <c r="V32" s="128">
        <f t="shared" si="13"/>
        <v>0</v>
      </c>
      <c r="W32" s="150"/>
      <c r="X32" s="64">
        <f>IFERROR(VLOOKUP($B32,'Allocations 2025-26'!$B$9:$U$329,14,FALSE),0)</f>
        <v>0</v>
      </c>
      <c r="Y32" s="99">
        <f t="shared" si="14"/>
        <v>0</v>
      </c>
      <c r="Z32" s="132">
        <f t="shared" si="15"/>
        <v>0</v>
      </c>
      <c r="AA32" s="151" t="str">
        <f t="shared" si="17"/>
        <v>N</v>
      </c>
      <c r="AC32"/>
      <c r="AE32" s="152"/>
      <c r="AH32" s="153"/>
      <c r="AI32" s="153"/>
      <c r="AJ32" s="153"/>
      <c r="AK32" s="154"/>
    </row>
    <row r="33" spans="1:37" x14ac:dyDescent="0.25">
      <c r="A33" s="142" t="s">
        <v>481</v>
      </c>
      <c r="B33" t="s">
        <v>496</v>
      </c>
      <c r="C33" t="s">
        <v>33</v>
      </c>
      <c r="D33" s="143">
        <f>IFERROR(VLOOKUP(B33,'Enrollment 26-27'!$B$5:$I$332,8,FALSE),0)</f>
        <v>137.17000000000002</v>
      </c>
      <c r="E33" s="64">
        <f t="shared" si="2"/>
        <v>15756</v>
      </c>
      <c r="F33" s="144">
        <v>0</v>
      </c>
      <c r="G33" s="144">
        <v>0</v>
      </c>
      <c r="H33" s="64">
        <f t="shared" si="3"/>
        <v>15756</v>
      </c>
      <c r="I33" s="64">
        <f t="shared" si="4"/>
        <v>0</v>
      </c>
      <c r="J33" s="145">
        <f t="shared" si="5"/>
        <v>15756</v>
      </c>
      <c r="K33" s="146" t="str">
        <f t="shared" si="16"/>
        <v>Y</v>
      </c>
      <c r="L33" s="147">
        <f t="shared" si="6"/>
        <v>0</v>
      </c>
      <c r="M33" s="148">
        <f t="shared" si="7"/>
        <v>137.17000000000002</v>
      </c>
      <c r="N33" s="64">
        <f t="shared" si="8"/>
        <v>234</v>
      </c>
      <c r="O33" s="64">
        <f t="shared" si="9"/>
        <v>15990</v>
      </c>
      <c r="Q33" s="104">
        <f t="shared" si="10"/>
        <v>0</v>
      </c>
      <c r="R33" s="104" t="str">
        <f t="shared" si="11"/>
        <v>Not Applicable</v>
      </c>
      <c r="S33" s="149" t="s">
        <v>815</v>
      </c>
      <c r="T33" s="149">
        <f>IF(O33=0,0,IF(S33="N",0,VLOOKUP(B33,'Enrollment 25-26'!$B$8:$K$332,9,FALSE)))</f>
        <v>0</v>
      </c>
      <c r="U33" s="64">
        <f t="shared" si="12"/>
        <v>15990</v>
      </c>
      <c r="V33" s="128">
        <f t="shared" si="13"/>
        <v>116.57067871983669</v>
      </c>
      <c r="W33" s="150"/>
      <c r="X33" s="64">
        <f>IFERROR(VLOOKUP($B33,'Allocations 2025-26'!$B$9:$U$329,14,FALSE),0)</f>
        <v>15948</v>
      </c>
      <c r="Y33" s="99">
        <f t="shared" si="14"/>
        <v>42</v>
      </c>
      <c r="Z33" s="132">
        <f t="shared" si="15"/>
        <v>2.6335590669676447E-3</v>
      </c>
      <c r="AA33" s="151" t="str">
        <f t="shared" si="17"/>
        <v>Y</v>
      </c>
      <c r="AC33"/>
      <c r="AE33" s="152"/>
      <c r="AH33" s="153"/>
      <c r="AI33" s="153"/>
      <c r="AJ33" s="153"/>
      <c r="AK33" s="154"/>
    </row>
    <row r="34" spans="1:37" x14ac:dyDescent="0.25">
      <c r="A34" s="142" t="s">
        <v>481</v>
      </c>
      <c r="B34" t="s">
        <v>500</v>
      </c>
      <c r="C34" t="s">
        <v>34</v>
      </c>
      <c r="D34" s="143">
        <f>IFERROR(VLOOKUP(B34,'Enrollment 26-27'!$B$5:$I$332,8,FALSE),0)</f>
        <v>175.16</v>
      </c>
      <c r="E34" s="64">
        <f t="shared" si="2"/>
        <v>20120</v>
      </c>
      <c r="F34" s="144">
        <v>0</v>
      </c>
      <c r="G34" s="144">
        <v>0</v>
      </c>
      <c r="H34" s="64">
        <f t="shared" si="3"/>
        <v>20120</v>
      </c>
      <c r="I34" s="64">
        <f t="shared" si="4"/>
        <v>0</v>
      </c>
      <c r="J34" s="145">
        <f t="shared" si="5"/>
        <v>20120</v>
      </c>
      <c r="K34" s="146" t="str">
        <f t="shared" si="16"/>
        <v>Y</v>
      </c>
      <c r="L34" s="147">
        <f t="shared" si="6"/>
        <v>0</v>
      </c>
      <c r="M34" s="148">
        <f t="shared" si="7"/>
        <v>175.16</v>
      </c>
      <c r="N34" s="64">
        <f t="shared" si="8"/>
        <v>299</v>
      </c>
      <c r="O34" s="64">
        <f t="shared" si="9"/>
        <v>20419</v>
      </c>
      <c r="Q34" s="104">
        <f t="shared" si="10"/>
        <v>0</v>
      </c>
      <c r="R34" s="104" t="str">
        <f t="shared" si="11"/>
        <v>Not Applicable</v>
      </c>
      <c r="S34" s="149" t="s">
        <v>815</v>
      </c>
      <c r="T34" s="149">
        <f>IF(O34=0,0,IF(S34="N",0,VLOOKUP(B34,'Enrollment 25-26'!$B$8:$K$332,9,FALSE)))</f>
        <v>0</v>
      </c>
      <c r="U34" s="64">
        <f t="shared" si="12"/>
        <v>20419</v>
      </c>
      <c r="V34" s="128">
        <f t="shared" si="13"/>
        <v>116.57341858871889</v>
      </c>
      <c r="W34" s="150"/>
      <c r="X34" s="64">
        <f>IFERROR(VLOOKUP($B34,'Allocations 2025-26'!$B$9:$U$329,14,FALSE),0)</f>
        <v>21727</v>
      </c>
      <c r="Y34" s="99">
        <f t="shared" si="14"/>
        <v>-1308</v>
      </c>
      <c r="Z34" s="132">
        <f t="shared" si="15"/>
        <v>-6.0201592488608645E-2</v>
      </c>
      <c r="AA34" s="151" t="str">
        <f t="shared" si="17"/>
        <v>Y</v>
      </c>
      <c r="AC34"/>
      <c r="AE34" s="152"/>
      <c r="AH34" s="153"/>
      <c r="AI34" s="153"/>
      <c r="AJ34" s="153"/>
      <c r="AK34" s="154"/>
    </row>
    <row r="35" spans="1:37" x14ac:dyDescent="0.25">
      <c r="A35" s="142" t="s">
        <v>459</v>
      </c>
      <c r="B35" t="s">
        <v>501</v>
      </c>
      <c r="C35" t="s">
        <v>35</v>
      </c>
      <c r="D35" s="143">
        <f>IFERROR(VLOOKUP(B35,'Enrollment 26-27'!$B$5:$I$332,8,FALSE),0)</f>
        <v>25</v>
      </c>
      <c r="E35" s="64">
        <f t="shared" si="2"/>
        <v>2872</v>
      </c>
      <c r="F35" s="144">
        <v>0</v>
      </c>
      <c r="G35" s="144">
        <v>0</v>
      </c>
      <c r="H35" s="64">
        <f t="shared" si="3"/>
        <v>2872</v>
      </c>
      <c r="I35" s="64">
        <f t="shared" si="4"/>
        <v>0</v>
      </c>
      <c r="J35" s="145">
        <f t="shared" si="5"/>
        <v>2872</v>
      </c>
      <c r="K35" s="146" t="str">
        <f t="shared" si="16"/>
        <v>N</v>
      </c>
      <c r="L35" s="147">
        <f t="shared" si="6"/>
        <v>2872</v>
      </c>
      <c r="M35" s="148">
        <f t="shared" si="7"/>
        <v>0</v>
      </c>
      <c r="N35" s="64">
        <f t="shared" si="8"/>
        <v>0</v>
      </c>
      <c r="O35" s="64">
        <f t="shared" si="9"/>
        <v>0</v>
      </c>
      <c r="Q35" s="104">
        <f t="shared" si="10"/>
        <v>0</v>
      </c>
      <c r="R35" s="104" t="str">
        <f t="shared" si="11"/>
        <v>Not Applicable</v>
      </c>
      <c r="S35" s="149" t="s">
        <v>815</v>
      </c>
      <c r="T35" s="149">
        <f>IF(O35=0,0,IF(S35="N",0,VLOOKUP(B35,'Enrollment 25-26'!$B$8:$K$332,9,FALSE)))</f>
        <v>0</v>
      </c>
      <c r="U35" s="64">
        <f t="shared" si="12"/>
        <v>0</v>
      </c>
      <c r="V35" s="128">
        <f t="shared" si="13"/>
        <v>0</v>
      </c>
      <c r="W35" s="150"/>
      <c r="X35" s="64">
        <f>IFERROR(VLOOKUP($B35,'Allocations 2025-26'!$B$9:$U$329,14,FALSE),0)</f>
        <v>2851</v>
      </c>
      <c r="Y35" s="99">
        <f t="shared" si="14"/>
        <v>-2851</v>
      </c>
      <c r="Z35" s="132">
        <f t="shared" si="15"/>
        <v>-1</v>
      </c>
      <c r="AA35" s="151" t="str">
        <f t="shared" si="17"/>
        <v>N</v>
      </c>
      <c r="AC35"/>
      <c r="AE35" s="152"/>
      <c r="AH35" s="153"/>
      <c r="AI35" s="153"/>
      <c r="AJ35" s="153"/>
      <c r="AK35" s="154"/>
    </row>
    <row r="36" spans="1:37" x14ac:dyDescent="0.25">
      <c r="A36" s="142" t="s">
        <v>497</v>
      </c>
      <c r="B36" t="s">
        <v>502</v>
      </c>
      <c r="C36" t="s">
        <v>503</v>
      </c>
      <c r="D36" s="143">
        <f>IFERROR(VLOOKUP(B36,'Enrollment 26-27'!$B$5:$I$332,8,FALSE),0)</f>
        <v>7.0676346153846152</v>
      </c>
      <c r="E36" s="64">
        <f t="shared" si="2"/>
        <v>812</v>
      </c>
      <c r="F36" s="144">
        <v>0</v>
      </c>
      <c r="G36" s="144">
        <v>0</v>
      </c>
      <c r="H36" s="64">
        <f t="shared" si="3"/>
        <v>812</v>
      </c>
      <c r="I36" s="64">
        <f t="shared" si="4"/>
        <v>0</v>
      </c>
      <c r="J36" s="145">
        <f t="shared" si="5"/>
        <v>812</v>
      </c>
      <c r="K36" s="146" t="str">
        <f t="shared" si="16"/>
        <v>N</v>
      </c>
      <c r="L36" s="147">
        <f t="shared" si="6"/>
        <v>812</v>
      </c>
      <c r="M36" s="148">
        <f t="shared" si="7"/>
        <v>0</v>
      </c>
      <c r="N36" s="64">
        <f t="shared" si="8"/>
        <v>0</v>
      </c>
      <c r="O36" s="64">
        <f t="shared" si="9"/>
        <v>0</v>
      </c>
      <c r="Q36" s="104">
        <f t="shared" si="10"/>
        <v>0</v>
      </c>
      <c r="R36" s="104" t="str">
        <f t="shared" si="11"/>
        <v>Not Applicable</v>
      </c>
      <c r="S36" s="149" t="s">
        <v>815</v>
      </c>
      <c r="T36" s="149">
        <f>IF(O36=0,0,IF(S36="N",0,VLOOKUP(B36,'Enrollment 25-26'!$B$8:$K$332,9,FALSE)))</f>
        <v>0</v>
      </c>
      <c r="U36" s="64">
        <f t="shared" si="12"/>
        <v>0</v>
      </c>
      <c r="V36" s="128">
        <f t="shared" si="13"/>
        <v>0</v>
      </c>
      <c r="W36" s="150"/>
      <c r="X36" s="64">
        <f>IFERROR(VLOOKUP($B36,'Allocations 2025-26'!$B$9:$U$329,14,FALSE),0)</f>
        <v>0</v>
      </c>
      <c r="Y36" s="99">
        <f t="shared" si="14"/>
        <v>0</v>
      </c>
      <c r="Z36" s="132">
        <f t="shared" si="15"/>
        <v>0</v>
      </c>
      <c r="AA36" s="151" t="str">
        <f t="shared" si="17"/>
        <v>N</v>
      </c>
      <c r="AC36"/>
      <c r="AE36" s="152"/>
      <c r="AH36" s="153"/>
      <c r="AI36" s="153"/>
      <c r="AJ36" s="153"/>
      <c r="AK36" s="154"/>
    </row>
    <row r="37" spans="1:37" x14ac:dyDescent="0.25">
      <c r="A37" s="142" t="s">
        <v>459</v>
      </c>
      <c r="B37" t="s">
        <v>504</v>
      </c>
      <c r="C37" t="s">
        <v>37</v>
      </c>
      <c r="D37" s="143">
        <f>IFERROR(VLOOKUP(B37,'Enrollment 26-27'!$B$5:$I$332,8,FALSE),0)</f>
        <v>1.33</v>
      </c>
      <c r="E37" s="64">
        <f t="shared" si="2"/>
        <v>153</v>
      </c>
      <c r="F37" s="144">
        <v>0</v>
      </c>
      <c r="G37" s="144">
        <v>0</v>
      </c>
      <c r="H37" s="64">
        <f t="shared" si="3"/>
        <v>153</v>
      </c>
      <c r="I37" s="64">
        <f t="shared" si="4"/>
        <v>0</v>
      </c>
      <c r="J37" s="145">
        <f t="shared" si="5"/>
        <v>153</v>
      </c>
      <c r="K37" s="146" t="str">
        <f t="shared" si="16"/>
        <v>N</v>
      </c>
      <c r="L37" s="147">
        <f t="shared" si="6"/>
        <v>153</v>
      </c>
      <c r="M37" s="148">
        <f t="shared" si="7"/>
        <v>0</v>
      </c>
      <c r="N37" s="64">
        <f t="shared" si="8"/>
        <v>0</v>
      </c>
      <c r="O37" s="64">
        <f t="shared" si="9"/>
        <v>0</v>
      </c>
      <c r="Q37" s="104">
        <f t="shared" si="10"/>
        <v>0</v>
      </c>
      <c r="R37" s="104" t="str">
        <f t="shared" si="11"/>
        <v>Not Applicable</v>
      </c>
      <c r="S37" s="149" t="s">
        <v>815</v>
      </c>
      <c r="T37" s="149">
        <f>IF(O37=0,0,IF(S37="N",0,VLOOKUP(B37,'Enrollment 25-26'!$B$8:$K$332,9,FALSE)))</f>
        <v>0</v>
      </c>
      <c r="U37" s="64">
        <f t="shared" si="12"/>
        <v>0</v>
      </c>
      <c r="V37" s="128">
        <f t="shared" si="13"/>
        <v>0</v>
      </c>
      <c r="W37" s="150"/>
      <c r="X37" s="64">
        <f>IFERROR(VLOOKUP($B37,'Allocations 2025-26'!$B$9:$U$329,14,FALSE),0)</f>
        <v>0</v>
      </c>
      <c r="Y37" s="99">
        <f t="shared" si="14"/>
        <v>0</v>
      </c>
      <c r="Z37" s="132">
        <f t="shared" si="15"/>
        <v>0</v>
      </c>
      <c r="AA37" s="151" t="str">
        <f t="shared" si="17"/>
        <v>N</v>
      </c>
      <c r="AC37"/>
      <c r="AE37" s="152"/>
      <c r="AH37" s="153"/>
      <c r="AI37" s="153"/>
      <c r="AJ37" s="153"/>
      <c r="AK37" s="154"/>
    </row>
    <row r="38" spans="1:37" x14ac:dyDescent="0.25">
      <c r="A38" s="142" t="s">
        <v>478</v>
      </c>
      <c r="B38" t="s">
        <v>505</v>
      </c>
      <c r="C38" t="s">
        <v>38</v>
      </c>
      <c r="D38" s="143">
        <f>IFERROR(VLOOKUP(B38,'Enrollment 26-27'!$B$5:$I$332,8,FALSE),0)</f>
        <v>475.65999999999997</v>
      </c>
      <c r="E38" s="64">
        <f t="shared" si="2"/>
        <v>54637</v>
      </c>
      <c r="F38" s="144">
        <v>0</v>
      </c>
      <c r="G38" s="144">
        <v>0</v>
      </c>
      <c r="H38" s="64">
        <f t="shared" si="3"/>
        <v>54637</v>
      </c>
      <c r="I38" s="64">
        <f t="shared" si="4"/>
        <v>0</v>
      </c>
      <c r="J38" s="145">
        <f t="shared" si="5"/>
        <v>54637</v>
      </c>
      <c r="K38" s="146" t="str">
        <f t="shared" si="16"/>
        <v>Y</v>
      </c>
      <c r="L38" s="147">
        <f t="shared" si="6"/>
        <v>0</v>
      </c>
      <c r="M38" s="148">
        <f t="shared" si="7"/>
        <v>475.65999999999997</v>
      </c>
      <c r="N38" s="64">
        <f t="shared" si="8"/>
        <v>811</v>
      </c>
      <c r="O38" s="64">
        <f t="shared" si="9"/>
        <v>55448</v>
      </c>
      <c r="Q38" s="104">
        <f t="shared" si="10"/>
        <v>0</v>
      </c>
      <c r="R38" s="104" t="str">
        <f t="shared" si="11"/>
        <v>Not Applicable</v>
      </c>
      <c r="S38" s="149" t="s">
        <v>815</v>
      </c>
      <c r="T38" s="149">
        <f>IF(O38=0,0,IF(S38="N",0,VLOOKUP(B38,'Enrollment 25-26'!$B$8:$K$332,9,FALSE)))</f>
        <v>0</v>
      </c>
      <c r="U38" s="64">
        <f t="shared" si="12"/>
        <v>55448</v>
      </c>
      <c r="V38" s="128">
        <f t="shared" si="13"/>
        <v>116.57065971492243</v>
      </c>
      <c r="W38" s="150"/>
      <c r="X38" s="64">
        <f>IFERROR(VLOOKUP($B38,'Allocations 2025-26'!$B$9:$U$329,14,FALSE),0)</f>
        <v>60927</v>
      </c>
      <c r="Y38" s="99">
        <f t="shared" si="14"/>
        <v>-5479</v>
      </c>
      <c r="Z38" s="132">
        <f t="shared" si="15"/>
        <v>-8.9927290035616392E-2</v>
      </c>
      <c r="AA38" s="151" t="str">
        <f t="shared" si="17"/>
        <v>Y</v>
      </c>
      <c r="AC38"/>
      <c r="AE38" s="152"/>
      <c r="AH38" s="153"/>
      <c r="AI38" s="153"/>
      <c r="AJ38" s="153"/>
      <c r="AK38" s="154"/>
    </row>
    <row r="39" spans="1:37" x14ac:dyDescent="0.25">
      <c r="A39" s="142" t="s">
        <v>443</v>
      </c>
      <c r="B39" t="s">
        <v>506</v>
      </c>
      <c r="C39" t="s">
        <v>39</v>
      </c>
      <c r="D39" s="143">
        <f>IFERROR(VLOOKUP(B39,'Enrollment 26-27'!$B$5:$I$332,8,FALSE),0)</f>
        <v>921.49333333333334</v>
      </c>
      <c r="E39" s="64">
        <f t="shared" si="2"/>
        <v>105848</v>
      </c>
      <c r="F39" s="144">
        <v>0</v>
      </c>
      <c r="G39" s="144">
        <v>0</v>
      </c>
      <c r="H39" s="64">
        <f t="shared" si="3"/>
        <v>105848</v>
      </c>
      <c r="I39" s="64">
        <f t="shared" si="4"/>
        <v>0</v>
      </c>
      <c r="J39" s="145">
        <f t="shared" si="5"/>
        <v>105848</v>
      </c>
      <c r="K39" s="146" t="str">
        <f t="shared" si="16"/>
        <v>Y</v>
      </c>
      <c r="L39" s="147">
        <f t="shared" si="6"/>
        <v>0</v>
      </c>
      <c r="M39" s="148">
        <f t="shared" si="7"/>
        <v>921.49333333333334</v>
      </c>
      <c r="N39" s="64">
        <f t="shared" si="8"/>
        <v>1572</v>
      </c>
      <c r="O39" s="64">
        <f t="shared" si="9"/>
        <v>107420</v>
      </c>
      <c r="Q39" s="104">
        <f t="shared" si="10"/>
        <v>0</v>
      </c>
      <c r="R39" s="104" t="str">
        <f t="shared" si="11"/>
        <v>Not Applicable</v>
      </c>
      <c r="S39" s="149" t="s">
        <v>815</v>
      </c>
      <c r="T39" s="149">
        <f>IF(O39=0,0,IF(S39="N",0,VLOOKUP(B39,'Enrollment 25-26'!$B$8:$K$332,9,FALSE)))</f>
        <v>0</v>
      </c>
      <c r="U39" s="64">
        <f t="shared" si="12"/>
        <v>107420</v>
      </c>
      <c r="V39" s="128">
        <f t="shared" si="13"/>
        <v>116.57165181155226</v>
      </c>
      <c r="W39" s="150"/>
      <c r="X39" s="64">
        <f>IFERROR(VLOOKUP($B39,'Allocations 2025-26'!$B$9:$U$329,14,FALSE),0)</f>
        <v>110004</v>
      </c>
      <c r="Y39" s="99">
        <f t="shared" si="14"/>
        <v>-2584</v>
      </c>
      <c r="Z39" s="132">
        <f t="shared" si="15"/>
        <v>-2.3490054907094288E-2</v>
      </c>
      <c r="AA39" s="151" t="str">
        <f t="shared" si="17"/>
        <v>Y</v>
      </c>
      <c r="AC39"/>
      <c r="AE39" s="152"/>
      <c r="AH39" s="153"/>
      <c r="AI39" s="153"/>
      <c r="AJ39" s="153"/>
      <c r="AK39" s="154"/>
    </row>
    <row r="40" spans="1:37" x14ac:dyDescent="0.25">
      <c r="A40" s="142" t="s">
        <v>438</v>
      </c>
      <c r="B40" t="s">
        <v>507</v>
      </c>
      <c r="C40" t="s">
        <v>40</v>
      </c>
      <c r="D40" s="143">
        <f>IFERROR(VLOOKUP(B40,'Enrollment 26-27'!$B$5:$I$332,8,FALSE),0)</f>
        <v>558.66</v>
      </c>
      <c r="E40" s="64">
        <f t="shared" si="2"/>
        <v>64171</v>
      </c>
      <c r="F40" s="144">
        <v>0</v>
      </c>
      <c r="G40" s="144">
        <v>0</v>
      </c>
      <c r="H40" s="64">
        <f t="shared" si="3"/>
        <v>64171</v>
      </c>
      <c r="I40" s="64">
        <f t="shared" si="4"/>
        <v>0</v>
      </c>
      <c r="J40" s="145">
        <f t="shared" si="5"/>
        <v>64171</v>
      </c>
      <c r="K40" s="146" t="str">
        <f t="shared" si="16"/>
        <v>Y</v>
      </c>
      <c r="L40" s="147">
        <f t="shared" si="6"/>
        <v>0</v>
      </c>
      <c r="M40" s="148">
        <f t="shared" si="7"/>
        <v>558.66</v>
      </c>
      <c r="N40" s="64">
        <f t="shared" si="8"/>
        <v>953</v>
      </c>
      <c r="O40" s="64">
        <f t="shared" si="9"/>
        <v>65124</v>
      </c>
      <c r="Q40" s="104">
        <f t="shared" si="10"/>
        <v>0</v>
      </c>
      <c r="R40" s="104" t="str">
        <f t="shared" si="11"/>
        <v>Not Applicable</v>
      </c>
      <c r="S40" s="149" t="s">
        <v>815</v>
      </c>
      <c r="T40" s="149">
        <f>IF(O40=0,0,IF(S40="N",0,VLOOKUP(B40,'Enrollment 25-26'!$B$8:$K$332,9,FALSE)))</f>
        <v>0</v>
      </c>
      <c r="U40" s="64">
        <f t="shared" si="12"/>
        <v>65124</v>
      </c>
      <c r="V40" s="128">
        <f t="shared" si="13"/>
        <v>116.57179679948449</v>
      </c>
      <c r="W40" s="150"/>
      <c r="X40" s="64">
        <f>IFERROR(VLOOKUP($B40,'Allocations 2025-26'!$B$9:$U$329,14,FALSE),0)</f>
        <v>65865</v>
      </c>
      <c r="Y40" s="99">
        <f t="shared" si="14"/>
        <v>-741</v>
      </c>
      <c r="Z40" s="132">
        <f t="shared" si="15"/>
        <v>-1.1250284673195173E-2</v>
      </c>
      <c r="AA40" s="151" t="str">
        <f t="shared" si="17"/>
        <v>Y</v>
      </c>
      <c r="AC40"/>
      <c r="AE40" s="152"/>
      <c r="AH40" s="153"/>
      <c r="AI40" s="153"/>
      <c r="AJ40" s="153"/>
      <c r="AK40" s="154"/>
    </row>
    <row r="41" spans="1:37" x14ac:dyDescent="0.25">
      <c r="A41" s="142" t="s">
        <v>438</v>
      </c>
      <c r="B41" t="s">
        <v>508</v>
      </c>
      <c r="C41" t="s">
        <v>41</v>
      </c>
      <c r="D41" s="143">
        <f>IFERROR(VLOOKUP(B41,'Enrollment 26-27'!$B$5:$I$332,8,FALSE),0)</f>
        <v>144.34</v>
      </c>
      <c r="E41" s="64">
        <f t="shared" si="2"/>
        <v>16580</v>
      </c>
      <c r="F41" s="144">
        <v>0</v>
      </c>
      <c r="G41" s="144">
        <v>0</v>
      </c>
      <c r="H41" s="64">
        <f t="shared" si="3"/>
        <v>16580</v>
      </c>
      <c r="I41" s="64">
        <f t="shared" si="4"/>
        <v>0</v>
      </c>
      <c r="J41" s="145">
        <f t="shared" si="5"/>
        <v>16580</v>
      </c>
      <c r="K41" s="146" t="str">
        <f t="shared" si="16"/>
        <v>Y</v>
      </c>
      <c r="L41" s="147">
        <f t="shared" si="6"/>
        <v>0</v>
      </c>
      <c r="M41" s="148">
        <f t="shared" si="7"/>
        <v>144.34</v>
      </c>
      <c r="N41" s="64">
        <f t="shared" si="8"/>
        <v>246</v>
      </c>
      <c r="O41" s="64">
        <f t="shared" si="9"/>
        <v>16826</v>
      </c>
      <c r="Q41" s="104">
        <f t="shared" si="10"/>
        <v>0</v>
      </c>
      <c r="R41" s="104" t="str">
        <f t="shared" si="11"/>
        <v>Not Applicable</v>
      </c>
      <c r="S41" s="149" t="s">
        <v>815</v>
      </c>
      <c r="T41" s="149">
        <f>IF(O41=0,0,IF(S41="N",0,VLOOKUP(B41,'Enrollment 25-26'!$B$8:$K$332,9,FALSE)))</f>
        <v>0</v>
      </c>
      <c r="U41" s="64">
        <f t="shared" si="12"/>
        <v>16826</v>
      </c>
      <c r="V41" s="128">
        <f t="shared" si="13"/>
        <v>116.57198281834557</v>
      </c>
      <c r="W41" s="150"/>
      <c r="X41" s="64">
        <f>IFERROR(VLOOKUP($B41,'Allocations 2025-26'!$B$9:$U$329,14,FALSE),0)</f>
        <v>18781</v>
      </c>
      <c r="Y41" s="99">
        <f t="shared" si="14"/>
        <v>-1955</v>
      </c>
      <c r="Z41" s="132">
        <f t="shared" si="15"/>
        <v>-0.10409456365475747</v>
      </c>
      <c r="AA41" s="151" t="str">
        <f t="shared" si="17"/>
        <v>Y</v>
      </c>
      <c r="AC41"/>
      <c r="AE41" s="152"/>
      <c r="AH41" s="153"/>
      <c r="AI41" s="153"/>
      <c r="AJ41" s="153"/>
      <c r="AK41" s="154"/>
    </row>
    <row r="42" spans="1:37" x14ac:dyDescent="0.25">
      <c r="A42" s="142" t="s">
        <v>443</v>
      </c>
      <c r="B42" t="s">
        <v>509</v>
      </c>
      <c r="C42" t="s">
        <v>42</v>
      </c>
      <c r="D42" s="143">
        <f>IFERROR(VLOOKUP(B42,'Enrollment 26-27'!$B$5:$I$332,8,FALSE),0)</f>
        <v>566.33333333333337</v>
      </c>
      <c r="E42" s="64">
        <f t="shared" si="2"/>
        <v>65053</v>
      </c>
      <c r="F42" s="144">
        <v>0</v>
      </c>
      <c r="G42" s="144">
        <v>0</v>
      </c>
      <c r="H42" s="64">
        <f t="shared" si="3"/>
        <v>65053</v>
      </c>
      <c r="I42" s="64">
        <f t="shared" si="4"/>
        <v>0</v>
      </c>
      <c r="J42" s="145">
        <f t="shared" si="5"/>
        <v>65053</v>
      </c>
      <c r="K42" s="146" t="str">
        <f t="shared" si="16"/>
        <v>Y</v>
      </c>
      <c r="L42" s="147">
        <f t="shared" si="6"/>
        <v>0</v>
      </c>
      <c r="M42" s="148">
        <f t="shared" si="7"/>
        <v>566.33333333333337</v>
      </c>
      <c r="N42" s="64">
        <f t="shared" si="8"/>
        <v>966</v>
      </c>
      <c r="O42" s="64">
        <f t="shared" si="9"/>
        <v>66019</v>
      </c>
      <c r="Q42" s="104">
        <f t="shared" si="10"/>
        <v>0</v>
      </c>
      <c r="R42" s="104" t="str">
        <f t="shared" si="11"/>
        <v>Not Applicable</v>
      </c>
      <c r="S42" s="149" t="s">
        <v>815</v>
      </c>
      <c r="T42" s="149">
        <f>IF(O42=0,0,IF(S42="N",0,VLOOKUP(B42,'Enrollment 25-26'!$B$8:$K$332,9,FALSE)))</f>
        <v>0</v>
      </c>
      <c r="U42" s="64">
        <f t="shared" si="12"/>
        <v>66019</v>
      </c>
      <c r="V42" s="128">
        <f t="shared" si="13"/>
        <v>116.57268981753973</v>
      </c>
      <c r="W42" s="150"/>
      <c r="X42" s="64">
        <f>IFERROR(VLOOKUP($B42,'Allocations 2025-26'!$B$9:$U$329,14,FALSE),0)</f>
        <v>62313</v>
      </c>
      <c r="Y42" s="99">
        <f t="shared" si="14"/>
        <v>3706</v>
      </c>
      <c r="Z42" s="132">
        <f t="shared" si="15"/>
        <v>5.9473946046571344E-2</v>
      </c>
      <c r="AA42" s="151" t="str">
        <f t="shared" si="17"/>
        <v>Y</v>
      </c>
      <c r="AC42"/>
      <c r="AE42" s="152"/>
      <c r="AH42" s="153"/>
      <c r="AI42" s="153"/>
      <c r="AJ42" s="153"/>
      <c r="AK42" s="154"/>
    </row>
    <row r="43" spans="1:37" ht="14.45" customHeight="1" x14ac:dyDescent="0.25">
      <c r="A43" s="142" t="s">
        <v>443</v>
      </c>
      <c r="B43" t="s">
        <v>510</v>
      </c>
      <c r="C43" t="s">
        <v>43</v>
      </c>
      <c r="D43" s="143">
        <f>IFERROR(VLOOKUP(B43,'Enrollment 26-27'!$B$5:$I$332,8,FALSE),0)</f>
        <v>5.33</v>
      </c>
      <c r="E43" s="64">
        <f t="shared" si="2"/>
        <v>612</v>
      </c>
      <c r="F43" s="144">
        <v>0</v>
      </c>
      <c r="G43" s="144">
        <v>0</v>
      </c>
      <c r="H43" s="64">
        <f t="shared" si="3"/>
        <v>612</v>
      </c>
      <c r="I43" s="64">
        <f t="shared" si="4"/>
        <v>0</v>
      </c>
      <c r="J43" s="145">
        <f t="shared" si="5"/>
        <v>612</v>
      </c>
      <c r="K43" s="146" t="str">
        <f t="shared" si="16"/>
        <v>N</v>
      </c>
      <c r="L43" s="147">
        <f t="shared" si="6"/>
        <v>612</v>
      </c>
      <c r="M43" s="148">
        <f t="shared" si="7"/>
        <v>0</v>
      </c>
      <c r="N43" s="64">
        <f t="shared" si="8"/>
        <v>0</v>
      </c>
      <c r="O43" s="64">
        <f t="shared" si="9"/>
        <v>0</v>
      </c>
      <c r="Q43" s="104">
        <f t="shared" si="10"/>
        <v>0</v>
      </c>
      <c r="R43" s="104" t="str">
        <f t="shared" si="11"/>
        <v>Not Applicable</v>
      </c>
      <c r="S43" s="149" t="s">
        <v>815</v>
      </c>
      <c r="T43" s="149">
        <f>IF(O43=0,0,IF(S43="N",0,VLOOKUP(B43,'Enrollment 25-26'!$B$8:$K$332,9,FALSE)))</f>
        <v>0</v>
      </c>
      <c r="U43" s="64">
        <f t="shared" si="12"/>
        <v>0</v>
      </c>
      <c r="V43" s="128">
        <f t="shared" si="13"/>
        <v>0</v>
      </c>
      <c r="W43" s="150"/>
      <c r="X43" s="64">
        <f>IFERROR(VLOOKUP($B43,'Allocations 2025-26'!$B$9:$U$329,14,FALSE),0)</f>
        <v>0</v>
      </c>
      <c r="Y43" s="99">
        <f t="shared" si="14"/>
        <v>0</v>
      </c>
      <c r="Z43" s="132">
        <f t="shared" si="15"/>
        <v>0</v>
      </c>
      <c r="AA43" s="151" t="str">
        <f t="shared" si="17"/>
        <v>N</v>
      </c>
      <c r="AC43"/>
      <c r="AE43" s="152"/>
      <c r="AH43" s="153"/>
      <c r="AI43" s="153"/>
      <c r="AJ43" s="153"/>
      <c r="AK43" s="154"/>
    </row>
    <row r="44" spans="1:37" x14ac:dyDescent="0.25">
      <c r="A44" s="142"/>
      <c r="B44" s="33" t="s">
        <v>779</v>
      </c>
      <c r="C44" s="34" t="s">
        <v>44</v>
      </c>
      <c r="D44" s="143">
        <f>IFERROR(VLOOKUP(B44,'Enrollment 26-27'!$B$5:$I$332,8,FALSE),0)</f>
        <v>9.5</v>
      </c>
      <c r="E44" s="64">
        <f t="shared" si="2"/>
        <v>1091</v>
      </c>
      <c r="F44" s="144">
        <v>0</v>
      </c>
      <c r="G44" s="144">
        <v>0</v>
      </c>
      <c r="H44" s="64">
        <f t="shared" si="3"/>
        <v>1091</v>
      </c>
      <c r="I44" s="64">
        <f t="shared" si="4"/>
        <v>0</v>
      </c>
      <c r="J44" s="145">
        <f t="shared" si="5"/>
        <v>1091</v>
      </c>
      <c r="K44" s="146" t="str">
        <f t="shared" si="16"/>
        <v>N</v>
      </c>
      <c r="L44" s="147">
        <f t="shared" si="6"/>
        <v>1091</v>
      </c>
      <c r="M44" s="148">
        <f t="shared" si="7"/>
        <v>0</v>
      </c>
      <c r="N44" s="64">
        <f t="shared" si="8"/>
        <v>0</v>
      </c>
      <c r="O44" s="64">
        <f t="shared" si="9"/>
        <v>0</v>
      </c>
      <c r="Q44" s="104">
        <f t="shared" si="10"/>
        <v>0</v>
      </c>
      <c r="R44" s="104" t="str">
        <f t="shared" si="11"/>
        <v>Not Applicable</v>
      </c>
      <c r="S44" s="149" t="s">
        <v>815</v>
      </c>
      <c r="T44" s="149">
        <f>IF(O44=0,0,IF(S44="N",0,VLOOKUP(B44,'Enrollment 25-26'!$B$8:$K$332,9,FALSE)))</f>
        <v>0</v>
      </c>
      <c r="U44" s="64">
        <f t="shared" si="12"/>
        <v>0</v>
      </c>
      <c r="V44" s="128">
        <f t="shared" si="13"/>
        <v>0</v>
      </c>
      <c r="W44" s="150"/>
      <c r="X44" s="64">
        <f>IFERROR(VLOOKUP($B44,'Allocations 2025-26'!$B$9:$U$329,14,FALSE),0)</f>
        <v>0</v>
      </c>
      <c r="Y44" s="99">
        <f t="shared" si="14"/>
        <v>0</v>
      </c>
      <c r="Z44" s="132">
        <f t="shared" si="15"/>
        <v>0</v>
      </c>
      <c r="AA44" s="151" t="str">
        <f t="shared" si="17"/>
        <v>N</v>
      </c>
      <c r="AC44"/>
      <c r="AE44" s="152"/>
      <c r="AH44" s="153"/>
      <c r="AI44" s="153"/>
      <c r="AJ44" s="153"/>
      <c r="AK44" s="154"/>
    </row>
    <row r="45" spans="1:37" x14ac:dyDescent="0.25">
      <c r="A45" s="142" t="s">
        <v>478</v>
      </c>
      <c r="B45" t="s">
        <v>511</v>
      </c>
      <c r="C45" t="s">
        <v>45</v>
      </c>
      <c r="D45" s="143">
        <f>IFERROR(VLOOKUP(B45,'Enrollment 26-27'!$B$5:$I$332,8,FALSE),0)</f>
        <v>24</v>
      </c>
      <c r="E45" s="64">
        <f t="shared" si="2"/>
        <v>2757</v>
      </c>
      <c r="F45" s="144">
        <v>0</v>
      </c>
      <c r="G45" s="144">
        <v>0</v>
      </c>
      <c r="H45" s="64">
        <f t="shared" si="3"/>
        <v>2757</v>
      </c>
      <c r="I45" s="64">
        <f t="shared" si="4"/>
        <v>0</v>
      </c>
      <c r="J45" s="145">
        <f t="shared" si="5"/>
        <v>2757</v>
      </c>
      <c r="K45" s="146" t="str">
        <f t="shared" si="16"/>
        <v>N</v>
      </c>
      <c r="L45" s="147">
        <f t="shared" si="6"/>
        <v>2757</v>
      </c>
      <c r="M45" s="148">
        <f t="shared" si="7"/>
        <v>0</v>
      </c>
      <c r="N45" s="64">
        <f t="shared" si="8"/>
        <v>0</v>
      </c>
      <c r="O45" s="64">
        <f t="shared" si="9"/>
        <v>0</v>
      </c>
      <c r="Q45" s="104">
        <f t="shared" si="10"/>
        <v>0</v>
      </c>
      <c r="R45" s="104" t="str">
        <f t="shared" si="11"/>
        <v>Not Applicable</v>
      </c>
      <c r="S45" s="149" t="s">
        <v>815</v>
      </c>
      <c r="T45" s="149">
        <f>IF(O45=0,0,IF(S45="N",0,VLOOKUP(B45,'Enrollment 25-26'!$B$8:$K$332,9,FALSE)))</f>
        <v>0</v>
      </c>
      <c r="U45" s="64">
        <f t="shared" si="12"/>
        <v>0</v>
      </c>
      <c r="V45" s="128">
        <f t="shared" si="13"/>
        <v>0</v>
      </c>
      <c r="W45" s="150"/>
      <c r="X45" s="64">
        <f>IFERROR(VLOOKUP($B45,'Allocations 2025-26'!$B$9:$U$329,14,FALSE),0)</f>
        <v>3007</v>
      </c>
      <c r="Y45" s="99">
        <f t="shared" si="14"/>
        <v>-3007</v>
      </c>
      <c r="Z45" s="132">
        <f t="shared" si="15"/>
        <v>-1</v>
      </c>
      <c r="AA45" s="151" t="str">
        <f t="shared" si="17"/>
        <v>N</v>
      </c>
      <c r="AC45" s="64"/>
      <c r="AE45" s="152"/>
      <c r="AH45" s="153"/>
      <c r="AI45" s="153"/>
      <c r="AJ45" s="153"/>
      <c r="AK45" s="154"/>
    </row>
    <row r="46" spans="1:37" x14ac:dyDescent="0.25">
      <c r="A46" s="142" t="s">
        <v>451</v>
      </c>
      <c r="B46" t="s">
        <v>512</v>
      </c>
      <c r="C46" t="s">
        <v>46</v>
      </c>
      <c r="D46" s="143">
        <f>IFERROR(VLOOKUP(B46,'Enrollment 26-27'!$B$5:$I$332,8,FALSE),0)</f>
        <v>21.67</v>
      </c>
      <c r="E46" s="64">
        <f t="shared" si="2"/>
        <v>2489</v>
      </c>
      <c r="F46" s="144">
        <v>0</v>
      </c>
      <c r="G46" s="144">
        <v>0</v>
      </c>
      <c r="H46" s="64">
        <f t="shared" si="3"/>
        <v>2489</v>
      </c>
      <c r="I46" s="64">
        <f t="shared" si="4"/>
        <v>0</v>
      </c>
      <c r="J46" s="145">
        <f t="shared" si="5"/>
        <v>2489</v>
      </c>
      <c r="K46" s="146" t="str">
        <f t="shared" si="16"/>
        <v>N</v>
      </c>
      <c r="L46" s="147">
        <f t="shared" si="6"/>
        <v>2489</v>
      </c>
      <c r="M46" s="148">
        <f t="shared" si="7"/>
        <v>0</v>
      </c>
      <c r="N46" s="64">
        <f t="shared" si="8"/>
        <v>0</v>
      </c>
      <c r="O46" s="64">
        <f t="shared" si="9"/>
        <v>0</v>
      </c>
      <c r="Q46" s="104">
        <f t="shared" si="10"/>
        <v>0</v>
      </c>
      <c r="R46" s="104" t="str">
        <f t="shared" si="11"/>
        <v>Not Applicable</v>
      </c>
      <c r="S46" s="149" t="s">
        <v>815</v>
      </c>
      <c r="T46" s="149">
        <f>IF(O46=0,0,IF(S46="N",0,VLOOKUP(B46,'Enrollment 25-26'!$B$8:$K$332,9,FALSE)))</f>
        <v>0</v>
      </c>
      <c r="U46" s="64">
        <f t="shared" si="12"/>
        <v>0</v>
      </c>
      <c r="V46" s="128">
        <f t="shared" si="13"/>
        <v>0</v>
      </c>
      <c r="W46" s="150"/>
      <c r="X46" s="64">
        <f>IFERROR(VLOOKUP($B46,'Allocations 2025-26'!$B$9:$U$329,14,FALSE),0)</f>
        <v>3065</v>
      </c>
      <c r="Y46" s="99">
        <f t="shared" si="14"/>
        <v>-3065</v>
      </c>
      <c r="Z46" s="132">
        <f t="shared" si="15"/>
        <v>-1</v>
      </c>
      <c r="AA46" s="151" t="str">
        <f t="shared" si="17"/>
        <v>N</v>
      </c>
      <c r="AC46" s="64"/>
      <c r="AE46" s="152"/>
      <c r="AH46" s="153"/>
      <c r="AI46" s="153"/>
      <c r="AJ46" s="153"/>
      <c r="AK46" s="154"/>
    </row>
    <row r="47" spans="1:37" x14ac:dyDescent="0.25">
      <c r="A47" s="142" t="s">
        <v>471</v>
      </c>
      <c r="B47" t="s">
        <v>466</v>
      </c>
      <c r="C47" t="s">
        <v>47</v>
      </c>
      <c r="D47" s="143">
        <f>IFERROR(VLOOKUP(B47,'Enrollment 26-27'!$B$5:$I$332,8,FALSE),0)</f>
        <v>26.496666666666666</v>
      </c>
      <c r="E47" s="64">
        <f t="shared" si="2"/>
        <v>3044</v>
      </c>
      <c r="F47" s="144">
        <v>0</v>
      </c>
      <c r="G47" s="144">
        <v>0</v>
      </c>
      <c r="H47" s="64">
        <f t="shared" si="3"/>
        <v>3044</v>
      </c>
      <c r="I47" s="64">
        <f t="shared" si="4"/>
        <v>0</v>
      </c>
      <c r="J47" s="145">
        <f t="shared" si="5"/>
        <v>3044</v>
      </c>
      <c r="K47" s="146" t="str">
        <f t="shared" si="16"/>
        <v>N</v>
      </c>
      <c r="L47" s="147">
        <f t="shared" si="6"/>
        <v>3044</v>
      </c>
      <c r="M47" s="148">
        <f t="shared" si="7"/>
        <v>0</v>
      </c>
      <c r="N47" s="64">
        <f t="shared" si="8"/>
        <v>0</v>
      </c>
      <c r="O47" s="64">
        <f t="shared" si="9"/>
        <v>0</v>
      </c>
      <c r="Q47" s="104">
        <f t="shared" si="10"/>
        <v>0</v>
      </c>
      <c r="R47" s="104" t="str">
        <f t="shared" si="11"/>
        <v>Not Applicable</v>
      </c>
      <c r="S47" s="149" t="s">
        <v>815</v>
      </c>
      <c r="T47" s="149">
        <f>IF(O47=0,0,IF(S47="N",0,VLOOKUP(B47,'Enrollment 25-26'!$B$8:$K$332,9,FALSE)))</f>
        <v>0</v>
      </c>
      <c r="U47" s="64">
        <f t="shared" si="12"/>
        <v>0</v>
      </c>
      <c r="V47" s="128">
        <f t="shared" si="13"/>
        <v>0</v>
      </c>
      <c r="W47" s="150"/>
      <c r="X47" s="64">
        <f>IFERROR(VLOOKUP($B47,'Allocations 2025-26'!$B$9:$U$329,14,FALSE),0)</f>
        <v>2050</v>
      </c>
      <c r="Y47" s="99">
        <f t="shared" si="14"/>
        <v>-2050</v>
      </c>
      <c r="Z47" s="132">
        <f t="shared" si="15"/>
        <v>-1</v>
      </c>
      <c r="AA47" s="151" t="str">
        <f t="shared" si="17"/>
        <v>N</v>
      </c>
      <c r="AC47" s="64"/>
      <c r="AE47" s="152"/>
      <c r="AH47" s="153"/>
      <c r="AI47" s="153"/>
      <c r="AJ47" s="153"/>
      <c r="AK47" s="154"/>
    </row>
    <row r="48" spans="1:37" x14ac:dyDescent="0.25">
      <c r="A48" s="142" t="s">
        <v>454</v>
      </c>
      <c r="B48" t="s">
        <v>513</v>
      </c>
      <c r="C48" t="s">
        <v>48</v>
      </c>
      <c r="D48" s="143">
        <f>IFERROR(VLOOKUP(B48,'Enrollment 26-27'!$B$5:$I$332,8,FALSE),0)</f>
        <v>2062.67</v>
      </c>
      <c r="E48" s="64">
        <f t="shared" si="2"/>
        <v>236931</v>
      </c>
      <c r="F48" s="144">
        <v>0</v>
      </c>
      <c r="G48" s="144">
        <v>0</v>
      </c>
      <c r="H48" s="64">
        <f t="shared" si="3"/>
        <v>236931</v>
      </c>
      <c r="I48" s="64">
        <f t="shared" si="4"/>
        <v>0</v>
      </c>
      <c r="J48" s="145">
        <f t="shared" si="5"/>
        <v>236931</v>
      </c>
      <c r="K48" s="146" t="str">
        <f t="shared" si="16"/>
        <v>Y</v>
      </c>
      <c r="L48" s="147">
        <f t="shared" si="6"/>
        <v>0</v>
      </c>
      <c r="M48" s="148">
        <f t="shared" si="7"/>
        <v>2062.67</v>
      </c>
      <c r="N48" s="64">
        <f t="shared" si="8"/>
        <v>3519</v>
      </c>
      <c r="O48" s="64">
        <f t="shared" si="9"/>
        <v>240450</v>
      </c>
      <c r="Q48" s="104">
        <f t="shared" si="10"/>
        <v>0</v>
      </c>
      <c r="R48" s="104" t="str">
        <f t="shared" si="11"/>
        <v>Not Applicable</v>
      </c>
      <c r="S48" s="149" t="s">
        <v>815</v>
      </c>
      <c r="T48" s="149">
        <f>IF(O48=0,0,IF(S48="N",0,VLOOKUP(B48,'Enrollment 25-26'!$B$8:$K$332,9,FALSE)))</f>
        <v>0</v>
      </c>
      <c r="U48" s="64">
        <f t="shared" si="12"/>
        <v>240450</v>
      </c>
      <c r="V48" s="128">
        <f t="shared" si="13"/>
        <v>116.57220980573722</v>
      </c>
      <c r="W48" s="150"/>
      <c r="X48" s="64">
        <f>IFERROR(VLOOKUP($B48,'Allocations 2025-26'!$B$9:$U$329,14,FALSE),0)</f>
        <v>245660</v>
      </c>
      <c r="Y48" s="99">
        <f t="shared" si="14"/>
        <v>-5210</v>
      </c>
      <c r="Z48" s="132">
        <f t="shared" si="15"/>
        <v>-2.1208173898884637E-2</v>
      </c>
      <c r="AA48" s="151" t="str">
        <f t="shared" si="17"/>
        <v>Y</v>
      </c>
      <c r="AC48" s="64"/>
      <c r="AE48" s="152"/>
      <c r="AH48" s="153"/>
      <c r="AI48" s="153"/>
      <c r="AJ48" s="153"/>
      <c r="AK48" s="154"/>
    </row>
    <row r="49" spans="1:37" x14ac:dyDescent="0.25">
      <c r="A49" s="142" t="s">
        <v>443</v>
      </c>
      <c r="B49" t="s">
        <v>514</v>
      </c>
      <c r="C49" t="s">
        <v>50</v>
      </c>
      <c r="D49" s="143">
        <f>IFERROR(VLOOKUP(B49,'Enrollment 26-27'!$B$5:$I$332,8,FALSE),0)</f>
        <v>0</v>
      </c>
      <c r="E49" s="64">
        <f t="shared" si="2"/>
        <v>0</v>
      </c>
      <c r="F49" s="144">
        <v>0</v>
      </c>
      <c r="G49" s="144">
        <v>0</v>
      </c>
      <c r="H49" s="64">
        <f t="shared" si="3"/>
        <v>0</v>
      </c>
      <c r="I49" s="64">
        <f t="shared" si="4"/>
        <v>0</v>
      </c>
      <c r="J49" s="145">
        <f t="shared" si="5"/>
        <v>0</v>
      </c>
      <c r="K49" s="146" t="str">
        <f t="shared" si="16"/>
        <v>N</v>
      </c>
      <c r="L49" s="147">
        <f t="shared" si="6"/>
        <v>0</v>
      </c>
      <c r="M49" s="148">
        <f t="shared" si="7"/>
        <v>0</v>
      </c>
      <c r="N49" s="64">
        <f t="shared" si="8"/>
        <v>0</v>
      </c>
      <c r="O49" s="64">
        <f t="shared" si="9"/>
        <v>0</v>
      </c>
      <c r="Q49" s="104">
        <f t="shared" si="10"/>
        <v>0</v>
      </c>
      <c r="R49" s="104" t="str">
        <f t="shared" si="11"/>
        <v>Not Applicable</v>
      </c>
      <c r="S49" s="149" t="s">
        <v>815</v>
      </c>
      <c r="T49" s="149">
        <f>IF(O49=0,0,IF(S49="N",0,VLOOKUP(B49,'Enrollment 25-26'!$B$8:$K$332,9,FALSE)))</f>
        <v>0</v>
      </c>
      <c r="U49" s="64">
        <f t="shared" si="12"/>
        <v>0</v>
      </c>
      <c r="V49" s="128">
        <f t="shared" si="13"/>
        <v>0</v>
      </c>
      <c r="W49" s="150"/>
      <c r="X49" s="64">
        <f>IFERROR(VLOOKUP($B49,'Allocations 2025-26'!$B$9:$U$329,14,FALSE),0)</f>
        <v>0</v>
      </c>
      <c r="Y49" s="99">
        <f t="shared" si="14"/>
        <v>0</v>
      </c>
      <c r="Z49" s="132">
        <f t="shared" si="15"/>
        <v>0</v>
      </c>
      <c r="AA49" s="151" t="str">
        <f t="shared" si="17"/>
        <v>N</v>
      </c>
      <c r="AC49" s="64"/>
      <c r="AE49" s="152"/>
      <c r="AH49" s="153"/>
      <c r="AI49" s="153"/>
      <c r="AJ49" s="153"/>
      <c r="AK49" s="154"/>
    </row>
    <row r="50" spans="1:37" x14ac:dyDescent="0.25">
      <c r="A50" s="142" t="s">
        <v>451</v>
      </c>
      <c r="B50" t="s">
        <v>515</v>
      </c>
      <c r="C50" t="s">
        <v>51</v>
      </c>
      <c r="D50" s="143">
        <f>IFERROR(VLOOKUP(B50,'Enrollment 26-27'!$B$5:$I$332,8,FALSE),0)</f>
        <v>245.5</v>
      </c>
      <c r="E50" s="64">
        <f t="shared" si="2"/>
        <v>28200</v>
      </c>
      <c r="F50" s="144">
        <v>0</v>
      </c>
      <c r="G50" s="144">
        <v>0</v>
      </c>
      <c r="H50" s="64">
        <f t="shared" si="3"/>
        <v>28200</v>
      </c>
      <c r="I50" s="64">
        <f t="shared" si="4"/>
        <v>0</v>
      </c>
      <c r="J50" s="145">
        <f t="shared" si="5"/>
        <v>28200</v>
      </c>
      <c r="K50" s="146" t="str">
        <f t="shared" si="16"/>
        <v>Y</v>
      </c>
      <c r="L50" s="147">
        <f t="shared" si="6"/>
        <v>0</v>
      </c>
      <c r="M50" s="148">
        <f t="shared" si="7"/>
        <v>245.5</v>
      </c>
      <c r="N50" s="64">
        <f t="shared" si="8"/>
        <v>419</v>
      </c>
      <c r="O50" s="64">
        <f t="shared" si="9"/>
        <v>28619</v>
      </c>
      <c r="Q50" s="104">
        <f t="shared" si="10"/>
        <v>0</v>
      </c>
      <c r="R50" s="104" t="str">
        <f t="shared" si="11"/>
        <v>Not Applicable</v>
      </c>
      <c r="S50" s="149" t="s">
        <v>815</v>
      </c>
      <c r="T50" s="149">
        <f>IF(O50=0,0,IF(S50="N",0,VLOOKUP(B50,'Enrollment 25-26'!$B$8:$K$332,9,FALSE)))</f>
        <v>0</v>
      </c>
      <c r="U50" s="64">
        <f t="shared" si="12"/>
        <v>28619</v>
      </c>
      <c r="V50" s="128">
        <f t="shared" si="13"/>
        <v>116.57433808553971</v>
      </c>
      <c r="W50" s="150"/>
      <c r="X50" s="64">
        <f>IFERROR(VLOOKUP($B50,'Allocations 2025-26'!$B$9:$U$329,14,FALSE),0)</f>
        <v>28560</v>
      </c>
      <c r="Y50" s="99">
        <f t="shared" si="14"/>
        <v>59</v>
      </c>
      <c r="Z50" s="132">
        <f t="shared" si="15"/>
        <v>2.0658263305322129E-3</v>
      </c>
      <c r="AA50" s="151" t="str">
        <f t="shared" si="17"/>
        <v>Y</v>
      </c>
      <c r="AC50" s="64"/>
      <c r="AE50" s="152"/>
      <c r="AH50" s="153"/>
      <c r="AI50" s="153"/>
      <c r="AJ50" s="153"/>
      <c r="AK50" s="154"/>
    </row>
    <row r="51" spans="1:37" x14ac:dyDescent="0.25">
      <c r="A51" s="142" t="s">
        <v>443</v>
      </c>
      <c r="B51" t="s">
        <v>516</v>
      </c>
      <c r="C51" t="s">
        <v>52</v>
      </c>
      <c r="D51" s="143">
        <f>IFERROR(VLOOKUP(B51,'Enrollment 26-27'!$B$5:$I$332,8,FALSE),0)</f>
        <v>0</v>
      </c>
      <c r="E51" s="64">
        <f t="shared" si="2"/>
        <v>0</v>
      </c>
      <c r="F51" s="144">
        <v>0</v>
      </c>
      <c r="G51" s="144">
        <v>0</v>
      </c>
      <c r="H51" s="64">
        <f t="shared" si="3"/>
        <v>0</v>
      </c>
      <c r="I51" s="64">
        <f t="shared" si="4"/>
        <v>0</v>
      </c>
      <c r="J51" s="145">
        <f t="shared" si="5"/>
        <v>0</v>
      </c>
      <c r="K51" s="146" t="str">
        <f t="shared" si="16"/>
        <v>N</v>
      </c>
      <c r="L51" s="147">
        <f t="shared" si="6"/>
        <v>0</v>
      </c>
      <c r="M51" s="148">
        <f t="shared" si="7"/>
        <v>0</v>
      </c>
      <c r="N51" s="64">
        <f t="shared" si="8"/>
        <v>0</v>
      </c>
      <c r="O51" s="64">
        <f t="shared" si="9"/>
        <v>0</v>
      </c>
      <c r="Q51" s="104">
        <f t="shared" si="10"/>
        <v>0</v>
      </c>
      <c r="R51" s="104" t="str">
        <f t="shared" si="11"/>
        <v>Not Applicable</v>
      </c>
      <c r="S51" s="149" t="s">
        <v>815</v>
      </c>
      <c r="T51" s="149">
        <f>IF(O51=0,0,IF(S51="N",0,VLOOKUP(B51,'Enrollment 25-26'!$B$8:$K$332,9,FALSE)))</f>
        <v>0</v>
      </c>
      <c r="U51" s="64">
        <f t="shared" si="12"/>
        <v>0</v>
      </c>
      <c r="V51" s="128">
        <f t="shared" si="13"/>
        <v>0</v>
      </c>
      <c r="W51" s="150"/>
      <c r="X51" s="64">
        <f>IFERROR(VLOOKUP($B51,'Allocations 2025-26'!$B$9:$U$329,14,FALSE),0)</f>
        <v>0</v>
      </c>
      <c r="Y51" s="99">
        <f t="shared" si="14"/>
        <v>0</v>
      </c>
      <c r="Z51" s="132">
        <f t="shared" si="15"/>
        <v>0</v>
      </c>
      <c r="AA51" s="151" t="str">
        <f t="shared" si="17"/>
        <v>N</v>
      </c>
      <c r="AC51" s="64"/>
      <c r="AE51" s="152"/>
      <c r="AH51" s="153"/>
      <c r="AI51" s="153"/>
      <c r="AJ51" s="153"/>
      <c r="AK51" s="154"/>
    </row>
    <row r="52" spans="1:37" x14ac:dyDescent="0.25">
      <c r="A52" s="142" t="s">
        <v>443</v>
      </c>
      <c r="B52" t="s">
        <v>517</v>
      </c>
      <c r="C52" t="s">
        <v>53</v>
      </c>
      <c r="D52" s="143">
        <f>IFERROR(VLOOKUP(B52,'Enrollment 26-27'!$B$5:$I$332,8,FALSE),0)</f>
        <v>0</v>
      </c>
      <c r="E52" s="64">
        <f t="shared" si="2"/>
        <v>0</v>
      </c>
      <c r="F52" s="144">
        <v>0</v>
      </c>
      <c r="G52" s="144">
        <v>0</v>
      </c>
      <c r="H52" s="64">
        <f t="shared" si="3"/>
        <v>0</v>
      </c>
      <c r="I52" s="64">
        <f t="shared" si="4"/>
        <v>0</v>
      </c>
      <c r="J52" s="145">
        <f t="shared" si="5"/>
        <v>0</v>
      </c>
      <c r="K52" s="146" t="str">
        <f t="shared" si="16"/>
        <v>N</v>
      </c>
      <c r="L52" s="147">
        <f t="shared" si="6"/>
        <v>0</v>
      </c>
      <c r="M52" s="148">
        <f t="shared" si="7"/>
        <v>0</v>
      </c>
      <c r="N52" s="64">
        <f t="shared" si="8"/>
        <v>0</v>
      </c>
      <c r="O52" s="64">
        <f t="shared" si="9"/>
        <v>0</v>
      </c>
      <c r="Q52" s="104">
        <f t="shared" si="10"/>
        <v>0</v>
      </c>
      <c r="R52" s="104" t="str">
        <f t="shared" si="11"/>
        <v>Not Applicable</v>
      </c>
      <c r="S52" s="149" t="s">
        <v>815</v>
      </c>
      <c r="T52" s="149">
        <f>IF(O52=0,0,IF(S52="N",0,VLOOKUP(B52,'Enrollment 25-26'!$B$8:$K$332,9,FALSE)))</f>
        <v>0</v>
      </c>
      <c r="U52" s="64">
        <f t="shared" si="12"/>
        <v>0</v>
      </c>
      <c r="V52" s="128">
        <f t="shared" si="13"/>
        <v>0</v>
      </c>
      <c r="W52" s="150"/>
      <c r="X52" s="64">
        <f>IFERROR(VLOOKUP($B52,'Allocations 2025-26'!$B$9:$U$329,14,FALSE),0)</f>
        <v>0</v>
      </c>
      <c r="Y52" s="99">
        <f t="shared" si="14"/>
        <v>0</v>
      </c>
      <c r="Z52" s="132">
        <f t="shared" si="15"/>
        <v>0</v>
      </c>
      <c r="AA52" s="151" t="str">
        <f t="shared" si="17"/>
        <v>N</v>
      </c>
      <c r="AC52" s="64"/>
      <c r="AE52" s="152"/>
      <c r="AH52" s="153"/>
      <c r="AI52" s="153"/>
      <c r="AJ52" s="153"/>
      <c r="AK52" s="154"/>
    </row>
    <row r="53" spans="1:37" x14ac:dyDescent="0.25">
      <c r="A53" s="142" t="s">
        <v>451</v>
      </c>
      <c r="B53" t="s">
        <v>518</v>
      </c>
      <c r="C53" t="s">
        <v>54</v>
      </c>
      <c r="D53" s="143">
        <f>IFERROR(VLOOKUP(B53,'Enrollment 26-27'!$B$5:$I$332,8,FALSE),0)</f>
        <v>134</v>
      </c>
      <c r="E53" s="64">
        <f t="shared" si="2"/>
        <v>15392</v>
      </c>
      <c r="F53" s="144">
        <v>0</v>
      </c>
      <c r="G53" s="144">
        <v>0</v>
      </c>
      <c r="H53" s="64">
        <f t="shared" si="3"/>
        <v>15392</v>
      </c>
      <c r="I53" s="64">
        <f t="shared" si="4"/>
        <v>0</v>
      </c>
      <c r="J53" s="145">
        <f t="shared" si="5"/>
        <v>15392</v>
      </c>
      <c r="K53" s="146" t="str">
        <f t="shared" si="16"/>
        <v>Y</v>
      </c>
      <c r="L53" s="147">
        <f t="shared" si="6"/>
        <v>0</v>
      </c>
      <c r="M53" s="148">
        <f t="shared" si="7"/>
        <v>134</v>
      </c>
      <c r="N53" s="64">
        <f t="shared" si="8"/>
        <v>229</v>
      </c>
      <c r="O53" s="64">
        <f t="shared" si="9"/>
        <v>15621</v>
      </c>
      <c r="Q53" s="104">
        <f t="shared" si="10"/>
        <v>0</v>
      </c>
      <c r="R53" s="104" t="str">
        <f t="shared" si="11"/>
        <v>Not Applicable</v>
      </c>
      <c r="S53" s="149" t="s">
        <v>815</v>
      </c>
      <c r="T53" s="149">
        <f>IF(O53=0,0,IF(S53="N",0,VLOOKUP(B53,'Enrollment 25-26'!$B$8:$K$332,9,FALSE)))</f>
        <v>0</v>
      </c>
      <c r="U53" s="64">
        <f t="shared" si="12"/>
        <v>15621</v>
      </c>
      <c r="V53" s="128">
        <f t="shared" si="13"/>
        <v>116.57462686567165</v>
      </c>
      <c r="W53" s="150"/>
      <c r="X53" s="64">
        <f>IFERROR(VLOOKUP($B53,'Allocations 2025-26'!$B$9:$U$329,14,FALSE),0)</f>
        <v>16554</v>
      </c>
      <c r="Y53" s="99">
        <f t="shared" si="14"/>
        <v>-933</v>
      </c>
      <c r="Z53" s="132">
        <f t="shared" si="15"/>
        <v>-5.6361000362450162E-2</v>
      </c>
      <c r="AA53" s="151" t="str">
        <f t="shared" si="17"/>
        <v>Y</v>
      </c>
      <c r="AC53" s="64"/>
      <c r="AE53" s="152"/>
      <c r="AH53" s="153"/>
      <c r="AI53" s="153"/>
      <c r="AJ53" s="153"/>
      <c r="AK53" s="154"/>
    </row>
    <row r="54" spans="1:37" x14ac:dyDescent="0.25">
      <c r="A54" s="142" t="s">
        <v>443</v>
      </c>
      <c r="B54" t="s">
        <v>519</v>
      </c>
      <c r="C54" t="s">
        <v>55</v>
      </c>
      <c r="D54" s="143">
        <f>IFERROR(VLOOKUP(B54,'Enrollment 26-27'!$B$5:$I$332,8,FALSE),0)</f>
        <v>7.67</v>
      </c>
      <c r="E54" s="64">
        <f t="shared" si="2"/>
        <v>881</v>
      </c>
      <c r="F54" s="144">
        <v>0</v>
      </c>
      <c r="G54" s="144">
        <v>0</v>
      </c>
      <c r="H54" s="64">
        <f t="shared" si="3"/>
        <v>881</v>
      </c>
      <c r="I54" s="64">
        <f t="shared" si="4"/>
        <v>0</v>
      </c>
      <c r="J54" s="145">
        <f t="shared" si="5"/>
        <v>881</v>
      </c>
      <c r="K54" s="146" t="str">
        <f t="shared" si="16"/>
        <v>N</v>
      </c>
      <c r="L54" s="147">
        <f t="shared" si="6"/>
        <v>881</v>
      </c>
      <c r="M54" s="148">
        <f t="shared" si="7"/>
        <v>0</v>
      </c>
      <c r="N54" s="64">
        <f t="shared" si="8"/>
        <v>0</v>
      </c>
      <c r="O54" s="64">
        <f t="shared" si="9"/>
        <v>0</v>
      </c>
      <c r="Q54" s="104">
        <f t="shared" si="10"/>
        <v>0</v>
      </c>
      <c r="R54" s="104" t="str">
        <f t="shared" si="11"/>
        <v>Not Applicable</v>
      </c>
      <c r="S54" s="149" t="s">
        <v>815</v>
      </c>
      <c r="T54" s="149">
        <f>IF(O54=0,0,IF(S54="N",0,VLOOKUP(B54,'Enrollment 25-26'!$B$8:$K$332,9,FALSE)))</f>
        <v>0</v>
      </c>
      <c r="U54" s="64">
        <f t="shared" si="12"/>
        <v>0</v>
      </c>
      <c r="V54" s="128">
        <f t="shared" si="13"/>
        <v>0</v>
      </c>
      <c r="W54" s="150"/>
      <c r="X54" s="64">
        <f>IFERROR(VLOOKUP($B54,'Allocations 2025-26'!$B$9:$U$329,14,FALSE),0)</f>
        <v>0</v>
      </c>
      <c r="Y54" s="99">
        <f t="shared" si="14"/>
        <v>0</v>
      </c>
      <c r="Z54" s="132">
        <f t="shared" si="15"/>
        <v>0</v>
      </c>
      <c r="AA54" s="151" t="str">
        <f t="shared" si="17"/>
        <v>N</v>
      </c>
      <c r="AC54" s="64"/>
      <c r="AE54" s="152"/>
      <c r="AH54" s="153"/>
      <c r="AI54" s="153"/>
      <c r="AJ54" s="153"/>
      <c r="AK54" s="154"/>
    </row>
    <row r="55" spans="1:37" x14ac:dyDescent="0.25">
      <c r="A55" s="142" t="s">
        <v>446</v>
      </c>
      <c r="B55" t="s">
        <v>520</v>
      </c>
      <c r="C55" t="s">
        <v>56</v>
      </c>
      <c r="D55" s="143">
        <f>IFERROR(VLOOKUP(B55,'Enrollment 26-27'!$B$5:$I$332,8,FALSE),0)</f>
        <v>29.673333333333332</v>
      </c>
      <c r="E55" s="64">
        <f t="shared" si="2"/>
        <v>3408</v>
      </c>
      <c r="F55" s="144">
        <v>0</v>
      </c>
      <c r="G55" s="144">
        <v>0</v>
      </c>
      <c r="H55" s="64">
        <f t="shared" si="3"/>
        <v>3408</v>
      </c>
      <c r="I55" s="64">
        <f t="shared" si="4"/>
        <v>0</v>
      </c>
      <c r="J55" s="145">
        <f t="shared" si="5"/>
        <v>3408</v>
      </c>
      <c r="K55" s="146" t="str">
        <f t="shared" si="16"/>
        <v>N</v>
      </c>
      <c r="L55" s="147">
        <f t="shared" si="6"/>
        <v>3408</v>
      </c>
      <c r="M55" s="148">
        <f t="shared" si="7"/>
        <v>0</v>
      </c>
      <c r="N55" s="64">
        <f t="shared" si="8"/>
        <v>0</v>
      </c>
      <c r="O55" s="64">
        <f t="shared" si="9"/>
        <v>0</v>
      </c>
      <c r="Q55" s="104">
        <f t="shared" si="10"/>
        <v>0</v>
      </c>
      <c r="R55" s="104" t="str">
        <f t="shared" si="11"/>
        <v>Not Applicable</v>
      </c>
      <c r="S55" s="149" t="s">
        <v>815</v>
      </c>
      <c r="T55" s="149">
        <f>IF(O55=0,0,IF(S55="N",0,VLOOKUP(B55,'Enrollment 25-26'!$B$8:$K$332,9,FALSE)))</f>
        <v>0</v>
      </c>
      <c r="U55" s="64">
        <f t="shared" si="12"/>
        <v>0</v>
      </c>
      <c r="V55" s="128">
        <f t="shared" si="13"/>
        <v>0</v>
      </c>
      <c r="W55" s="150"/>
      <c r="X55" s="64">
        <f>IFERROR(VLOOKUP($B55,'Allocations 2025-26'!$B$9:$U$329,14,FALSE),0)</f>
        <v>0</v>
      </c>
      <c r="Y55" s="99">
        <f t="shared" si="14"/>
        <v>0</v>
      </c>
      <c r="Z55" s="132">
        <f t="shared" si="15"/>
        <v>0</v>
      </c>
      <c r="AA55" s="151" t="str">
        <f t="shared" si="17"/>
        <v>N</v>
      </c>
      <c r="AC55" s="64"/>
      <c r="AE55" s="152"/>
      <c r="AH55" s="153"/>
      <c r="AI55" s="153"/>
      <c r="AJ55" s="153"/>
      <c r="AK55" s="154"/>
    </row>
    <row r="56" spans="1:37" x14ac:dyDescent="0.25">
      <c r="A56" s="142" t="s">
        <v>446</v>
      </c>
      <c r="B56" t="s">
        <v>492</v>
      </c>
      <c r="C56" t="s">
        <v>57</v>
      </c>
      <c r="D56" s="143">
        <f>IFERROR(VLOOKUP(B56,'Enrollment 26-27'!$B$5:$I$332,8,FALSE),0)</f>
        <v>24.83</v>
      </c>
      <c r="E56" s="64">
        <f t="shared" si="2"/>
        <v>2852</v>
      </c>
      <c r="F56" s="144">
        <v>0</v>
      </c>
      <c r="G56" s="144">
        <v>0</v>
      </c>
      <c r="H56" s="64">
        <f t="shared" si="3"/>
        <v>2852</v>
      </c>
      <c r="I56" s="64">
        <f t="shared" si="4"/>
        <v>0</v>
      </c>
      <c r="J56" s="145">
        <f t="shared" si="5"/>
        <v>2852</v>
      </c>
      <c r="K56" s="146" t="str">
        <f t="shared" si="16"/>
        <v>N</v>
      </c>
      <c r="L56" s="147">
        <f t="shared" si="6"/>
        <v>2852</v>
      </c>
      <c r="M56" s="148">
        <f t="shared" si="7"/>
        <v>0</v>
      </c>
      <c r="N56" s="64">
        <f t="shared" si="8"/>
        <v>0</v>
      </c>
      <c r="O56" s="64">
        <f t="shared" si="9"/>
        <v>0</v>
      </c>
      <c r="Q56" s="104">
        <f t="shared" si="10"/>
        <v>0</v>
      </c>
      <c r="R56" s="104" t="str">
        <f t="shared" si="11"/>
        <v>Not Applicable</v>
      </c>
      <c r="S56" s="149" t="s">
        <v>815</v>
      </c>
      <c r="T56" s="149">
        <f>IF(O56=0,0,IF(S56="N",0,VLOOKUP(B56,'Enrollment 25-26'!$B$8:$K$332,9,FALSE)))</f>
        <v>0</v>
      </c>
      <c r="U56" s="64">
        <f t="shared" si="12"/>
        <v>0</v>
      </c>
      <c r="V56" s="128">
        <f t="shared" si="13"/>
        <v>0</v>
      </c>
      <c r="W56" s="150"/>
      <c r="X56" s="64">
        <f>IFERROR(VLOOKUP($B56,'Allocations 2025-26'!$B$9:$U$329,14,FALSE),0)</f>
        <v>3104</v>
      </c>
      <c r="Y56" s="99">
        <f t="shared" si="14"/>
        <v>-3104</v>
      </c>
      <c r="Z56" s="132">
        <f t="shared" si="15"/>
        <v>-1</v>
      </c>
      <c r="AA56" s="151" t="str">
        <f t="shared" si="17"/>
        <v>N</v>
      </c>
      <c r="AC56" s="64"/>
      <c r="AE56" s="152"/>
      <c r="AH56" s="153"/>
      <c r="AI56" s="153"/>
      <c r="AJ56" s="153"/>
      <c r="AK56" s="154"/>
    </row>
    <row r="57" spans="1:37" x14ac:dyDescent="0.25">
      <c r="A57" s="142" t="s">
        <v>438</v>
      </c>
      <c r="B57" t="s">
        <v>521</v>
      </c>
      <c r="C57" t="s">
        <v>58</v>
      </c>
      <c r="D57" s="143">
        <f>IFERROR(VLOOKUP(B57,'Enrollment 26-27'!$B$5:$I$332,8,FALSE),0)</f>
        <v>2</v>
      </c>
      <c r="E57" s="64">
        <f t="shared" si="2"/>
        <v>230</v>
      </c>
      <c r="F57" s="144">
        <v>0</v>
      </c>
      <c r="G57" s="144">
        <v>0</v>
      </c>
      <c r="H57" s="64">
        <f t="shared" si="3"/>
        <v>230</v>
      </c>
      <c r="I57" s="64">
        <f t="shared" si="4"/>
        <v>0</v>
      </c>
      <c r="J57" s="145">
        <f t="shared" si="5"/>
        <v>230</v>
      </c>
      <c r="K57" s="146" t="str">
        <f t="shared" si="16"/>
        <v>N</v>
      </c>
      <c r="L57" s="147">
        <f t="shared" si="6"/>
        <v>230</v>
      </c>
      <c r="M57" s="148">
        <f t="shared" si="7"/>
        <v>0</v>
      </c>
      <c r="N57" s="64">
        <f t="shared" si="8"/>
        <v>0</v>
      </c>
      <c r="O57" s="64">
        <f t="shared" si="9"/>
        <v>0</v>
      </c>
      <c r="Q57" s="104">
        <f t="shared" si="10"/>
        <v>0</v>
      </c>
      <c r="R57" s="104" t="str">
        <f t="shared" si="11"/>
        <v>Not Applicable</v>
      </c>
      <c r="S57" s="149" t="s">
        <v>815</v>
      </c>
      <c r="T57" s="149">
        <f>IF(O57=0,0,IF(S57="N",0,VLOOKUP(B57,'Enrollment 25-26'!$B$8:$K$332,9,FALSE)))</f>
        <v>0</v>
      </c>
      <c r="U57" s="64">
        <f t="shared" si="12"/>
        <v>0</v>
      </c>
      <c r="V57" s="128">
        <f t="shared" si="13"/>
        <v>0</v>
      </c>
      <c r="W57" s="150"/>
      <c r="X57" s="64">
        <f>IFERROR(VLOOKUP($B57,'Allocations 2025-26'!$B$9:$U$329,14,FALSE),0)</f>
        <v>0</v>
      </c>
      <c r="Y57" s="99">
        <f t="shared" si="14"/>
        <v>0</v>
      </c>
      <c r="Z57" s="132">
        <f t="shared" si="15"/>
        <v>0</v>
      </c>
      <c r="AA57" s="151" t="str">
        <f t="shared" si="17"/>
        <v>N</v>
      </c>
      <c r="AC57" s="64"/>
      <c r="AE57" s="152"/>
      <c r="AH57" s="153"/>
      <c r="AI57" s="153"/>
      <c r="AJ57" s="153"/>
      <c r="AK57" s="154"/>
    </row>
    <row r="58" spans="1:37" x14ac:dyDescent="0.25">
      <c r="A58" s="142" t="s">
        <v>481</v>
      </c>
      <c r="B58" t="s">
        <v>522</v>
      </c>
      <c r="C58" t="s">
        <v>59</v>
      </c>
      <c r="D58" s="143">
        <f>IFERROR(VLOOKUP(B58,'Enrollment 26-27'!$B$5:$I$332,8,FALSE),0)</f>
        <v>0</v>
      </c>
      <c r="E58" s="64">
        <f t="shared" si="2"/>
        <v>0</v>
      </c>
      <c r="F58" s="144">
        <v>0</v>
      </c>
      <c r="G58" s="144">
        <v>0</v>
      </c>
      <c r="H58" s="64">
        <f t="shared" si="3"/>
        <v>0</v>
      </c>
      <c r="I58" s="64">
        <f t="shared" si="4"/>
        <v>0</v>
      </c>
      <c r="J58" s="145">
        <f t="shared" si="5"/>
        <v>0</v>
      </c>
      <c r="K58" s="146" t="str">
        <f t="shared" si="16"/>
        <v>N</v>
      </c>
      <c r="L58" s="147">
        <f t="shared" si="6"/>
        <v>0</v>
      </c>
      <c r="M58" s="148">
        <f t="shared" si="7"/>
        <v>0</v>
      </c>
      <c r="N58" s="64">
        <f t="shared" si="8"/>
        <v>0</v>
      </c>
      <c r="O58" s="64">
        <f t="shared" si="9"/>
        <v>0</v>
      </c>
      <c r="Q58" s="104">
        <f t="shared" si="10"/>
        <v>0</v>
      </c>
      <c r="R58" s="104" t="str">
        <f t="shared" si="11"/>
        <v>Not Applicable</v>
      </c>
      <c r="S58" s="149" t="s">
        <v>815</v>
      </c>
      <c r="T58" s="149">
        <f>IF(O58=0,0,IF(S58="N",0,VLOOKUP(B58,'Enrollment 25-26'!$B$8:$K$332,9,FALSE)))</f>
        <v>0</v>
      </c>
      <c r="U58" s="64">
        <f t="shared" si="12"/>
        <v>0</v>
      </c>
      <c r="V58" s="128">
        <f t="shared" si="13"/>
        <v>0</v>
      </c>
      <c r="W58" s="150"/>
      <c r="X58" s="64">
        <f>IFERROR(VLOOKUP($B58,'Allocations 2025-26'!$B$9:$U$329,14,FALSE),0)</f>
        <v>0</v>
      </c>
      <c r="Y58" s="99">
        <f t="shared" si="14"/>
        <v>0</v>
      </c>
      <c r="Z58" s="132">
        <f t="shared" si="15"/>
        <v>0</v>
      </c>
      <c r="AA58" s="151" t="str">
        <f t="shared" si="17"/>
        <v>N</v>
      </c>
      <c r="AC58" s="64"/>
      <c r="AE58" s="152"/>
      <c r="AH58" s="153"/>
      <c r="AI58" s="153"/>
      <c r="AJ58" s="153"/>
      <c r="AK58" s="154"/>
    </row>
    <row r="59" spans="1:37" x14ac:dyDescent="0.25">
      <c r="A59" s="142" t="s">
        <v>446</v>
      </c>
      <c r="B59" t="s">
        <v>523</v>
      </c>
      <c r="C59" t="s">
        <v>60</v>
      </c>
      <c r="D59" s="143">
        <f>IFERROR(VLOOKUP(B59,'Enrollment 26-27'!$B$5:$I$332,8,FALSE),0)</f>
        <v>32.17</v>
      </c>
      <c r="E59" s="64">
        <f t="shared" si="2"/>
        <v>3695</v>
      </c>
      <c r="F59" s="144">
        <v>0</v>
      </c>
      <c r="G59" s="144">
        <v>0</v>
      </c>
      <c r="H59" s="64">
        <f t="shared" si="3"/>
        <v>3695</v>
      </c>
      <c r="I59" s="64">
        <f t="shared" si="4"/>
        <v>0</v>
      </c>
      <c r="J59" s="145">
        <f t="shared" si="5"/>
        <v>3695</v>
      </c>
      <c r="K59" s="146" t="str">
        <f t="shared" si="16"/>
        <v>N</v>
      </c>
      <c r="L59" s="147">
        <f t="shared" si="6"/>
        <v>3695</v>
      </c>
      <c r="M59" s="148">
        <f t="shared" si="7"/>
        <v>0</v>
      </c>
      <c r="N59" s="64">
        <f t="shared" si="8"/>
        <v>0</v>
      </c>
      <c r="O59" s="64">
        <f t="shared" si="9"/>
        <v>0</v>
      </c>
      <c r="Q59" s="104">
        <f t="shared" si="10"/>
        <v>0</v>
      </c>
      <c r="R59" s="104" t="str">
        <f t="shared" si="11"/>
        <v>Not Applicable</v>
      </c>
      <c r="S59" s="149" t="s">
        <v>815</v>
      </c>
      <c r="T59" s="149">
        <f>IF(O59=0,0,IF(S59="N",0,VLOOKUP(B59,'Enrollment 25-26'!$B$8:$K$332,9,FALSE)))</f>
        <v>0</v>
      </c>
      <c r="U59" s="64">
        <f t="shared" si="12"/>
        <v>0</v>
      </c>
      <c r="V59" s="128">
        <f t="shared" si="13"/>
        <v>0</v>
      </c>
      <c r="W59" s="150"/>
      <c r="X59" s="64">
        <f>IFERROR(VLOOKUP($B59,'Allocations 2025-26'!$B$9:$U$329,14,FALSE),0)</f>
        <v>3729</v>
      </c>
      <c r="Y59" s="99">
        <f t="shared" si="14"/>
        <v>-3729</v>
      </c>
      <c r="Z59" s="132">
        <f t="shared" si="15"/>
        <v>-1</v>
      </c>
      <c r="AA59" s="151" t="str">
        <f t="shared" si="17"/>
        <v>N</v>
      </c>
      <c r="AC59" s="64"/>
      <c r="AE59" s="152"/>
      <c r="AH59" s="153"/>
      <c r="AI59" s="153"/>
      <c r="AJ59" s="153"/>
      <c r="AK59" s="154"/>
    </row>
    <row r="60" spans="1:37" x14ac:dyDescent="0.25">
      <c r="A60" s="142" t="s">
        <v>478</v>
      </c>
      <c r="B60" t="s">
        <v>524</v>
      </c>
      <c r="C60" t="s">
        <v>61</v>
      </c>
      <c r="D60" s="143">
        <f>IFERROR(VLOOKUP(B60,'Enrollment 26-27'!$B$5:$I$332,8,FALSE),0)</f>
        <v>1.33</v>
      </c>
      <c r="E60" s="64">
        <f t="shared" si="2"/>
        <v>153</v>
      </c>
      <c r="F60" s="144">
        <v>0</v>
      </c>
      <c r="G60" s="144">
        <v>0</v>
      </c>
      <c r="H60" s="64">
        <f t="shared" si="3"/>
        <v>153</v>
      </c>
      <c r="I60" s="64">
        <f t="shared" si="4"/>
        <v>0</v>
      </c>
      <c r="J60" s="145">
        <f t="shared" si="5"/>
        <v>153</v>
      </c>
      <c r="K60" s="146" t="str">
        <f t="shared" si="16"/>
        <v>N</v>
      </c>
      <c r="L60" s="147">
        <f t="shared" si="6"/>
        <v>153</v>
      </c>
      <c r="M60" s="148">
        <f t="shared" si="7"/>
        <v>0</v>
      </c>
      <c r="N60" s="64">
        <f t="shared" si="8"/>
        <v>0</v>
      </c>
      <c r="O60" s="64">
        <f t="shared" si="9"/>
        <v>0</v>
      </c>
      <c r="Q60" s="104">
        <f t="shared" si="10"/>
        <v>0</v>
      </c>
      <c r="R60" s="104" t="str">
        <f t="shared" si="11"/>
        <v>Not Applicable</v>
      </c>
      <c r="S60" s="149" t="s">
        <v>815</v>
      </c>
      <c r="T60" s="149">
        <f>IF(O60=0,0,IF(S60="N",0,VLOOKUP(B60,'Enrollment 25-26'!$B$8:$K$332,9,FALSE)))</f>
        <v>0</v>
      </c>
      <c r="U60" s="64">
        <f t="shared" si="12"/>
        <v>0</v>
      </c>
      <c r="V60" s="128">
        <f t="shared" si="13"/>
        <v>0</v>
      </c>
      <c r="W60" s="150"/>
      <c r="X60" s="64">
        <f>IFERROR(VLOOKUP($B60,'Allocations 2025-26'!$B$9:$U$329,14,FALSE),0)</f>
        <v>0</v>
      </c>
      <c r="Y60" s="99">
        <f t="shared" si="14"/>
        <v>0</v>
      </c>
      <c r="Z60" s="132">
        <f t="shared" si="15"/>
        <v>0</v>
      </c>
      <c r="AA60" s="151" t="str">
        <f t="shared" si="17"/>
        <v>N</v>
      </c>
      <c r="AC60" s="64"/>
      <c r="AE60" s="152"/>
      <c r="AH60" s="153"/>
      <c r="AI60" s="153"/>
      <c r="AJ60" s="153"/>
      <c r="AK60" s="154"/>
    </row>
    <row r="61" spans="1:37" x14ac:dyDescent="0.25">
      <c r="A61" s="142" t="s">
        <v>443</v>
      </c>
      <c r="B61" t="s">
        <v>525</v>
      </c>
      <c r="C61" t="s">
        <v>62</v>
      </c>
      <c r="D61" s="143">
        <f>IFERROR(VLOOKUP(B61,'Enrollment 26-27'!$B$5:$I$332,8,FALSE),0)</f>
        <v>0</v>
      </c>
      <c r="E61" s="64">
        <f t="shared" si="2"/>
        <v>0</v>
      </c>
      <c r="F61" s="144">
        <v>0</v>
      </c>
      <c r="G61" s="144">
        <v>0</v>
      </c>
      <c r="H61" s="64">
        <f t="shared" si="3"/>
        <v>0</v>
      </c>
      <c r="I61" s="64">
        <f t="shared" si="4"/>
        <v>0</v>
      </c>
      <c r="J61" s="145">
        <f t="shared" si="5"/>
        <v>0</v>
      </c>
      <c r="K61" s="146" t="str">
        <f t="shared" si="16"/>
        <v>N</v>
      </c>
      <c r="L61" s="147">
        <f t="shared" si="6"/>
        <v>0</v>
      </c>
      <c r="M61" s="148">
        <f t="shared" si="7"/>
        <v>0</v>
      </c>
      <c r="N61" s="64">
        <f t="shared" si="8"/>
        <v>0</v>
      </c>
      <c r="O61" s="64">
        <f t="shared" si="9"/>
        <v>0</v>
      </c>
      <c r="Q61" s="104">
        <f t="shared" si="10"/>
        <v>0</v>
      </c>
      <c r="R61" s="104" t="str">
        <f t="shared" si="11"/>
        <v>Not Applicable</v>
      </c>
      <c r="S61" s="149" t="s">
        <v>815</v>
      </c>
      <c r="T61" s="149">
        <f>IF(O61=0,0,IF(S61="N",0,VLOOKUP(B61,'Enrollment 25-26'!$B$8:$K$332,9,FALSE)))</f>
        <v>0</v>
      </c>
      <c r="U61" s="64">
        <f t="shared" si="12"/>
        <v>0</v>
      </c>
      <c r="V61" s="128">
        <f t="shared" si="13"/>
        <v>0</v>
      </c>
      <c r="W61" s="150"/>
      <c r="X61" s="64">
        <f>IFERROR(VLOOKUP($B61,'Allocations 2025-26'!$B$9:$U$329,14,FALSE),0)</f>
        <v>0</v>
      </c>
      <c r="Y61" s="99">
        <f t="shared" si="14"/>
        <v>0</v>
      </c>
      <c r="Z61" s="132">
        <f t="shared" si="15"/>
        <v>0</v>
      </c>
      <c r="AA61" s="151" t="str">
        <f t="shared" si="17"/>
        <v>N</v>
      </c>
      <c r="AC61" s="64"/>
      <c r="AE61" s="152"/>
      <c r="AH61" s="153"/>
      <c r="AI61" s="153"/>
      <c r="AJ61" s="153"/>
      <c r="AK61" s="154"/>
    </row>
    <row r="62" spans="1:37" x14ac:dyDescent="0.25">
      <c r="A62" s="142" t="s">
        <v>443</v>
      </c>
      <c r="B62" t="s">
        <v>526</v>
      </c>
      <c r="C62" t="s">
        <v>63</v>
      </c>
      <c r="D62" s="143">
        <f>IFERROR(VLOOKUP(B62,'Enrollment 26-27'!$B$5:$I$332,8,FALSE),0)</f>
        <v>0</v>
      </c>
      <c r="E62" s="64">
        <f t="shared" si="2"/>
        <v>0</v>
      </c>
      <c r="F62" s="144">
        <v>0</v>
      </c>
      <c r="G62" s="144">
        <v>0</v>
      </c>
      <c r="H62" s="64">
        <f t="shared" si="3"/>
        <v>0</v>
      </c>
      <c r="I62" s="64">
        <f t="shared" si="4"/>
        <v>0</v>
      </c>
      <c r="J62" s="145">
        <f t="shared" si="5"/>
        <v>0</v>
      </c>
      <c r="K62" s="146" t="str">
        <f t="shared" si="16"/>
        <v>N</v>
      </c>
      <c r="L62" s="147">
        <f t="shared" si="6"/>
        <v>0</v>
      </c>
      <c r="M62" s="148">
        <f t="shared" si="7"/>
        <v>0</v>
      </c>
      <c r="N62" s="64">
        <f t="shared" si="8"/>
        <v>0</v>
      </c>
      <c r="O62" s="64">
        <f t="shared" si="9"/>
        <v>0</v>
      </c>
      <c r="Q62" s="104">
        <f t="shared" si="10"/>
        <v>0</v>
      </c>
      <c r="R62" s="104" t="str">
        <f t="shared" si="11"/>
        <v>Not Applicable</v>
      </c>
      <c r="S62" s="149" t="s">
        <v>815</v>
      </c>
      <c r="T62" s="149">
        <f>IF(O62=0,0,IF(S62="N",0,VLOOKUP(B62,'Enrollment 25-26'!$B$8:$K$332,9,FALSE)))</f>
        <v>0</v>
      </c>
      <c r="U62" s="64">
        <f t="shared" si="12"/>
        <v>0</v>
      </c>
      <c r="V62" s="128">
        <f t="shared" si="13"/>
        <v>0</v>
      </c>
      <c r="W62" s="150"/>
      <c r="X62" s="64">
        <f>IFERROR(VLOOKUP($B62,'Allocations 2025-26'!$B$9:$U$329,14,FALSE),0)</f>
        <v>0</v>
      </c>
      <c r="Y62" s="99">
        <f t="shared" si="14"/>
        <v>0</v>
      </c>
      <c r="Z62" s="132">
        <f t="shared" si="15"/>
        <v>0</v>
      </c>
      <c r="AA62" s="151" t="str">
        <f t="shared" si="17"/>
        <v>N</v>
      </c>
      <c r="AC62" s="64"/>
      <c r="AE62" s="152"/>
      <c r="AH62" s="153"/>
      <c r="AI62" s="153"/>
      <c r="AJ62" s="153"/>
      <c r="AK62" s="154"/>
    </row>
    <row r="63" spans="1:37" x14ac:dyDescent="0.25">
      <c r="A63" s="142" t="s">
        <v>443</v>
      </c>
      <c r="B63" t="s">
        <v>527</v>
      </c>
      <c r="C63" t="s">
        <v>64</v>
      </c>
      <c r="D63" s="143">
        <f>IFERROR(VLOOKUP(B63,'Enrollment 26-27'!$B$5:$I$332,8,FALSE),0)</f>
        <v>0</v>
      </c>
      <c r="E63" s="64">
        <f t="shared" si="2"/>
        <v>0</v>
      </c>
      <c r="F63" s="144">
        <v>0</v>
      </c>
      <c r="G63" s="144">
        <v>0</v>
      </c>
      <c r="H63" s="64">
        <f t="shared" si="3"/>
        <v>0</v>
      </c>
      <c r="I63" s="64">
        <f t="shared" si="4"/>
        <v>0</v>
      </c>
      <c r="J63" s="145">
        <f t="shared" si="5"/>
        <v>0</v>
      </c>
      <c r="K63" s="146" t="str">
        <f t="shared" si="16"/>
        <v>N</v>
      </c>
      <c r="L63" s="147">
        <f t="shared" si="6"/>
        <v>0</v>
      </c>
      <c r="M63" s="148">
        <f t="shared" si="7"/>
        <v>0</v>
      </c>
      <c r="N63" s="64">
        <f t="shared" si="8"/>
        <v>0</v>
      </c>
      <c r="O63" s="64">
        <f t="shared" si="9"/>
        <v>0</v>
      </c>
      <c r="Q63" s="104">
        <f t="shared" si="10"/>
        <v>0</v>
      </c>
      <c r="R63" s="104" t="str">
        <f t="shared" si="11"/>
        <v>Not Applicable</v>
      </c>
      <c r="S63" s="149" t="s">
        <v>815</v>
      </c>
      <c r="T63" s="149">
        <f>IF(O63=0,0,IF(S63="N",0,VLOOKUP(B63,'Enrollment 25-26'!$B$8:$K$332,9,FALSE)))</f>
        <v>0</v>
      </c>
      <c r="U63" s="64">
        <f t="shared" si="12"/>
        <v>0</v>
      </c>
      <c r="V63" s="128">
        <f t="shared" si="13"/>
        <v>0</v>
      </c>
      <c r="W63" s="150"/>
      <c r="X63" s="64">
        <f>IFERROR(VLOOKUP($B63,'Allocations 2025-26'!$B$9:$U$329,14,FALSE),0)</f>
        <v>0</v>
      </c>
      <c r="Y63" s="99">
        <f t="shared" si="14"/>
        <v>0</v>
      </c>
      <c r="Z63" s="132">
        <f t="shared" si="15"/>
        <v>0</v>
      </c>
      <c r="AA63" s="151" t="str">
        <f t="shared" si="17"/>
        <v>N</v>
      </c>
      <c r="AC63" s="64"/>
      <c r="AE63" s="152"/>
      <c r="AH63" s="153"/>
      <c r="AI63" s="153"/>
      <c r="AJ63" s="153"/>
      <c r="AK63" s="154"/>
    </row>
    <row r="64" spans="1:37" x14ac:dyDescent="0.25">
      <c r="A64" s="142" t="s">
        <v>471</v>
      </c>
      <c r="B64" t="s">
        <v>528</v>
      </c>
      <c r="C64" t="s">
        <v>65</v>
      </c>
      <c r="D64" s="143">
        <f>IFERROR(VLOOKUP(B64,'Enrollment 26-27'!$B$5:$I$332,8,FALSE),0)</f>
        <v>0</v>
      </c>
      <c r="E64" s="64">
        <f t="shared" si="2"/>
        <v>0</v>
      </c>
      <c r="F64" s="144">
        <v>0</v>
      </c>
      <c r="G64" s="144">
        <v>0</v>
      </c>
      <c r="H64" s="64">
        <f t="shared" si="3"/>
        <v>0</v>
      </c>
      <c r="I64" s="64">
        <f t="shared" si="4"/>
        <v>0</v>
      </c>
      <c r="J64" s="145">
        <f t="shared" si="5"/>
        <v>0</v>
      </c>
      <c r="K64" s="146" t="str">
        <f t="shared" si="16"/>
        <v>N</v>
      </c>
      <c r="L64" s="147">
        <f t="shared" si="6"/>
        <v>0</v>
      </c>
      <c r="M64" s="148">
        <f t="shared" si="7"/>
        <v>0</v>
      </c>
      <c r="N64" s="64">
        <f t="shared" si="8"/>
        <v>0</v>
      </c>
      <c r="O64" s="64">
        <f t="shared" si="9"/>
        <v>0</v>
      </c>
      <c r="Q64" s="104">
        <f t="shared" si="10"/>
        <v>0</v>
      </c>
      <c r="R64" s="104" t="str">
        <f t="shared" si="11"/>
        <v>Not Applicable</v>
      </c>
      <c r="S64" s="149" t="s">
        <v>815</v>
      </c>
      <c r="T64" s="149">
        <f>IF(O64=0,0,IF(S64="N",0,VLOOKUP(B64,'Enrollment 25-26'!$B$8:$K$332,9,FALSE)))</f>
        <v>0</v>
      </c>
      <c r="U64" s="64">
        <f t="shared" si="12"/>
        <v>0</v>
      </c>
      <c r="V64" s="128">
        <f t="shared" si="13"/>
        <v>0</v>
      </c>
      <c r="W64" s="150"/>
      <c r="X64" s="64">
        <f>IFERROR(VLOOKUP($B64,'Allocations 2025-26'!$B$9:$U$329,14,FALSE),0)</f>
        <v>0</v>
      </c>
      <c r="Y64" s="99">
        <f t="shared" si="14"/>
        <v>0</v>
      </c>
      <c r="Z64" s="132">
        <f t="shared" si="15"/>
        <v>0</v>
      </c>
      <c r="AA64" s="151" t="str">
        <f t="shared" si="17"/>
        <v>N</v>
      </c>
      <c r="AC64" s="64"/>
      <c r="AE64" s="152"/>
      <c r="AH64" s="153"/>
      <c r="AI64" s="153"/>
      <c r="AJ64" s="153"/>
      <c r="AK64" s="154"/>
    </row>
    <row r="65" spans="1:37" x14ac:dyDescent="0.25">
      <c r="A65" s="142" t="s">
        <v>446</v>
      </c>
      <c r="B65" t="s">
        <v>529</v>
      </c>
      <c r="C65" t="s">
        <v>66</v>
      </c>
      <c r="D65" s="143">
        <f>IFERROR(VLOOKUP(B65,'Enrollment 26-27'!$B$5:$I$332,8,FALSE),0)</f>
        <v>0.83</v>
      </c>
      <c r="E65" s="64">
        <f t="shared" si="2"/>
        <v>95</v>
      </c>
      <c r="F65" s="144">
        <v>0</v>
      </c>
      <c r="G65" s="144">
        <v>0</v>
      </c>
      <c r="H65" s="64">
        <f t="shared" si="3"/>
        <v>95</v>
      </c>
      <c r="I65" s="64">
        <f t="shared" si="4"/>
        <v>0</v>
      </c>
      <c r="J65" s="145">
        <f t="shared" si="5"/>
        <v>95</v>
      </c>
      <c r="K65" s="146" t="str">
        <f t="shared" si="16"/>
        <v>N</v>
      </c>
      <c r="L65" s="147">
        <f t="shared" si="6"/>
        <v>95</v>
      </c>
      <c r="M65" s="148">
        <f t="shared" si="7"/>
        <v>0</v>
      </c>
      <c r="N65" s="64">
        <f t="shared" si="8"/>
        <v>0</v>
      </c>
      <c r="O65" s="64">
        <f t="shared" si="9"/>
        <v>0</v>
      </c>
      <c r="Q65" s="104">
        <f t="shared" si="10"/>
        <v>0</v>
      </c>
      <c r="R65" s="104" t="str">
        <f t="shared" si="11"/>
        <v>Not Applicable</v>
      </c>
      <c r="S65" s="149" t="s">
        <v>815</v>
      </c>
      <c r="T65" s="149">
        <f>IF(O65=0,0,IF(S65="N",0,VLOOKUP(B65,'Enrollment 25-26'!$B$8:$K$332,9,FALSE)))</f>
        <v>0</v>
      </c>
      <c r="U65" s="64">
        <f t="shared" si="12"/>
        <v>0</v>
      </c>
      <c r="V65" s="128">
        <f t="shared" si="13"/>
        <v>0</v>
      </c>
      <c r="W65" s="150"/>
      <c r="X65" s="64">
        <f>IFERROR(VLOOKUP($B65,'Allocations 2025-26'!$B$9:$U$329,14,FALSE),0)</f>
        <v>0</v>
      </c>
      <c r="Y65" s="99">
        <f t="shared" si="14"/>
        <v>0</v>
      </c>
      <c r="Z65" s="132">
        <f t="shared" si="15"/>
        <v>0</v>
      </c>
      <c r="AA65" s="151" t="str">
        <f t="shared" si="17"/>
        <v>N</v>
      </c>
      <c r="AC65" s="64"/>
      <c r="AE65" s="152"/>
      <c r="AH65" s="153"/>
      <c r="AI65" s="153"/>
      <c r="AJ65" s="153"/>
      <c r="AK65" s="154"/>
    </row>
    <row r="66" spans="1:37" x14ac:dyDescent="0.25">
      <c r="A66" s="142" t="s">
        <v>443</v>
      </c>
      <c r="B66" t="s">
        <v>530</v>
      </c>
      <c r="C66" t="s">
        <v>67</v>
      </c>
      <c r="D66" s="143">
        <f>IFERROR(VLOOKUP(B66,'Enrollment 26-27'!$B$5:$I$332,8,FALSE),0)</f>
        <v>0</v>
      </c>
      <c r="E66" s="64">
        <f t="shared" si="2"/>
        <v>0</v>
      </c>
      <c r="F66" s="144">
        <v>0</v>
      </c>
      <c r="G66" s="144">
        <v>0</v>
      </c>
      <c r="H66" s="64">
        <f t="shared" si="3"/>
        <v>0</v>
      </c>
      <c r="I66" s="64">
        <f t="shared" si="4"/>
        <v>0</v>
      </c>
      <c r="J66" s="145">
        <f t="shared" si="5"/>
        <v>0</v>
      </c>
      <c r="K66" s="146" t="str">
        <f t="shared" si="16"/>
        <v>N</v>
      </c>
      <c r="L66" s="147">
        <f t="shared" si="6"/>
        <v>0</v>
      </c>
      <c r="M66" s="148">
        <f t="shared" si="7"/>
        <v>0</v>
      </c>
      <c r="N66" s="64">
        <f t="shared" si="8"/>
        <v>0</v>
      </c>
      <c r="O66" s="64">
        <f t="shared" si="9"/>
        <v>0</v>
      </c>
      <c r="Q66" s="104">
        <f t="shared" si="10"/>
        <v>0</v>
      </c>
      <c r="R66" s="104" t="str">
        <f t="shared" si="11"/>
        <v>Not Applicable</v>
      </c>
      <c r="S66" s="149" t="s">
        <v>815</v>
      </c>
      <c r="T66" s="149">
        <f>IF(O66=0,0,IF(S66="N",0,VLOOKUP(B66,'Enrollment 25-26'!$B$8:$K$332,9,FALSE)))</f>
        <v>0</v>
      </c>
      <c r="U66" s="64">
        <f t="shared" si="12"/>
        <v>0</v>
      </c>
      <c r="V66" s="128">
        <f t="shared" si="13"/>
        <v>0</v>
      </c>
      <c r="W66" s="150"/>
      <c r="X66" s="64">
        <f>IFERROR(VLOOKUP($B66,'Allocations 2025-26'!$B$9:$U$329,14,FALSE),0)</f>
        <v>0</v>
      </c>
      <c r="Y66" s="99">
        <f t="shared" si="14"/>
        <v>0</v>
      </c>
      <c r="Z66" s="132">
        <f t="shared" si="15"/>
        <v>0</v>
      </c>
      <c r="AA66" s="151" t="str">
        <f t="shared" si="17"/>
        <v>N</v>
      </c>
      <c r="AC66" s="64"/>
      <c r="AE66" s="152"/>
      <c r="AH66" s="153"/>
      <c r="AI66" s="153"/>
      <c r="AJ66" s="153"/>
      <c r="AK66" s="154"/>
    </row>
    <row r="67" spans="1:37" x14ac:dyDescent="0.25">
      <c r="A67" s="142" t="s">
        <v>451</v>
      </c>
      <c r="B67" t="s">
        <v>531</v>
      </c>
      <c r="C67" t="s">
        <v>68</v>
      </c>
      <c r="D67" s="143">
        <f>IFERROR(VLOOKUP(B67,'Enrollment 26-27'!$B$5:$I$332,8,FALSE),0)</f>
        <v>1.17</v>
      </c>
      <c r="E67" s="64">
        <f t="shared" si="2"/>
        <v>134</v>
      </c>
      <c r="F67" s="144">
        <v>0</v>
      </c>
      <c r="G67" s="144">
        <v>0</v>
      </c>
      <c r="H67" s="64">
        <f t="shared" si="3"/>
        <v>134</v>
      </c>
      <c r="I67" s="64">
        <f t="shared" si="4"/>
        <v>0</v>
      </c>
      <c r="J67" s="145">
        <f t="shared" si="5"/>
        <v>134</v>
      </c>
      <c r="K67" s="146" t="str">
        <f t="shared" si="16"/>
        <v>N</v>
      </c>
      <c r="L67" s="147">
        <f t="shared" si="6"/>
        <v>134</v>
      </c>
      <c r="M67" s="148">
        <f t="shared" si="7"/>
        <v>0</v>
      </c>
      <c r="N67" s="64">
        <f t="shared" si="8"/>
        <v>0</v>
      </c>
      <c r="O67" s="64">
        <f t="shared" si="9"/>
        <v>0</v>
      </c>
      <c r="Q67" s="104">
        <f t="shared" si="10"/>
        <v>0</v>
      </c>
      <c r="R67" s="104" t="str">
        <f t="shared" si="11"/>
        <v>Not Applicable</v>
      </c>
      <c r="S67" s="149" t="s">
        <v>815</v>
      </c>
      <c r="T67" s="149">
        <f>IF(O67=0,0,IF(S67="N",0,VLOOKUP(B67,'Enrollment 25-26'!$B$8:$K$332,9,FALSE)))</f>
        <v>0</v>
      </c>
      <c r="U67" s="64">
        <f t="shared" si="12"/>
        <v>0</v>
      </c>
      <c r="V67" s="128">
        <f t="shared" si="13"/>
        <v>0</v>
      </c>
      <c r="W67" s="150"/>
      <c r="X67" s="64">
        <f>IFERROR(VLOOKUP($B67,'Allocations 2025-26'!$B$9:$U$329,14,FALSE),0)</f>
        <v>0</v>
      </c>
      <c r="Y67" s="99">
        <f t="shared" si="14"/>
        <v>0</v>
      </c>
      <c r="Z67" s="132">
        <f t="shared" si="15"/>
        <v>0</v>
      </c>
      <c r="AA67" s="151" t="str">
        <f t="shared" si="17"/>
        <v>N</v>
      </c>
      <c r="AC67" s="64"/>
      <c r="AE67" s="152"/>
      <c r="AH67" s="153"/>
      <c r="AI67" s="153"/>
      <c r="AJ67" s="153"/>
      <c r="AK67" s="154"/>
    </row>
    <row r="68" spans="1:37" x14ac:dyDescent="0.25">
      <c r="A68" s="142" t="s">
        <v>443</v>
      </c>
      <c r="B68" t="s">
        <v>532</v>
      </c>
      <c r="C68" t="s">
        <v>69</v>
      </c>
      <c r="D68" s="143">
        <f>IFERROR(VLOOKUP(B68,'Enrollment 26-27'!$B$5:$I$332,8,FALSE),0)</f>
        <v>24.5</v>
      </c>
      <c r="E68" s="64">
        <f t="shared" si="2"/>
        <v>2814</v>
      </c>
      <c r="F68" s="144">
        <v>0</v>
      </c>
      <c r="G68" s="144">
        <v>0</v>
      </c>
      <c r="H68" s="64">
        <f t="shared" si="3"/>
        <v>2814</v>
      </c>
      <c r="I68" s="64">
        <f t="shared" si="4"/>
        <v>0</v>
      </c>
      <c r="J68" s="145">
        <f t="shared" si="5"/>
        <v>2814</v>
      </c>
      <c r="K68" s="146" t="str">
        <f t="shared" si="16"/>
        <v>N</v>
      </c>
      <c r="L68" s="147">
        <f t="shared" si="6"/>
        <v>2814</v>
      </c>
      <c r="M68" s="148">
        <f t="shared" si="7"/>
        <v>0</v>
      </c>
      <c r="N68" s="64">
        <f t="shared" si="8"/>
        <v>0</v>
      </c>
      <c r="O68" s="64">
        <f t="shared" si="9"/>
        <v>0</v>
      </c>
      <c r="Q68" s="104">
        <f t="shared" si="10"/>
        <v>0</v>
      </c>
      <c r="R68" s="104" t="str">
        <f t="shared" si="11"/>
        <v>Not Applicable</v>
      </c>
      <c r="S68" s="149" t="s">
        <v>815</v>
      </c>
      <c r="T68" s="149">
        <f>IF(O68=0,0,IF(S68="N",0,VLOOKUP(B68,'Enrollment 25-26'!$B$8:$K$332,9,FALSE)))</f>
        <v>0</v>
      </c>
      <c r="U68" s="64">
        <f t="shared" si="12"/>
        <v>0</v>
      </c>
      <c r="V68" s="128">
        <f t="shared" si="13"/>
        <v>0</v>
      </c>
      <c r="W68" s="150"/>
      <c r="X68" s="64">
        <f>IFERROR(VLOOKUP($B68,'Allocations 2025-26'!$B$9:$U$329,14,FALSE),0)</f>
        <v>0</v>
      </c>
      <c r="Y68" s="99">
        <f t="shared" si="14"/>
        <v>0</v>
      </c>
      <c r="Z68" s="132">
        <f t="shared" si="15"/>
        <v>0</v>
      </c>
      <c r="AA68" s="151" t="str">
        <f t="shared" si="17"/>
        <v>N</v>
      </c>
      <c r="AC68" s="64"/>
      <c r="AE68" s="152"/>
      <c r="AH68" s="153"/>
      <c r="AI68" s="153"/>
      <c r="AJ68" s="153"/>
      <c r="AK68" s="154"/>
    </row>
    <row r="69" spans="1:37" x14ac:dyDescent="0.25">
      <c r="A69" s="142" t="s">
        <v>454</v>
      </c>
      <c r="B69" t="s">
        <v>480</v>
      </c>
      <c r="C69" t="s">
        <v>70</v>
      </c>
      <c r="D69" s="143">
        <f>IFERROR(VLOOKUP(B69,'Enrollment 26-27'!$B$5:$I$332,8,FALSE),0)</f>
        <v>121.33</v>
      </c>
      <c r="E69" s="64">
        <f t="shared" si="2"/>
        <v>13937</v>
      </c>
      <c r="F69" s="144">
        <v>0</v>
      </c>
      <c r="G69" s="144">
        <v>0</v>
      </c>
      <c r="H69" s="64">
        <f t="shared" si="3"/>
        <v>13937</v>
      </c>
      <c r="I69" s="64">
        <f t="shared" si="4"/>
        <v>0</v>
      </c>
      <c r="J69" s="145">
        <f t="shared" si="5"/>
        <v>13937</v>
      </c>
      <c r="K69" s="146" t="str">
        <f t="shared" si="16"/>
        <v>Y</v>
      </c>
      <c r="L69" s="147">
        <f t="shared" si="6"/>
        <v>0</v>
      </c>
      <c r="M69" s="148">
        <f t="shared" si="7"/>
        <v>121.33</v>
      </c>
      <c r="N69" s="64">
        <f t="shared" si="8"/>
        <v>207</v>
      </c>
      <c r="O69" s="64">
        <f t="shared" si="9"/>
        <v>14144</v>
      </c>
      <c r="Q69" s="104">
        <f t="shared" si="10"/>
        <v>0</v>
      </c>
      <c r="R69" s="104" t="str">
        <f t="shared" si="11"/>
        <v>Not Applicable</v>
      </c>
      <c r="S69" s="149" t="s">
        <v>815</v>
      </c>
      <c r="T69" s="149">
        <f>IF(O69=0,0,IF(S69="N",0,VLOOKUP(B69,'Enrollment 25-26'!$B$8:$K$332,9,FALSE)))</f>
        <v>0</v>
      </c>
      <c r="U69" s="64">
        <f t="shared" si="12"/>
        <v>14144</v>
      </c>
      <c r="V69" s="128">
        <f t="shared" si="13"/>
        <v>116.57463117118603</v>
      </c>
      <c r="W69" s="150"/>
      <c r="X69" s="64">
        <f>IFERROR(VLOOKUP($B69,'Allocations 2025-26'!$B$9:$U$329,14,FALSE),0)</f>
        <v>13861</v>
      </c>
      <c r="Y69" s="99">
        <f t="shared" si="14"/>
        <v>283</v>
      </c>
      <c r="Z69" s="132">
        <f t="shared" si="15"/>
        <v>2.0416997330639924E-2</v>
      </c>
      <c r="AA69" s="151" t="str">
        <f t="shared" si="17"/>
        <v>Y</v>
      </c>
      <c r="AC69" s="64"/>
      <c r="AE69" s="152"/>
      <c r="AH69" s="153"/>
      <c r="AI69" s="153"/>
      <c r="AJ69" s="153"/>
      <c r="AK69" s="154"/>
    </row>
    <row r="70" spans="1:37" x14ac:dyDescent="0.25">
      <c r="A70" s="142" t="s">
        <v>451</v>
      </c>
      <c r="B70" t="s">
        <v>533</v>
      </c>
      <c r="C70" t="s">
        <v>71</v>
      </c>
      <c r="D70" s="143">
        <f>IFERROR(VLOOKUP(B70,'Enrollment 26-27'!$B$5:$I$332,8,FALSE),0)</f>
        <v>0</v>
      </c>
      <c r="E70" s="64">
        <f t="shared" si="2"/>
        <v>0</v>
      </c>
      <c r="F70" s="144">
        <v>0</v>
      </c>
      <c r="G70" s="144">
        <v>0</v>
      </c>
      <c r="H70" s="64">
        <f t="shared" si="3"/>
        <v>0</v>
      </c>
      <c r="I70" s="64">
        <f t="shared" si="4"/>
        <v>0</v>
      </c>
      <c r="J70" s="145">
        <f t="shared" si="5"/>
        <v>0</v>
      </c>
      <c r="K70" s="146" t="str">
        <f t="shared" si="16"/>
        <v>N</v>
      </c>
      <c r="L70" s="147">
        <f t="shared" si="6"/>
        <v>0</v>
      </c>
      <c r="M70" s="148">
        <f t="shared" si="7"/>
        <v>0</v>
      </c>
      <c r="N70" s="64">
        <f t="shared" si="8"/>
        <v>0</v>
      </c>
      <c r="O70" s="64">
        <f t="shared" si="9"/>
        <v>0</v>
      </c>
      <c r="Q70" s="104">
        <f t="shared" si="10"/>
        <v>0</v>
      </c>
      <c r="R70" s="104" t="str">
        <f t="shared" si="11"/>
        <v>Not Applicable</v>
      </c>
      <c r="S70" s="149" t="s">
        <v>815</v>
      </c>
      <c r="T70" s="149">
        <f>IF(O70=0,0,IF(S70="N",0,VLOOKUP(B70,'Enrollment 25-26'!$B$8:$K$332,9,FALSE)))</f>
        <v>0</v>
      </c>
      <c r="U70" s="64">
        <f t="shared" si="12"/>
        <v>0</v>
      </c>
      <c r="V70" s="128">
        <f t="shared" si="13"/>
        <v>0</v>
      </c>
      <c r="W70" s="150"/>
      <c r="X70" s="64">
        <f>IFERROR(VLOOKUP($B70,'Allocations 2025-26'!$B$9:$U$329,14,FALSE),0)</f>
        <v>0</v>
      </c>
      <c r="Y70" s="99">
        <f t="shared" si="14"/>
        <v>0</v>
      </c>
      <c r="Z70" s="132">
        <f t="shared" si="15"/>
        <v>0</v>
      </c>
      <c r="AA70" s="151" t="str">
        <f t="shared" si="17"/>
        <v>N</v>
      </c>
      <c r="AC70" s="64"/>
      <c r="AE70" s="152"/>
      <c r="AH70" s="153"/>
      <c r="AI70" s="153"/>
      <c r="AJ70" s="153"/>
      <c r="AK70" s="154"/>
    </row>
    <row r="71" spans="1:37" x14ac:dyDescent="0.25">
      <c r="A71" s="142" t="s">
        <v>443</v>
      </c>
      <c r="B71" t="s">
        <v>534</v>
      </c>
      <c r="C71" t="s">
        <v>72</v>
      </c>
      <c r="D71" s="143">
        <f>IFERROR(VLOOKUP(B71,'Enrollment 26-27'!$B$5:$I$332,8,FALSE),0)</f>
        <v>253.67</v>
      </c>
      <c r="E71" s="64">
        <f t="shared" si="2"/>
        <v>29138</v>
      </c>
      <c r="F71" s="144">
        <v>0</v>
      </c>
      <c r="G71" s="144">
        <v>0</v>
      </c>
      <c r="H71" s="64">
        <f t="shared" si="3"/>
        <v>29138</v>
      </c>
      <c r="I71" s="64">
        <f t="shared" si="4"/>
        <v>0</v>
      </c>
      <c r="J71" s="145">
        <f t="shared" si="5"/>
        <v>29138</v>
      </c>
      <c r="K71" s="146" t="str">
        <f t="shared" si="16"/>
        <v>Y</v>
      </c>
      <c r="L71" s="147">
        <f t="shared" si="6"/>
        <v>0</v>
      </c>
      <c r="M71" s="148">
        <f t="shared" si="7"/>
        <v>253.67</v>
      </c>
      <c r="N71" s="64">
        <f t="shared" si="8"/>
        <v>433</v>
      </c>
      <c r="O71" s="64">
        <f t="shared" si="9"/>
        <v>29571</v>
      </c>
      <c r="Q71" s="104">
        <f t="shared" si="10"/>
        <v>0</v>
      </c>
      <c r="R71" s="104" t="str">
        <f t="shared" si="11"/>
        <v>Not Applicable</v>
      </c>
      <c r="S71" s="149" t="s">
        <v>815</v>
      </c>
      <c r="T71" s="149">
        <f>IF(O71=0,0,IF(S71="N",0,VLOOKUP(B71,'Enrollment 25-26'!$B$8:$K$332,9,FALSE)))</f>
        <v>0</v>
      </c>
      <c r="U71" s="64">
        <f t="shared" si="12"/>
        <v>29571</v>
      </c>
      <c r="V71" s="128">
        <f t="shared" si="13"/>
        <v>116.57271257933536</v>
      </c>
      <c r="W71" s="150"/>
      <c r="X71" s="64">
        <f>IFERROR(VLOOKUP($B71,'Allocations 2025-26'!$B$9:$U$329,14,FALSE),0)</f>
        <v>24363</v>
      </c>
      <c r="Y71" s="99">
        <f t="shared" si="14"/>
        <v>5208</v>
      </c>
      <c r="Z71" s="132">
        <f t="shared" si="15"/>
        <v>0.21376677749045683</v>
      </c>
      <c r="AA71" s="151" t="str">
        <f t="shared" si="17"/>
        <v>Y</v>
      </c>
      <c r="AC71" s="64"/>
      <c r="AE71" s="152"/>
      <c r="AH71" s="153"/>
      <c r="AI71" s="153"/>
      <c r="AJ71" s="153"/>
      <c r="AK71" s="154"/>
    </row>
    <row r="72" spans="1:37" x14ac:dyDescent="0.25">
      <c r="A72" s="142" t="s">
        <v>471</v>
      </c>
      <c r="B72" t="s">
        <v>535</v>
      </c>
      <c r="C72" t="s">
        <v>73</v>
      </c>
      <c r="D72" s="143">
        <f>IFERROR(VLOOKUP(B72,'Enrollment 26-27'!$B$5:$I$332,8,FALSE),0)</f>
        <v>449.33000000000004</v>
      </c>
      <c r="E72" s="64">
        <f t="shared" si="2"/>
        <v>51613</v>
      </c>
      <c r="F72" s="144">
        <v>0</v>
      </c>
      <c r="G72" s="144">
        <v>0</v>
      </c>
      <c r="H72" s="64">
        <f t="shared" si="3"/>
        <v>51613</v>
      </c>
      <c r="I72" s="64">
        <f t="shared" si="4"/>
        <v>0</v>
      </c>
      <c r="J72" s="145">
        <f t="shared" si="5"/>
        <v>51613</v>
      </c>
      <c r="K72" s="146" t="str">
        <f t="shared" si="16"/>
        <v>Y</v>
      </c>
      <c r="L72" s="147">
        <f t="shared" si="6"/>
        <v>0</v>
      </c>
      <c r="M72" s="148">
        <f t="shared" si="7"/>
        <v>449.33000000000004</v>
      </c>
      <c r="N72" s="64">
        <f t="shared" si="8"/>
        <v>767</v>
      </c>
      <c r="O72" s="64">
        <f t="shared" si="9"/>
        <v>52380</v>
      </c>
      <c r="Q72" s="104">
        <f t="shared" si="10"/>
        <v>0</v>
      </c>
      <c r="R72" s="104" t="str">
        <f t="shared" si="11"/>
        <v>Not Applicable</v>
      </c>
      <c r="S72" s="149" t="s">
        <v>815</v>
      </c>
      <c r="T72" s="149">
        <f>IF(O72=0,0,IF(S72="N",0,VLOOKUP(B72,'Enrollment 25-26'!$B$8:$K$332,9,FALSE)))</f>
        <v>0</v>
      </c>
      <c r="U72" s="64">
        <f t="shared" si="12"/>
        <v>52380</v>
      </c>
      <c r="V72" s="128">
        <f t="shared" si="13"/>
        <v>116.5735650857944</v>
      </c>
      <c r="W72" s="150"/>
      <c r="X72" s="64">
        <f>IFERROR(VLOOKUP($B72,'Allocations 2025-26'!$B$9:$U$329,14,FALSE),0)</f>
        <v>55521</v>
      </c>
      <c r="Y72" s="99">
        <f t="shared" si="14"/>
        <v>-3141</v>
      </c>
      <c r="Z72" s="132">
        <f t="shared" si="15"/>
        <v>-5.6573188523261465E-2</v>
      </c>
      <c r="AA72" s="151" t="str">
        <f t="shared" si="17"/>
        <v>Y</v>
      </c>
      <c r="AC72" s="64"/>
      <c r="AE72" s="152"/>
      <c r="AH72" s="153"/>
      <c r="AI72" s="153"/>
      <c r="AJ72" s="153"/>
      <c r="AK72" s="154"/>
    </row>
    <row r="73" spans="1:37" x14ac:dyDescent="0.25">
      <c r="A73" s="142" t="s">
        <v>481</v>
      </c>
      <c r="B73" t="s">
        <v>536</v>
      </c>
      <c r="C73" t="s">
        <v>74</v>
      </c>
      <c r="D73" s="143">
        <f>IFERROR(VLOOKUP(B73,'Enrollment 26-27'!$B$5:$I$332,8,FALSE),0)</f>
        <v>1161.1600000000001</v>
      </c>
      <c r="E73" s="64">
        <f t="shared" ref="E73:E136" si="18">ROUND($D73/$D$7*$E$6,0)</f>
        <v>133378</v>
      </c>
      <c r="F73" s="144">
        <v>0</v>
      </c>
      <c r="G73" s="144">
        <v>0</v>
      </c>
      <c r="H73" s="64">
        <f t="shared" ref="H73:H136" si="19">SUM(E73:G73)</f>
        <v>133378</v>
      </c>
      <c r="I73" s="64">
        <f t="shared" ref="I73:I136" si="20">ROUND($D73/$D$7*$I$6,0)</f>
        <v>0</v>
      </c>
      <c r="J73" s="145">
        <f t="shared" ref="J73:J136" si="21">+H73+I73</f>
        <v>133378</v>
      </c>
      <c r="K73" s="146" t="str">
        <f t="shared" si="16"/>
        <v>Y</v>
      </c>
      <c r="L73" s="147">
        <f t="shared" ref="L73:L136" si="22">IF(OR(K73="N",K73="NR",AND(J73&lt;$L$6,K73&lt;&gt;"C")),J73,0)</f>
        <v>0</v>
      </c>
      <c r="M73" s="148">
        <f t="shared" ref="M73:M136" si="23">IF(L73=0,D73,0)</f>
        <v>1161.1600000000001</v>
      </c>
      <c r="N73" s="64">
        <f t="shared" ref="N73:N136" si="24">ROUND(M73/$M$7*$L$3,0)</f>
        <v>1981</v>
      </c>
      <c r="O73" s="64">
        <f t="shared" ref="O73:O136" si="25">J73-L73+N73</f>
        <v>135359</v>
      </c>
      <c r="Q73" s="104">
        <f t="shared" ref="Q73:Q136" si="26">-ROUND(IF(P73&gt;0,O73*(0.9-P73),0),0)</f>
        <v>0</v>
      </c>
      <c r="R73" s="104" t="str">
        <f t="shared" ref="R73:R136" si="27">IF($R$7=0,"Not Applicable",T73*($R$7/$T$7))</f>
        <v>Not Applicable</v>
      </c>
      <c r="S73" s="149" t="s">
        <v>815</v>
      </c>
      <c r="T73" s="149">
        <f>IF(O73=0,0,IF(S73="N",0,VLOOKUP(B73,'Enrollment 25-26'!$B$8:$K$332,9,FALSE)))</f>
        <v>0</v>
      </c>
      <c r="U73" s="64">
        <f t="shared" ref="U73:U136" si="28">IF(ISNUMBER(R73),O73+R73,O73)</f>
        <v>135359</v>
      </c>
      <c r="V73" s="128">
        <f t="shared" ref="V73:V136" si="29">IF(M73=0,0,O73/M73)</f>
        <v>116.5722208825657</v>
      </c>
      <c r="W73" s="150"/>
      <c r="X73" s="64">
        <f>IFERROR(VLOOKUP($B73,'Allocations 2025-26'!$B$9:$U$329,14,FALSE),0)</f>
        <v>137843</v>
      </c>
      <c r="Y73" s="99">
        <f t="shared" ref="Y73:Y136" si="30">O73-X73</f>
        <v>-2484</v>
      </c>
      <c r="Z73" s="132">
        <f t="shared" ref="Z73:Z136" si="31">IFERROR(IF(X73&gt;0,Y73/X73,0),0)</f>
        <v>-1.8020501585136715E-2</v>
      </c>
      <c r="AA73" s="151" t="str">
        <f t="shared" si="17"/>
        <v>Y</v>
      </c>
      <c r="AC73" s="64"/>
      <c r="AE73" s="152"/>
      <c r="AH73" s="153"/>
      <c r="AI73" s="153"/>
      <c r="AJ73" s="153"/>
      <c r="AK73" s="154"/>
    </row>
    <row r="74" spans="1:37" x14ac:dyDescent="0.25">
      <c r="A74" s="142" t="s">
        <v>471</v>
      </c>
      <c r="B74" t="s">
        <v>537</v>
      </c>
      <c r="C74" t="s">
        <v>75</v>
      </c>
      <c r="D74" s="143">
        <f>IFERROR(VLOOKUP(B74,'Enrollment 26-27'!$B$5:$I$332,8,FALSE),0)</f>
        <v>3.67</v>
      </c>
      <c r="E74" s="64">
        <f t="shared" si="18"/>
        <v>422</v>
      </c>
      <c r="F74" s="144">
        <v>0</v>
      </c>
      <c r="G74" s="144">
        <v>0</v>
      </c>
      <c r="H74" s="64">
        <f t="shared" si="19"/>
        <v>422</v>
      </c>
      <c r="I74" s="64">
        <f t="shared" si="20"/>
        <v>0</v>
      </c>
      <c r="J74" s="145">
        <f t="shared" si="21"/>
        <v>422</v>
      </c>
      <c r="K74" s="146" t="str">
        <f t="shared" ref="K74:K137" si="32">IF(ISERROR(VLOOKUP(B74,$AC$9:$AC$50,1,0)),IF(J74&gt;10000,"Y","N"), "C")</f>
        <v>N</v>
      </c>
      <c r="L74" s="147">
        <f t="shared" si="22"/>
        <v>422</v>
      </c>
      <c r="M74" s="148">
        <f t="shared" si="23"/>
        <v>0</v>
      </c>
      <c r="N74" s="64">
        <f t="shared" si="24"/>
        <v>0</v>
      </c>
      <c r="O74" s="64">
        <f t="shared" si="25"/>
        <v>0</v>
      </c>
      <c r="Q74" s="104">
        <f t="shared" si="26"/>
        <v>0</v>
      </c>
      <c r="R74" s="104" t="str">
        <f t="shared" si="27"/>
        <v>Not Applicable</v>
      </c>
      <c r="S74" s="149" t="s">
        <v>815</v>
      </c>
      <c r="T74" s="149">
        <f>IF(O74=0,0,IF(S74="N",0,VLOOKUP(B74,'Enrollment 25-26'!$B$8:$K$332,9,FALSE)))</f>
        <v>0</v>
      </c>
      <c r="U74" s="64">
        <f t="shared" si="28"/>
        <v>0</v>
      </c>
      <c r="V74" s="128">
        <f t="shared" si="29"/>
        <v>0</v>
      </c>
      <c r="W74" s="150"/>
      <c r="X74" s="64">
        <f>IFERROR(VLOOKUP($B74,'Allocations 2025-26'!$B$9:$U$329,14,FALSE),0)</f>
        <v>0</v>
      </c>
      <c r="Y74" s="99">
        <f t="shared" si="30"/>
        <v>0</v>
      </c>
      <c r="Z74" s="132">
        <f t="shared" si="31"/>
        <v>0</v>
      </c>
      <c r="AA74" s="151" t="str">
        <f t="shared" ref="AA74:AA137" si="33">K74</f>
        <v>N</v>
      </c>
      <c r="AC74" s="64"/>
      <c r="AE74" s="152"/>
      <c r="AH74" s="153"/>
      <c r="AI74" s="153"/>
      <c r="AJ74" s="153"/>
      <c r="AK74" s="154"/>
    </row>
    <row r="75" spans="1:37" x14ac:dyDescent="0.25">
      <c r="A75" s="142" t="s">
        <v>454</v>
      </c>
      <c r="B75" t="s">
        <v>538</v>
      </c>
      <c r="C75" t="s">
        <v>76</v>
      </c>
      <c r="D75" s="143">
        <f>IFERROR(VLOOKUP(B75,'Enrollment 26-27'!$B$5:$I$332,8,FALSE),0)</f>
        <v>29.5</v>
      </c>
      <c r="E75" s="64">
        <f t="shared" si="18"/>
        <v>3389</v>
      </c>
      <c r="F75" s="144">
        <v>0</v>
      </c>
      <c r="G75" s="144">
        <v>0</v>
      </c>
      <c r="H75" s="64">
        <f t="shared" si="19"/>
        <v>3389</v>
      </c>
      <c r="I75" s="64">
        <f t="shared" si="20"/>
        <v>0</v>
      </c>
      <c r="J75" s="145">
        <f t="shared" si="21"/>
        <v>3389</v>
      </c>
      <c r="K75" s="146" t="str">
        <f t="shared" si="32"/>
        <v>N</v>
      </c>
      <c r="L75" s="147">
        <f t="shared" si="22"/>
        <v>3389</v>
      </c>
      <c r="M75" s="148">
        <f t="shared" si="23"/>
        <v>0</v>
      </c>
      <c r="N75" s="64">
        <f t="shared" si="24"/>
        <v>0</v>
      </c>
      <c r="O75" s="64">
        <f t="shared" si="25"/>
        <v>0</v>
      </c>
      <c r="Q75" s="104">
        <f t="shared" si="26"/>
        <v>0</v>
      </c>
      <c r="R75" s="104" t="str">
        <f t="shared" si="27"/>
        <v>Not Applicable</v>
      </c>
      <c r="S75" s="149" t="s">
        <v>815</v>
      </c>
      <c r="T75" s="149">
        <f>IF(O75=0,0,IF(S75="N",0,VLOOKUP(B75,'Enrollment 25-26'!$B$8:$K$332,9,FALSE)))</f>
        <v>0</v>
      </c>
      <c r="U75" s="64">
        <f t="shared" si="28"/>
        <v>0</v>
      </c>
      <c r="V75" s="128">
        <f t="shared" si="29"/>
        <v>0</v>
      </c>
      <c r="W75" s="150"/>
      <c r="X75" s="64">
        <f>IFERROR(VLOOKUP($B75,'Allocations 2025-26'!$B$9:$U$329,14,FALSE),0)</f>
        <v>2381</v>
      </c>
      <c r="Y75" s="99">
        <f t="shared" si="30"/>
        <v>-2381</v>
      </c>
      <c r="Z75" s="132">
        <f t="shared" si="31"/>
        <v>-1</v>
      </c>
      <c r="AA75" s="151" t="str">
        <f t="shared" si="33"/>
        <v>N</v>
      </c>
      <c r="AC75" s="64"/>
      <c r="AE75" s="152"/>
      <c r="AH75" s="153"/>
      <c r="AI75" s="153"/>
      <c r="AJ75" s="153"/>
      <c r="AK75" s="154"/>
    </row>
    <row r="76" spans="1:37" x14ac:dyDescent="0.25">
      <c r="A76" s="142" t="s">
        <v>446</v>
      </c>
      <c r="B76" t="s">
        <v>539</v>
      </c>
      <c r="C76" t="s">
        <v>77</v>
      </c>
      <c r="D76" s="143">
        <f>IFERROR(VLOOKUP(B76,'Enrollment 26-27'!$B$5:$I$332,8,FALSE),0)</f>
        <v>4029.67</v>
      </c>
      <c r="E76" s="64">
        <f t="shared" si="18"/>
        <v>462873</v>
      </c>
      <c r="F76" s="144">
        <v>0</v>
      </c>
      <c r="G76" s="144">
        <v>0</v>
      </c>
      <c r="H76" s="64">
        <f t="shared" si="19"/>
        <v>462873</v>
      </c>
      <c r="I76" s="64">
        <f t="shared" si="20"/>
        <v>0</v>
      </c>
      <c r="J76" s="145">
        <f t="shared" si="21"/>
        <v>462873</v>
      </c>
      <c r="K76" s="146" t="str">
        <f t="shared" si="32"/>
        <v>Y</v>
      </c>
      <c r="L76" s="147">
        <f t="shared" si="22"/>
        <v>0</v>
      </c>
      <c r="M76" s="148">
        <f t="shared" si="23"/>
        <v>4029.67</v>
      </c>
      <c r="N76" s="64">
        <f t="shared" si="24"/>
        <v>6875</v>
      </c>
      <c r="O76" s="64">
        <f t="shared" si="25"/>
        <v>469748</v>
      </c>
      <c r="Q76" s="104">
        <f t="shared" si="26"/>
        <v>0</v>
      </c>
      <c r="R76" s="104" t="str">
        <f t="shared" si="27"/>
        <v>Not Applicable</v>
      </c>
      <c r="S76" s="149" t="s">
        <v>815</v>
      </c>
      <c r="T76" s="149">
        <f>IF(O76=0,0,IF(S76="N",0,VLOOKUP(B76,'Enrollment 25-26'!$B$8:$K$332,9,FALSE)))</f>
        <v>0</v>
      </c>
      <c r="U76" s="64">
        <f t="shared" si="28"/>
        <v>469748</v>
      </c>
      <c r="V76" s="128">
        <f t="shared" si="29"/>
        <v>116.57232478093739</v>
      </c>
      <c r="W76" s="150"/>
      <c r="X76" s="64">
        <f>IFERROR(VLOOKUP($B76,'Allocations 2025-26'!$B$9:$U$329,14,FALSE),0)</f>
        <v>497509</v>
      </c>
      <c r="Y76" s="99">
        <f t="shared" si="30"/>
        <v>-27761</v>
      </c>
      <c r="Z76" s="132">
        <f t="shared" si="31"/>
        <v>-5.5799995577969441E-2</v>
      </c>
      <c r="AA76" s="151" t="str">
        <f t="shared" si="33"/>
        <v>Y</v>
      </c>
      <c r="AC76" s="64"/>
      <c r="AE76" s="152"/>
      <c r="AH76" s="153"/>
      <c r="AI76" s="153"/>
      <c r="AJ76" s="153"/>
      <c r="AK76" s="154"/>
    </row>
    <row r="77" spans="1:37" x14ac:dyDescent="0.25">
      <c r="A77" s="142" t="s">
        <v>471</v>
      </c>
      <c r="B77" t="s">
        <v>540</v>
      </c>
      <c r="C77" t="s">
        <v>78</v>
      </c>
      <c r="D77" s="143">
        <f>IFERROR(VLOOKUP(B77,'Enrollment 26-27'!$B$5:$I$332,8,FALSE),0)</f>
        <v>232.49666666666664</v>
      </c>
      <c r="E77" s="64">
        <f t="shared" si="18"/>
        <v>26706</v>
      </c>
      <c r="F77" s="144">
        <v>0</v>
      </c>
      <c r="G77" s="144">
        <v>0</v>
      </c>
      <c r="H77" s="64">
        <f t="shared" si="19"/>
        <v>26706</v>
      </c>
      <c r="I77" s="64">
        <f t="shared" si="20"/>
        <v>0</v>
      </c>
      <c r="J77" s="145">
        <f t="shared" si="21"/>
        <v>26706</v>
      </c>
      <c r="K77" s="146" t="str">
        <f t="shared" si="32"/>
        <v>Y</v>
      </c>
      <c r="L77" s="147">
        <f t="shared" si="22"/>
        <v>0</v>
      </c>
      <c r="M77" s="148">
        <f t="shared" si="23"/>
        <v>232.49666666666664</v>
      </c>
      <c r="N77" s="64">
        <f t="shared" si="24"/>
        <v>397</v>
      </c>
      <c r="O77" s="64">
        <f t="shared" si="25"/>
        <v>27103</v>
      </c>
      <c r="Q77" s="104">
        <f t="shared" si="26"/>
        <v>0</v>
      </c>
      <c r="R77" s="104" t="str">
        <f t="shared" si="27"/>
        <v>Not Applicable</v>
      </c>
      <c r="S77" s="149" t="s">
        <v>815</v>
      </c>
      <c r="T77" s="149">
        <f>IF(O77=0,0,IF(S77="N",0,VLOOKUP(B77,'Enrollment 25-26'!$B$8:$K$332,9,FALSE)))</f>
        <v>0</v>
      </c>
      <c r="U77" s="64">
        <f t="shared" si="28"/>
        <v>27103</v>
      </c>
      <c r="V77" s="128">
        <f t="shared" si="29"/>
        <v>116.57371431848486</v>
      </c>
      <c r="W77" s="150"/>
      <c r="X77" s="64">
        <f>IFERROR(VLOOKUP($B77,'Allocations 2025-26'!$B$9:$U$329,14,FALSE),0)</f>
        <v>31118</v>
      </c>
      <c r="Y77" s="99">
        <f t="shared" si="30"/>
        <v>-4015</v>
      </c>
      <c r="Z77" s="132">
        <f t="shared" si="31"/>
        <v>-0.12902500160678707</v>
      </c>
      <c r="AA77" s="151" t="str">
        <f t="shared" si="33"/>
        <v>Y</v>
      </c>
      <c r="AC77" s="64"/>
      <c r="AE77" s="152"/>
      <c r="AH77" s="153"/>
      <c r="AI77" s="153"/>
      <c r="AJ77" s="153"/>
      <c r="AK77" s="154"/>
    </row>
    <row r="78" spans="1:37" x14ac:dyDescent="0.25">
      <c r="A78" s="142" t="s">
        <v>438</v>
      </c>
      <c r="B78" t="s">
        <v>541</v>
      </c>
      <c r="C78" t="s">
        <v>79</v>
      </c>
      <c r="D78" s="143">
        <f>IFERROR(VLOOKUP(B78,'Enrollment 26-27'!$B$5:$I$332,8,FALSE),0)</f>
        <v>143.32999999999998</v>
      </c>
      <c r="E78" s="64">
        <f t="shared" si="18"/>
        <v>16464</v>
      </c>
      <c r="F78" s="144">
        <v>0</v>
      </c>
      <c r="G78" s="144">
        <v>0</v>
      </c>
      <c r="H78" s="64">
        <f t="shared" si="19"/>
        <v>16464</v>
      </c>
      <c r="I78" s="64">
        <f t="shared" si="20"/>
        <v>0</v>
      </c>
      <c r="J78" s="145">
        <f t="shared" si="21"/>
        <v>16464</v>
      </c>
      <c r="K78" s="146" t="str">
        <f t="shared" si="32"/>
        <v>Y</v>
      </c>
      <c r="L78" s="147">
        <f t="shared" si="22"/>
        <v>0</v>
      </c>
      <c r="M78" s="148">
        <f t="shared" si="23"/>
        <v>143.32999999999998</v>
      </c>
      <c r="N78" s="64">
        <f t="shared" si="24"/>
        <v>245</v>
      </c>
      <c r="O78" s="64">
        <f t="shared" si="25"/>
        <v>16709</v>
      </c>
      <c r="Q78" s="104">
        <f t="shared" si="26"/>
        <v>0</v>
      </c>
      <c r="R78" s="104" t="str">
        <f t="shared" si="27"/>
        <v>Not Applicable</v>
      </c>
      <c r="S78" s="149" t="s">
        <v>815</v>
      </c>
      <c r="T78" s="149">
        <f>IF(O78=0,0,IF(S78="N",0,VLOOKUP(B78,'Enrollment 25-26'!$B$8:$K$332,9,FALSE)))</f>
        <v>0</v>
      </c>
      <c r="U78" s="64">
        <f t="shared" si="28"/>
        <v>16709</v>
      </c>
      <c r="V78" s="128">
        <f t="shared" si="29"/>
        <v>116.57712970069073</v>
      </c>
      <c r="W78" s="150"/>
      <c r="X78" s="64">
        <f>IFERROR(VLOOKUP($B78,'Allocations 2025-26'!$B$9:$U$329,14,FALSE),0)</f>
        <v>16495</v>
      </c>
      <c r="Y78" s="99">
        <f t="shared" si="30"/>
        <v>214</v>
      </c>
      <c r="Z78" s="132">
        <f t="shared" si="31"/>
        <v>1.297362837223401E-2</v>
      </c>
      <c r="AA78" s="151" t="str">
        <f t="shared" si="33"/>
        <v>Y</v>
      </c>
      <c r="AC78" s="64"/>
      <c r="AE78" s="152"/>
      <c r="AH78" s="153"/>
      <c r="AI78" s="153"/>
      <c r="AJ78" s="153"/>
      <c r="AK78" s="154"/>
    </row>
    <row r="79" spans="1:37" x14ac:dyDescent="0.25">
      <c r="A79" s="142" t="s">
        <v>443</v>
      </c>
      <c r="B79" t="s">
        <v>542</v>
      </c>
      <c r="C79" t="s">
        <v>80</v>
      </c>
      <c r="D79" s="143">
        <f>IFERROR(VLOOKUP(B79,'Enrollment 26-27'!$B$5:$I$332,8,FALSE),0)</f>
        <v>0</v>
      </c>
      <c r="E79" s="64">
        <f t="shared" si="18"/>
        <v>0</v>
      </c>
      <c r="F79" s="144">
        <v>0</v>
      </c>
      <c r="G79" s="144">
        <v>0</v>
      </c>
      <c r="H79" s="64">
        <f t="shared" si="19"/>
        <v>0</v>
      </c>
      <c r="I79" s="64">
        <f t="shared" si="20"/>
        <v>0</v>
      </c>
      <c r="J79" s="145">
        <f t="shared" si="21"/>
        <v>0</v>
      </c>
      <c r="K79" s="146" t="str">
        <f t="shared" si="32"/>
        <v>N</v>
      </c>
      <c r="L79" s="147">
        <f t="shared" si="22"/>
        <v>0</v>
      </c>
      <c r="M79" s="148">
        <f t="shared" si="23"/>
        <v>0</v>
      </c>
      <c r="N79" s="64">
        <f t="shared" si="24"/>
        <v>0</v>
      </c>
      <c r="O79" s="64">
        <f t="shared" si="25"/>
        <v>0</v>
      </c>
      <c r="Q79" s="104">
        <f t="shared" si="26"/>
        <v>0</v>
      </c>
      <c r="R79" s="104" t="str">
        <f t="shared" si="27"/>
        <v>Not Applicable</v>
      </c>
      <c r="S79" s="149" t="s">
        <v>815</v>
      </c>
      <c r="T79" s="149">
        <f>IF(O79=0,0,IF(S79="N",0,VLOOKUP(B79,'Enrollment 25-26'!$B$8:$K$332,9,FALSE)))</f>
        <v>0</v>
      </c>
      <c r="U79" s="64">
        <f t="shared" si="28"/>
        <v>0</v>
      </c>
      <c r="V79" s="128">
        <f t="shared" si="29"/>
        <v>0</v>
      </c>
      <c r="W79" s="150"/>
      <c r="X79" s="64">
        <f>IFERROR(VLOOKUP($B79,'Allocations 2025-26'!$B$9:$U$329,14,FALSE),0)</f>
        <v>0</v>
      </c>
      <c r="Y79" s="99">
        <f t="shared" si="30"/>
        <v>0</v>
      </c>
      <c r="Z79" s="132">
        <f t="shared" si="31"/>
        <v>0</v>
      </c>
      <c r="AA79" s="151" t="str">
        <f t="shared" si="33"/>
        <v>N</v>
      </c>
      <c r="AC79" s="64"/>
      <c r="AE79" s="152"/>
      <c r="AH79" s="153"/>
      <c r="AI79" s="153"/>
      <c r="AJ79" s="153"/>
      <c r="AK79" s="154"/>
    </row>
    <row r="80" spans="1:37" x14ac:dyDescent="0.25">
      <c r="A80" s="142" t="s">
        <v>481</v>
      </c>
      <c r="B80" t="s">
        <v>543</v>
      </c>
      <c r="C80" t="s">
        <v>81</v>
      </c>
      <c r="D80" s="143">
        <f>IFERROR(VLOOKUP(B80,'Enrollment 26-27'!$B$5:$I$332,8,FALSE),0)</f>
        <v>131.16</v>
      </c>
      <c r="E80" s="64">
        <f t="shared" si="18"/>
        <v>15066</v>
      </c>
      <c r="F80" s="144">
        <v>0</v>
      </c>
      <c r="G80" s="144">
        <v>0</v>
      </c>
      <c r="H80" s="64">
        <f t="shared" si="19"/>
        <v>15066</v>
      </c>
      <c r="I80" s="64">
        <f t="shared" si="20"/>
        <v>0</v>
      </c>
      <c r="J80" s="145">
        <f t="shared" si="21"/>
        <v>15066</v>
      </c>
      <c r="K80" s="146" t="str">
        <f t="shared" si="32"/>
        <v>Y</v>
      </c>
      <c r="L80" s="147">
        <f t="shared" si="22"/>
        <v>0</v>
      </c>
      <c r="M80" s="148">
        <f t="shared" si="23"/>
        <v>131.16</v>
      </c>
      <c r="N80" s="64">
        <f t="shared" si="24"/>
        <v>224</v>
      </c>
      <c r="O80" s="64">
        <f t="shared" si="25"/>
        <v>15290</v>
      </c>
      <c r="Q80" s="104">
        <f t="shared" si="26"/>
        <v>0</v>
      </c>
      <c r="R80" s="104" t="str">
        <f t="shared" si="27"/>
        <v>Not Applicable</v>
      </c>
      <c r="S80" s="149" t="s">
        <v>815</v>
      </c>
      <c r="T80" s="149">
        <f>IF(O80=0,0,IF(S80="N",0,VLOOKUP(B80,'Enrollment 25-26'!$B$8:$K$332,9,FALSE)))</f>
        <v>0</v>
      </c>
      <c r="U80" s="64">
        <f t="shared" si="28"/>
        <v>15290</v>
      </c>
      <c r="V80" s="128">
        <f t="shared" si="29"/>
        <v>116.57517535834096</v>
      </c>
      <c r="W80" s="150"/>
      <c r="X80" s="64">
        <f>IFERROR(VLOOKUP($B80,'Allocations 2025-26'!$B$9:$U$329,14,FALSE),0)</f>
        <v>15285</v>
      </c>
      <c r="Y80" s="99">
        <f t="shared" si="30"/>
        <v>5</v>
      </c>
      <c r="Z80" s="132">
        <f t="shared" si="31"/>
        <v>3.2711808963035657E-4</v>
      </c>
      <c r="AA80" s="151" t="str">
        <f t="shared" si="33"/>
        <v>Y</v>
      </c>
      <c r="AC80" s="64"/>
      <c r="AE80" s="152"/>
      <c r="AH80" s="153"/>
      <c r="AI80" s="153"/>
      <c r="AJ80" s="153"/>
      <c r="AK80" s="154"/>
    </row>
    <row r="81" spans="1:37" x14ac:dyDescent="0.25">
      <c r="A81" s="142" t="s">
        <v>454</v>
      </c>
      <c r="B81" t="s">
        <v>544</v>
      </c>
      <c r="C81" t="s">
        <v>82</v>
      </c>
      <c r="D81" s="143">
        <f>IFERROR(VLOOKUP(B81,'Enrollment 26-27'!$B$5:$I$332,8,FALSE),0)</f>
        <v>311.66000000000003</v>
      </c>
      <c r="E81" s="64">
        <f t="shared" si="18"/>
        <v>35799</v>
      </c>
      <c r="F81" s="144">
        <v>0</v>
      </c>
      <c r="G81" s="144">
        <v>0</v>
      </c>
      <c r="H81" s="64">
        <f t="shared" si="19"/>
        <v>35799</v>
      </c>
      <c r="I81" s="64">
        <f t="shared" si="20"/>
        <v>0</v>
      </c>
      <c r="J81" s="145">
        <f t="shared" si="21"/>
        <v>35799</v>
      </c>
      <c r="K81" s="146" t="str">
        <f t="shared" si="32"/>
        <v>Y</v>
      </c>
      <c r="L81" s="147">
        <f t="shared" si="22"/>
        <v>0</v>
      </c>
      <c r="M81" s="148">
        <f t="shared" si="23"/>
        <v>311.66000000000003</v>
      </c>
      <c r="N81" s="64">
        <f t="shared" si="24"/>
        <v>532</v>
      </c>
      <c r="O81" s="64">
        <f t="shared" si="25"/>
        <v>36331</v>
      </c>
      <c r="Q81" s="104">
        <f t="shared" si="26"/>
        <v>0</v>
      </c>
      <c r="R81" s="104" t="str">
        <f t="shared" si="27"/>
        <v>Not Applicable</v>
      </c>
      <c r="S81" s="149" t="s">
        <v>815</v>
      </c>
      <c r="T81" s="149">
        <f>IF(O81=0,0,IF(S81="N",0,VLOOKUP(B81,'Enrollment 25-26'!$B$8:$K$332,9,FALSE)))</f>
        <v>0</v>
      </c>
      <c r="U81" s="64">
        <f t="shared" si="28"/>
        <v>36331</v>
      </c>
      <c r="V81" s="128">
        <f t="shared" si="29"/>
        <v>116.57254700635306</v>
      </c>
      <c r="W81" s="150"/>
      <c r="X81" s="64">
        <f>IFERROR(VLOOKUP($B81,'Allocations 2025-26'!$B$9:$U$329,14,FALSE),0)</f>
        <v>38556</v>
      </c>
      <c r="Y81" s="99">
        <f t="shared" si="30"/>
        <v>-2225</v>
      </c>
      <c r="Z81" s="132">
        <f t="shared" si="31"/>
        <v>-5.7708268492582218E-2</v>
      </c>
      <c r="AA81" s="151" t="str">
        <f t="shared" si="33"/>
        <v>Y</v>
      </c>
      <c r="AC81" s="64"/>
      <c r="AE81" s="152"/>
      <c r="AH81" s="153"/>
      <c r="AI81" s="153"/>
      <c r="AJ81" s="153"/>
      <c r="AK81" s="154"/>
    </row>
    <row r="82" spans="1:37" x14ac:dyDescent="0.25">
      <c r="A82" s="142" t="s">
        <v>481</v>
      </c>
      <c r="B82" t="s">
        <v>545</v>
      </c>
      <c r="C82" t="s">
        <v>83</v>
      </c>
      <c r="D82" s="143">
        <f>IFERROR(VLOOKUP(B82,'Enrollment 26-27'!$B$5:$I$332,8,FALSE),0)</f>
        <v>466.33000000000004</v>
      </c>
      <c r="E82" s="64">
        <f t="shared" si="18"/>
        <v>53566</v>
      </c>
      <c r="F82" s="144">
        <v>0</v>
      </c>
      <c r="G82" s="144">
        <v>0</v>
      </c>
      <c r="H82" s="64">
        <f t="shared" si="19"/>
        <v>53566</v>
      </c>
      <c r="I82" s="64">
        <f t="shared" si="20"/>
        <v>0</v>
      </c>
      <c r="J82" s="145">
        <f t="shared" si="21"/>
        <v>53566</v>
      </c>
      <c r="K82" s="146" t="str">
        <f t="shared" si="32"/>
        <v>Y</v>
      </c>
      <c r="L82" s="147">
        <f t="shared" si="22"/>
        <v>0</v>
      </c>
      <c r="M82" s="148">
        <f t="shared" si="23"/>
        <v>466.33000000000004</v>
      </c>
      <c r="N82" s="64">
        <f t="shared" si="24"/>
        <v>796</v>
      </c>
      <c r="O82" s="64">
        <f t="shared" si="25"/>
        <v>54362</v>
      </c>
      <c r="Q82" s="104">
        <f t="shared" si="26"/>
        <v>0</v>
      </c>
      <c r="R82" s="104" t="str">
        <f t="shared" si="27"/>
        <v>Not Applicable</v>
      </c>
      <c r="S82" s="149" t="s">
        <v>815</v>
      </c>
      <c r="T82" s="149">
        <f>IF(O82=0,0,IF(S82="N",0,VLOOKUP(B82,'Enrollment 25-26'!$B$8:$K$332,9,FALSE)))</f>
        <v>0</v>
      </c>
      <c r="U82" s="64">
        <f t="shared" si="28"/>
        <v>54362</v>
      </c>
      <c r="V82" s="128">
        <f t="shared" si="29"/>
        <v>116.57409988634657</v>
      </c>
      <c r="W82" s="150"/>
      <c r="X82" s="64">
        <f>IFERROR(VLOOKUP($B82,'Allocations 2025-26'!$B$9:$U$329,14,FALSE),0)</f>
        <v>56554</v>
      </c>
      <c r="Y82" s="99">
        <f t="shared" si="30"/>
        <v>-2192</v>
      </c>
      <c r="Z82" s="132">
        <f t="shared" si="31"/>
        <v>-3.8759415779608869E-2</v>
      </c>
      <c r="AA82" s="151" t="str">
        <f t="shared" si="33"/>
        <v>Y</v>
      </c>
      <c r="AC82" s="64"/>
      <c r="AE82" s="152"/>
      <c r="AH82" s="153"/>
      <c r="AI82" s="153"/>
      <c r="AJ82" s="153"/>
      <c r="AK82" s="154"/>
    </row>
    <row r="83" spans="1:37" x14ac:dyDescent="0.25">
      <c r="A83" s="142" t="s">
        <v>497</v>
      </c>
      <c r="B83" s="142" t="s">
        <v>546</v>
      </c>
      <c r="C83" t="s">
        <v>547</v>
      </c>
      <c r="D83" s="143">
        <f>IFERROR(VLOOKUP(B83,'Enrollment 26-27'!$B$5:$I$332,8,FALSE),0)</f>
        <v>0</v>
      </c>
      <c r="E83" s="64">
        <f t="shared" si="18"/>
        <v>0</v>
      </c>
      <c r="F83" s="144">
        <v>0</v>
      </c>
      <c r="G83" s="144">
        <v>0</v>
      </c>
      <c r="H83" s="64">
        <f t="shared" si="19"/>
        <v>0</v>
      </c>
      <c r="I83" s="64">
        <f t="shared" si="20"/>
        <v>0</v>
      </c>
      <c r="J83" s="145">
        <f t="shared" si="21"/>
        <v>0</v>
      </c>
      <c r="K83" s="146" t="str">
        <f t="shared" si="32"/>
        <v>N</v>
      </c>
      <c r="L83" s="147">
        <f t="shared" si="22"/>
        <v>0</v>
      </c>
      <c r="M83" s="148">
        <f t="shared" si="23"/>
        <v>0</v>
      </c>
      <c r="N83" s="64">
        <f t="shared" si="24"/>
        <v>0</v>
      </c>
      <c r="O83" s="64">
        <f t="shared" si="25"/>
        <v>0</v>
      </c>
      <c r="Q83" s="104">
        <f t="shared" si="26"/>
        <v>0</v>
      </c>
      <c r="R83" s="104" t="str">
        <f t="shared" si="27"/>
        <v>Not Applicable</v>
      </c>
      <c r="S83" s="149" t="s">
        <v>815</v>
      </c>
      <c r="T83" s="149">
        <f>IF(O83=0,0,IF(S83="N",0,VLOOKUP(B83,'Enrollment 25-26'!$B$8:$K$332,9,FALSE)))</f>
        <v>0</v>
      </c>
      <c r="U83" s="64">
        <f t="shared" si="28"/>
        <v>0</v>
      </c>
      <c r="V83" s="128">
        <f t="shared" si="29"/>
        <v>0</v>
      </c>
      <c r="W83" s="150"/>
      <c r="X83" s="64">
        <f>IFERROR(VLOOKUP($B83,'Allocations 2025-26'!$B$9:$U$329,14,FALSE),0)</f>
        <v>0</v>
      </c>
      <c r="Y83" s="99">
        <f t="shared" si="30"/>
        <v>0</v>
      </c>
      <c r="Z83" s="132">
        <f t="shared" si="31"/>
        <v>0</v>
      </c>
      <c r="AA83" s="151" t="str">
        <f t="shared" si="33"/>
        <v>N</v>
      </c>
      <c r="AC83" s="64"/>
      <c r="AE83" s="152"/>
      <c r="AH83" s="153"/>
      <c r="AI83" s="153"/>
      <c r="AJ83" s="153"/>
      <c r="AK83" s="154"/>
    </row>
    <row r="84" spans="1:37" x14ac:dyDescent="0.25">
      <c r="A84" s="142" t="s">
        <v>497</v>
      </c>
      <c r="B84" t="s">
        <v>548</v>
      </c>
      <c r="C84" t="s">
        <v>549</v>
      </c>
      <c r="D84" s="143">
        <f>IFERROR(VLOOKUP(B84,'Enrollment 26-27'!$B$5:$I$332,8,FALSE),0)</f>
        <v>0</v>
      </c>
      <c r="E84" s="64">
        <f t="shared" si="18"/>
        <v>0</v>
      </c>
      <c r="F84" s="144">
        <v>0</v>
      </c>
      <c r="G84" s="144">
        <v>0</v>
      </c>
      <c r="H84" s="64">
        <f t="shared" si="19"/>
        <v>0</v>
      </c>
      <c r="I84" s="64">
        <f t="shared" si="20"/>
        <v>0</v>
      </c>
      <c r="J84" s="145">
        <f t="shared" si="21"/>
        <v>0</v>
      </c>
      <c r="K84" s="146" t="str">
        <f t="shared" si="32"/>
        <v>N</v>
      </c>
      <c r="L84" s="147">
        <f t="shared" si="22"/>
        <v>0</v>
      </c>
      <c r="M84" s="148">
        <f t="shared" si="23"/>
        <v>0</v>
      </c>
      <c r="N84" s="64">
        <f t="shared" si="24"/>
        <v>0</v>
      </c>
      <c r="O84" s="64">
        <f t="shared" si="25"/>
        <v>0</v>
      </c>
      <c r="Q84" s="104">
        <f t="shared" si="26"/>
        <v>0</v>
      </c>
      <c r="R84" s="104" t="str">
        <f t="shared" si="27"/>
        <v>Not Applicable</v>
      </c>
      <c r="S84" s="149" t="s">
        <v>815</v>
      </c>
      <c r="T84" s="149">
        <f>IF(O84=0,0,IF(S84="N",0,VLOOKUP(B84,'Enrollment 25-26'!$B$8:$K$332,9,FALSE)))</f>
        <v>0</v>
      </c>
      <c r="U84" s="64">
        <f t="shared" si="28"/>
        <v>0</v>
      </c>
      <c r="V84" s="128">
        <f t="shared" si="29"/>
        <v>0</v>
      </c>
      <c r="W84" s="150"/>
      <c r="X84" s="64">
        <f>IFERROR(VLOOKUP($B84,'Allocations 2025-26'!$B$9:$U$329,14,FALSE),0)</f>
        <v>0</v>
      </c>
      <c r="Y84" s="99">
        <f t="shared" si="30"/>
        <v>0</v>
      </c>
      <c r="Z84" s="132">
        <f t="shared" si="31"/>
        <v>0</v>
      </c>
      <c r="AA84" s="151" t="str">
        <f t="shared" si="33"/>
        <v>N</v>
      </c>
      <c r="AC84" s="64"/>
      <c r="AE84" s="152"/>
      <c r="AH84" s="153"/>
      <c r="AI84" s="153"/>
      <c r="AJ84" s="153"/>
      <c r="AK84" s="154"/>
    </row>
    <row r="85" spans="1:37" x14ac:dyDescent="0.25">
      <c r="A85" s="142" t="s">
        <v>497</v>
      </c>
      <c r="B85" t="s">
        <v>550</v>
      </c>
      <c r="C85" t="s">
        <v>551</v>
      </c>
      <c r="D85" s="143">
        <f>IFERROR(VLOOKUP(B85,'Enrollment 26-27'!$B$5:$I$332,8,FALSE),0)</f>
        <v>0</v>
      </c>
      <c r="E85" s="64">
        <f t="shared" si="18"/>
        <v>0</v>
      </c>
      <c r="F85" s="144">
        <v>0</v>
      </c>
      <c r="G85" s="144">
        <v>0</v>
      </c>
      <c r="H85" s="64">
        <f t="shared" si="19"/>
        <v>0</v>
      </c>
      <c r="I85" s="64">
        <f t="shared" si="20"/>
        <v>0</v>
      </c>
      <c r="J85" s="145">
        <f t="shared" si="21"/>
        <v>0</v>
      </c>
      <c r="K85" s="146" t="str">
        <f t="shared" si="32"/>
        <v>N</v>
      </c>
      <c r="L85" s="147">
        <f t="shared" si="22"/>
        <v>0</v>
      </c>
      <c r="M85" s="148">
        <f t="shared" si="23"/>
        <v>0</v>
      </c>
      <c r="N85" s="64">
        <f t="shared" si="24"/>
        <v>0</v>
      </c>
      <c r="O85" s="64">
        <f t="shared" si="25"/>
        <v>0</v>
      </c>
      <c r="Q85" s="104">
        <f t="shared" si="26"/>
        <v>0</v>
      </c>
      <c r="R85" s="104" t="str">
        <f t="shared" si="27"/>
        <v>Not Applicable</v>
      </c>
      <c r="S85" s="149" t="s">
        <v>815</v>
      </c>
      <c r="T85" s="149">
        <f>IF(O85=0,0,IF(S85="N",0,VLOOKUP(B85,'Enrollment 25-26'!$B$8:$K$332,9,FALSE)))</f>
        <v>0</v>
      </c>
      <c r="U85" s="64">
        <f t="shared" si="28"/>
        <v>0</v>
      </c>
      <c r="V85" s="128">
        <f t="shared" si="29"/>
        <v>0</v>
      </c>
      <c r="W85" s="150"/>
      <c r="X85" s="64">
        <f>IFERROR(VLOOKUP($B85,'Allocations 2025-26'!$B$9:$U$329,14,FALSE),0)</f>
        <v>0</v>
      </c>
      <c r="Y85" s="99">
        <f t="shared" si="30"/>
        <v>0</v>
      </c>
      <c r="Z85" s="132">
        <f t="shared" si="31"/>
        <v>0</v>
      </c>
      <c r="AA85" s="151" t="str">
        <f t="shared" si="33"/>
        <v>N</v>
      </c>
      <c r="AC85" s="64"/>
      <c r="AE85" s="152"/>
      <c r="AH85" s="153"/>
      <c r="AI85" s="153"/>
      <c r="AJ85" s="153"/>
      <c r="AK85" s="154"/>
    </row>
    <row r="86" spans="1:37" x14ac:dyDescent="0.25">
      <c r="A86" s="142" t="s">
        <v>438</v>
      </c>
      <c r="B86" t="s">
        <v>552</v>
      </c>
      <c r="C86" t="s">
        <v>85</v>
      </c>
      <c r="D86" s="143">
        <f>IFERROR(VLOOKUP(B86,'Enrollment 26-27'!$B$5:$I$332,8,FALSE),0)</f>
        <v>2</v>
      </c>
      <c r="E86" s="64">
        <f t="shared" si="18"/>
        <v>230</v>
      </c>
      <c r="F86" s="144">
        <v>0</v>
      </c>
      <c r="G86" s="144">
        <v>0</v>
      </c>
      <c r="H86" s="64">
        <f t="shared" si="19"/>
        <v>230</v>
      </c>
      <c r="I86" s="64">
        <f t="shared" si="20"/>
        <v>0</v>
      </c>
      <c r="J86" s="145">
        <f t="shared" si="21"/>
        <v>230</v>
      </c>
      <c r="K86" s="146" t="str">
        <f t="shared" si="32"/>
        <v>N</v>
      </c>
      <c r="L86" s="147">
        <f t="shared" si="22"/>
        <v>230</v>
      </c>
      <c r="M86" s="148">
        <f t="shared" si="23"/>
        <v>0</v>
      </c>
      <c r="N86" s="64">
        <f t="shared" si="24"/>
        <v>0</v>
      </c>
      <c r="O86" s="64">
        <f t="shared" si="25"/>
        <v>0</v>
      </c>
      <c r="Q86" s="104">
        <f t="shared" si="26"/>
        <v>0</v>
      </c>
      <c r="R86" s="104" t="str">
        <f t="shared" si="27"/>
        <v>Not Applicable</v>
      </c>
      <c r="S86" s="149" t="s">
        <v>815</v>
      </c>
      <c r="T86" s="149">
        <f>IF(O86=0,0,IF(S86="N",0,VLOOKUP(B86,'Enrollment 25-26'!$B$8:$K$332,9,FALSE)))</f>
        <v>0</v>
      </c>
      <c r="U86" s="64">
        <f t="shared" si="28"/>
        <v>0</v>
      </c>
      <c r="V86" s="128">
        <f t="shared" si="29"/>
        <v>0</v>
      </c>
      <c r="W86" s="150"/>
      <c r="X86" s="64">
        <f>IFERROR(VLOOKUP($B86,'Allocations 2025-26'!$B$9:$U$329,14,FALSE),0)</f>
        <v>0</v>
      </c>
      <c r="Y86" s="99">
        <f t="shared" si="30"/>
        <v>0</v>
      </c>
      <c r="Z86" s="132">
        <f t="shared" si="31"/>
        <v>0</v>
      </c>
      <c r="AA86" s="151" t="str">
        <f t="shared" si="33"/>
        <v>N</v>
      </c>
      <c r="AC86" s="64"/>
      <c r="AE86" s="152"/>
      <c r="AH86" s="153"/>
      <c r="AI86" s="153"/>
      <c r="AJ86" s="153"/>
      <c r="AK86" s="154"/>
    </row>
    <row r="87" spans="1:37" x14ac:dyDescent="0.25">
      <c r="A87" s="142" t="s">
        <v>446</v>
      </c>
      <c r="B87" t="s">
        <v>553</v>
      </c>
      <c r="C87" t="s">
        <v>86</v>
      </c>
      <c r="D87" s="143">
        <f>IFERROR(VLOOKUP(B87,'Enrollment 26-27'!$B$5:$I$332,8,FALSE),0)</f>
        <v>3903.83</v>
      </c>
      <c r="E87" s="64">
        <f t="shared" si="18"/>
        <v>448418</v>
      </c>
      <c r="F87" s="144">
        <v>0</v>
      </c>
      <c r="G87" s="144">
        <v>0</v>
      </c>
      <c r="H87" s="64">
        <f t="shared" si="19"/>
        <v>448418</v>
      </c>
      <c r="I87" s="64">
        <f t="shared" si="20"/>
        <v>0</v>
      </c>
      <c r="J87" s="145">
        <f t="shared" si="21"/>
        <v>448418</v>
      </c>
      <c r="K87" s="146" t="str">
        <f t="shared" si="32"/>
        <v>Y</v>
      </c>
      <c r="L87" s="147">
        <f t="shared" si="22"/>
        <v>0</v>
      </c>
      <c r="M87" s="148">
        <f t="shared" si="23"/>
        <v>3903.83</v>
      </c>
      <c r="N87" s="64">
        <f t="shared" si="24"/>
        <v>6660</v>
      </c>
      <c r="O87" s="64">
        <f t="shared" si="25"/>
        <v>455078</v>
      </c>
      <c r="Q87" s="104">
        <f t="shared" si="26"/>
        <v>0</v>
      </c>
      <c r="R87" s="104" t="str">
        <f t="shared" si="27"/>
        <v>Not Applicable</v>
      </c>
      <c r="S87" s="149" t="s">
        <v>815</v>
      </c>
      <c r="T87" s="149">
        <f>IF(O87=0,0,IF(S87="N",0,VLOOKUP(B87,'Enrollment 25-26'!$B$8:$K$332,9,FALSE)))</f>
        <v>0</v>
      </c>
      <c r="U87" s="64">
        <f t="shared" si="28"/>
        <v>455078</v>
      </c>
      <c r="V87" s="128">
        <f t="shared" si="29"/>
        <v>116.57218680116706</v>
      </c>
      <c r="W87" s="150"/>
      <c r="X87" s="64">
        <f>IFERROR(VLOOKUP($B87,'Allocations 2025-26'!$B$9:$U$329,14,FALSE),0)</f>
        <v>479705</v>
      </c>
      <c r="Y87" s="99">
        <f t="shared" si="30"/>
        <v>-24627</v>
      </c>
      <c r="Z87" s="132">
        <f t="shared" si="31"/>
        <v>-5.1337801357084038E-2</v>
      </c>
      <c r="AA87" s="151" t="str">
        <f t="shared" si="33"/>
        <v>Y</v>
      </c>
      <c r="AC87" s="64"/>
      <c r="AE87" s="152"/>
      <c r="AH87" s="153"/>
      <c r="AI87" s="153"/>
      <c r="AJ87" s="153"/>
      <c r="AK87" s="154"/>
    </row>
    <row r="88" spans="1:37" x14ac:dyDescent="0.25">
      <c r="A88" s="142" t="s">
        <v>459</v>
      </c>
      <c r="B88" t="s">
        <v>554</v>
      </c>
      <c r="C88" t="s">
        <v>87</v>
      </c>
      <c r="D88" s="143">
        <f>IFERROR(VLOOKUP(B88,'Enrollment 26-27'!$B$5:$I$332,8,FALSE),0)</f>
        <v>3870.4966666666664</v>
      </c>
      <c r="E88" s="64">
        <f t="shared" si="18"/>
        <v>444589</v>
      </c>
      <c r="F88" s="144">
        <v>0</v>
      </c>
      <c r="G88" s="144">
        <v>0</v>
      </c>
      <c r="H88" s="64">
        <f t="shared" si="19"/>
        <v>444589</v>
      </c>
      <c r="I88" s="64">
        <f t="shared" si="20"/>
        <v>0</v>
      </c>
      <c r="J88" s="145">
        <f t="shared" si="21"/>
        <v>444589</v>
      </c>
      <c r="K88" s="146" t="str">
        <f t="shared" si="32"/>
        <v>Y</v>
      </c>
      <c r="L88" s="147">
        <f t="shared" si="22"/>
        <v>0</v>
      </c>
      <c r="M88" s="148">
        <f t="shared" si="23"/>
        <v>3870.4966666666664</v>
      </c>
      <c r="N88" s="64">
        <f t="shared" si="24"/>
        <v>6603</v>
      </c>
      <c r="O88" s="64">
        <f t="shared" si="25"/>
        <v>451192</v>
      </c>
      <c r="Q88" s="104">
        <f t="shared" si="26"/>
        <v>0</v>
      </c>
      <c r="R88" s="104" t="str">
        <f t="shared" si="27"/>
        <v>Not Applicable</v>
      </c>
      <c r="S88" s="149" t="s">
        <v>815</v>
      </c>
      <c r="T88" s="149">
        <f>IF(O88=0,0,IF(S88="N",0,VLOOKUP(B88,'Enrollment 25-26'!$B$8:$K$332,9,FALSE)))</f>
        <v>0</v>
      </c>
      <c r="U88" s="64">
        <f t="shared" si="28"/>
        <v>451192</v>
      </c>
      <c r="V88" s="128">
        <f t="shared" si="29"/>
        <v>116.57211951265515</v>
      </c>
      <c r="W88" s="150"/>
      <c r="X88" s="64">
        <f>IFERROR(VLOOKUP($B88,'Allocations 2025-26'!$B$9:$U$329,14,FALSE),0)</f>
        <v>473556</v>
      </c>
      <c r="Y88" s="99">
        <f t="shared" si="30"/>
        <v>-22364</v>
      </c>
      <c r="Z88" s="132">
        <f t="shared" si="31"/>
        <v>-4.7225671303921815E-2</v>
      </c>
      <c r="AA88" s="151" t="str">
        <f t="shared" si="33"/>
        <v>Y</v>
      </c>
      <c r="AC88" s="64"/>
      <c r="AE88" s="152"/>
      <c r="AH88" s="153"/>
      <c r="AI88" s="153"/>
      <c r="AJ88" s="153"/>
      <c r="AK88" s="154"/>
    </row>
    <row r="89" spans="1:37" x14ac:dyDescent="0.25">
      <c r="A89" s="142" t="s">
        <v>443</v>
      </c>
      <c r="B89" t="s">
        <v>555</v>
      </c>
      <c r="C89" t="s">
        <v>88</v>
      </c>
      <c r="D89" s="143">
        <f>IFERROR(VLOOKUP(B89,'Enrollment 26-27'!$B$5:$I$332,8,FALSE),0)</f>
        <v>0</v>
      </c>
      <c r="E89" s="64">
        <f t="shared" si="18"/>
        <v>0</v>
      </c>
      <c r="F89" s="144">
        <v>0</v>
      </c>
      <c r="G89" s="144">
        <v>0</v>
      </c>
      <c r="H89" s="64">
        <f t="shared" si="19"/>
        <v>0</v>
      </c>
      <c r="I89" s="64">
        <f t="shared" si="20"/>
        <v>0</v>
      </c>
      <c r="J89" s="145">
        <f t="shared" si="21"/>
        <v>0</v>
      </c>
      <c r="K89" s="146" t="str">
        <f t="shared" si="32"/>
        <v>N</v>
      </c>
      <c r="L89" s="147">
        <f t="shared" si="22"/>
        <v>0</v>
      </c>
      <c r="M89" s="148">
        <f t="shared" si="23"/>
        <v>0</v>
      </c>
      <c r="N89" s="64">
        <f t="shared" si="24"/>
        <v>0</v>
      </c>
      <c r="O89" s="64">
        <f t="shared" si="25"/>
        <v>0</v>
      </c>
      <c r="Q89" s="104">
        <f t="shared" si="26"/>
        <v>0</v>
      </c>
      <c r="R89" s="104" t="str">
        <f t="shared" si="27"/>
        <v>Not Applicable</v>
      </c>
      <c r="S89" s="149" t="s">
        <v>815</v>
      </c>
      <c r="T89" s="149">
        <f>IF(O89=0,0,IF(S89="N",0,VLOOKUP(B89,'Enrollment 25-26'!$B$8:$K$332,9,FALSE)))</f>
        <v>0</v>
      </c>
      <c r="U89" s="64">
        <f t="shared" si="28"/>
        <v>0</v>
      </c>
      <c r="V89" s="128">
        <f t="shared" si="29"/>
        <v>0</v>
      </c>
      <c r="W89" s="150"/>
      <c r="X89" s="64">
        <f>IFERROR(VLOOKUP($B89,'Allocations 2025-26'!$B$9:$U$329,14,FALSE),0)</f>
        <v>0</v>
      </c>
      <c r="Y89" s="99">
        <f t="shared" si="30"/>
        <v>0</v>
      </c>
      <c r="Z89" s="132">
        <f t="shared" si="31"/>
        <v>0</v>
      </c>
      <c r="AA89" s="151" t="str">
        <f t="shared" si="33"/>
        <v>N</v>
      </c>
      <c r="AC89" s="64"/>
      <c r="AE89" s="152"/>
      <c r="AH89" s="153"/>
      <c r="AI89" s="153"/>
      <c r="AJ89" s="153"/>
      <c r="AK89" s="154"/>
    </row>
    <row r="90" spans="1:37" x14ac:dyDescent="0.25">
      <c r="A90" s="142" t="s">
        <v>454</v>
      </c>
      <c r="B90" t="s">
        <v>556</v>
      </c>
      <c r="C90" t="s">
        <v>89</v>
      </c>
      <c r="D90" s="143">
        <f>IFERROR(VLOOKUP(B90,'Enrollment 26-27'!$B$5:$I$332,8,FALSE),0)</f>
        <v>7151.17</v>
      </c>
      <c r="E90" s="64">
        <f t="shared" si="18"/>
        <v>821428</v>
      </c>
      <c r="F90" s="144">
        <v>0</v>
      </c>
      <c r="G90" s="144">
        <v>0</v>
      </c>
      <c r="H90" s="64">
        <f t="shared" si="19"/>
        <v>821428</v>
      </c>
      <c r="I90" s="64">
        <f t="shared" si="20"/>
        <v>0</v>
      </c>
      <c r="J90" s="145">
        <f t="shared" si="21"/>
        <v>821428</v>
      </c>
      <c r="K90" s="146" t="str">
        <f t="shared" si="32"/>
        <v>Y</v>
      </c>
      <c r="L90" s="147">
        <f t="shared" si="22"/>
        <v>0</v>
      </c>
      <c r="M90" s="148">
        <f t="shared" si="23"/>
        <v>7151.17</v>
      </c>
      <c r="N90" s="64">
        <f t="shared" si="24"/>
        <v>12200</v>
      </c>
      <c r="O90" s="64">
        <f t="shared" si="25"/>
        <v>833628</v>
      </c>
      <c r="Q90" s="104">
        <f t="shared" si="26"/>
        <v>0</v>
      </c>
      <c r="R90" s="104" t="str">
        <f t="shared" si="27"/>
        <v>Not Applicable</v>
      </c>
      <c r="S90" s="149" t="s">
        <v>815</v>
      </c>
      <c r="T90" s="149">
        <f>IF(O90=0,0,IF(S90="N",0,VLOOKUP(B90,'Enrollment 25-26'!$B$8:$K$332,9,FALSE)))</f>
        <v>0</v>
      </c>
      <c r="U90" s="64">
        <f t="shared" si="28"/>
        <v>833628</v>
      </c>
      <c r="V90" s="128">
        <f t="shared" si="29"/>
        <v>116.57225321171221</v>
      </c>
      <c r="W90" s="150"/>
      <c r="X90" s="64">
        <f>IFERROR(VLOOKUP($B90,'Allocations 2025-26'!$B$9:$U$329,14,FALSE),0)</f>
        <v>853758</v>
      </c>
      <c r="Y90" s="99">
        <f t="shared" si="30"/>
        <v>-20130</v>
      </c>
      <c r="Z90" s="132">
        <f t="shared" si="31"/>
        <v>-2.3578109956217102E-2</v>
      </c>
      <c r="AA90" s="151" t="str">
        <f t="shared" si="33"/>
        <v>Y</v>
      </c>
      <c r="AC90" s="64"/>
      <c r="AE90" s="152"/>
      <c r="AH90" s="153"/>
      <c r="AI90" s="153"/>
      <c r="AJ90" s="153"/>
      <c r="AK90" s="154"/>
    </row>
    <row r="91" spans="1:37" x14ac:dyDescent="0.25">
      <c r="A91" s="142" t="s">
        <v>446</v>
      </c>
      <c r="B91" t="s">
        <v>557</v>
      </c>
      <c r="C91" t="s">
        <v>90</v>
      </c>
      <c r="D91" s="143">
        <f>IFERROR(VLOOKUP(B91,'Enrollment 26-27'!$B$5:$I$332,8,FALSE),0)</f>
        <v>519.83666666666659</v>
      </c>
      <c r="E91" s="64">
        <f t="shared" si="18"/>
        <v>59712</v>
      </c>
      <c r="F91" s="144">
        <v>0</v>
      </c>
      <c r="G91" s="144">
        <v>0</v>
      </c>
      <c r="H91" s="64">
        <f t="shared" si="19"/>
        <v>59712</v>
      </c>
      <c r="I91" s="64">
        <f t="shared" si="20"/>
        <v>0</v>
      </c>
      <c r="J91" s="145">
        <f t="shared" si="21"/>
        <v>59712</v>
      </c>
      <c r="K91" s="146" t="str">
        <f t="shared" si="32"/>
        <v>Y</v>
      </c>
      <c r="L91" s="147">
        <f t="shared" si="22"/>
        <v>0</v>
      </c>
      <c r="M91" s="148">
        <f t="shared" si="23"/>
        <v>519.83666666666659</v>
      </c>
      <c r="N91" s="64">
        <f t="shared" si="24"/>
        <v>887</v>
      </c>
      <c r="O91" s="64">
        <f t="shared" si="25"/>
        <v>60599</v>
      </c>
      <c r="Q91" s="104">
        <f t="shared" si="26"/>
        <v>0</v>
      </c>
      <c r="R91" s="104" t="str">
        <f t="shared" si="27"/>
        <v>Not Applicable</v>
      </c>
      <c r="S91" s="149" t="s">
        <v>815</v>
      </c>
      <c r="T91" s="149">
        <f>IF(O91=0,0,IF(S91="N",0,VLOOKUP(B91,'Enrollment 25-26'!$B$8:$K$332,9,FALSE)))</f>
        <v>0</v>
      </c>
      <c r="U91" s="64">
        <f t="shared" si="28"/>
        <v>60599</v>
      </c>
      <c r="V91" s="128">
        <f t="shared" si="29"/>
        <v>116.57315438823734</v>
      </c>
      <c r="W91" s="150"/>
      <c r="X91" s="64">
        <f>IFERROR(VLOOKUP($B91,'Allocations 2025-26'!$B$9:$U$329,14,FALSE),0)</f>
        <v>63387</v>
      </c>
      <c r="Y91" s="99">
        <f t="shared" si="30"/>
        <v>-2788</v>
      </c>
      <c r="Z91" s="132">
        <f t="shared" si="31"/>
        <v>-4.3983782163535108E-2</v>
      </c>
      <c r="AA91" s="151" t="str">
        <f t="shared" si="33"/>
        <v>Y</v>
      </c>
      <c r="AC91" s="64"/>
      <c r="AE91" s="152"/>
      <c r="AH91" s="153"/>
      <c r="AI91" s="153"/>
      <c r="AJ91" s="153"/>
      <c r="AK91" s="154"/>
    </row>
    <row r="92" spans="1:37" x14ac:dyDescent="0.25">
      <c r="A92" s="142" t="s">
        <v>454</v>
      </c>
      <c r="B92" t="s">
        <v>558</v>
      </c>
      <c r="C92" t="s">
        <v>91</v>
      </c>
      <c r="D92" s="143">
        <f>IFERROR(VLOOKUP(B92,'Enrollment 26-27'!$B$5:$I$332,8,FALSE),0)</f>
        <v>796.16666666666663</v>
      </c>
      <c r="E92" s="64">
        <f t="shared" si="18"/>
        <v>91453</v>
      </c>
      <c r="F92" s="144">
        <v>0</v>
      </c>
      <c r="G92" s="144">
        <v>0</v>
      </c>
      <c r="H92" s="64">
        <f t="shared" si="19"/>
        <v>91453</v>
      </c>
      <c r="I92" s="64">
        <f t="shared" si="20"/>
        <v>0</v>
      </c>
      <c r="J92" s="145">
        <f t="shared" si="21"/>
        <v>91453</v>
      </c>
      <c r="K92" s="146" t="str">
        <f t="shared" si="32"/>
        <v>Y</v>
      </c>
      <c r="L92" s="147">
        <f t="shared" si="22"/>
        <v>0</v>
      </c>
      <c r="M92" s="148">
        <f t="shared" si="23"/>
        <v>796.16666666666663</v>
      </c>
      <c r="N92" s="64">
        <f t="shared" si="24"/>
        <v>1358</v>
      </c>
      <c r="O92" s="64">
        <f t="shared" si="25"/>
        <v>92811</v>
      </c>
      <c r="Q92" s="104">
        <f t="shared" si="26"/>
        <v>0</v>
      </c>
      <c r="R92" s="104" t="str">
        <f t="shared" si="27"/>
        <v>Not Applicable</v>
      </c>
      <c r="S92" s="149" t="s">
        <v>815</v>
      </c>
      <c r="T92" s="149">
        <f>IF(O92=0,0,IF(S92="N",0,VLOOKUP(B92,'Enrollment 25-26'!$B$8:$K$332,9,FALSE)))</f>
        <v>0</v>
      </c>
      <c r="U92" s="64">
        <f t="shared" si="28"/>
        <v>92811</v>
      </c>
      <c r="V92" s="128">
        <f t="shared" si="29"/>
        <v>116.57232572744401</v>
      </c>
      <c r="W92" s="150"/>
      <c r="X92" s="64">
        <f>IFERROR(VLOOKUP($B92,'Allocations 2025-26'!$B$9:$U$329,14,FALSE),0)</f>
        <v>94406</v>
      </c>
      <c r="Y92" s="99">
        <f t="shared" si="30"/>
        <v>-1595</v>
      </c>
      <c r="Z92" s="132">
        <f t="shared" si="31"/>
        <v>-1.6895112598775502E-2</v>
      </c>
      <c r="AA92" s="151" t="str">
        <f t="shared" si="33"/>
        <v>Y</v>
      </c>
      <c r="AC92" s="64"/>
      <c r="AE92" s="152"/>
      <c r="AH92" s="153"/>
      <c r="AI92" s="153"/>
      <c r="AJ92" s="153"/>
      <c r="AK92" s="154"/>
    </row>
    <row r="93" spans="1:37" x14ac:dyDescent="0.25">
      <c r="A93" s="142" t="s">
        <v>451</v>
      </c>
      <c r="B93" t="s">
        <v>559</v>
      </c>
      <c r="C93" t="s">
        <v>92</v>
      </c>
      <c r="D93" s="143">
        <f>IFERROR(VLOOKUP(B93,'Enrollment 26-27'!$B$5:$I$332,8,FALSE),0)</f>
        <v>180.32999999999998</v>
      </c>
      <c r="E93" s="64">
        <f t="shared" si="18"/>
        <v>20714</v>
      </c>
      <c r="F93" s="144">
        <v>0</v>
      </c>
      <c r="G93" s="144">
        <v>0</v>
      </c>
      <c r="H93" s="64">
        <f t="shared" si="19"/>
        <v>20714</v>
      </c>
      <c r="I93" s="64">
        <f t="shared" si="20"/>
        <v>0</v>
      </c>
      <c r="J93" s="145">
        <f t="shared" si="21"/>
        <v>20714</v>
      </c>
      <c r="K93" s="146" t="str">
        <f t="shared" si="32"/>
        <v>Y</v>
      </c>
      <c r="L93" s="147">
        <f t="shared" si="22"/>
        <v>0</v>
      </c>
      <c r="M93" s="148">
        <f t="shared" si="23"/>
        <v>180.32999999999998</v>
      </c>
      <c r="N93" s="64">
        <f t="shared" si="24"/>
        <v>308</v>
      </c>
      <c r="O93" s="64">
        <f t="shared" si="25"/>
        <v>21022</v>
      </c>
      <c r="Q93" s="104">
        <f t="shared" si="26"/>
        <v>0</v>
      </c>
      <c r="R93" s="104" t="str">
        <f t="shared" si="27"/>
        <v>Not Applicable</v>
      </c>
      <c r="S93" s="149" t="s">
        <v>815</v>
      </c>
      <c r="T93" s="149">
        <f>IF(O93=0,0,IF(S93="N",0,VLOOKUP(B93,'Enrollment 25-26'!$B$8:$K$332,9,FALSE)))</f>
        <v>0</v>
      </c>
      <c r="U93" s="64">
        <f t="shared" si="28"/>
        <v>21022</v>
      </c>
      <c r="V93" s="128">
        <f t="shared" si="29"/>
        <v>116.57516774801753</v>
      </c>
      <c r="W93" s="150"/>
      <c r="X93" s="64">
        <f>IFERROR(VLOOKUP($B93,'Allocations 2025-26'!$B$9:$U$329,14,FALSE),0)</f>
        <v>22410</v>
      </c>
      <c r="Y93" s="99">
        <f t="shared" si="30"/>
        <v>-1388</v>
      </c>
      <c r="Z93" s="132">
        <f t="shared" si="31"/>
        <v>-6.1936635430611335E-2</v>
      </c>
      <c r="AA93" s="151" t="str">
        <f t="shared" si="33"/>
        <v>Y</v>
      </c>
      <c r="AC93" s="64"/>
      <c r="AE93" s="152"/>
      <c r="AH93" s="153"/>
      <c r="AI93" s="153"/>
      <c r="AJ93" s="153"/>
      <c r="AK93" s="154"/>
    </row>
    <row r="94" spans="1:37" x14ac:dyDescent="0.25">
      <c r="A94" s="142" t="s">
        <v>454</v>
      </c>
      <c r="B94" t="s">
        <v>560</v>
      </c>
      <c r="C94" t="s">
        <v>93</v>
      </c>
      <c r="D94" s="143">
        <f>IFERROR(VLOOKUP(B94,'Enrollment 26-27'!$B$5:$I$332,8,FALSE),0)</f>
        <v>1272.4933333333333</v>
      </c>
      <c r="E94" s="64">
        <f t="shared" si="18"/>
        <v>146167</v>
      </c>
      <c r="F94" s="144">
        <v>0</v>
      </c>
      <c r="G94" s="144">
        <v>0</v>
      </c>
      <c r="H94" s="64">
        <f t="shared" si="19"/>
        <v>146167</v>
      </c>
      <c r="I94" s="64">
        <f t="shared" si="20"/>
        <v>0</v>
      </c>
      <c r="J94" s="145">
        <f t="shared" si="21"/>
        <v>146167</v>
      </c>
      <c r="K94" s="146" t="str">
        <f t="shared" si="32"/>
        <v>Y</v>
      </c>
      <c r="L94" s="147">
        <f t="shared" si="22"/>
        <v>0</v>
      </c>
      <c r="M94" s="148">
        <f t="shared" si="23"/>
        <v>1272.4933333333333</v>
      </c>
      <c r="N94" s="64">
        <f t="shared" si="24"/>
        <v>2171</v>
      </c>
      <c r="O94" s="64">
        <f t="shared" si="25"/>
        <v>148338</v>
      </c>
      <c r="Q94" s="104">
        <f t="shared" si="26"/>
        <v>0</v>
      </c>
      <c r="R94" s="104" t="str">
        <f t="shared" si="27"/>
        <v>Not Applicable</v>
      </c>
      <c r="S94" s="149" t="s">
        <v>815</v>
      </c>
      <c r="T94" s="149">
        <f>IF(O94=0,0,IF(S94="N",0,VLOOKUP(B94,'Enrollment 25-26'!$B$8:$K$332,9,FALSE)))</f>
        <v>0</v>
      </c>
      <c r="U94" s="64">
        <f t="shared" si="28"/>
        <v>148338</v>
      </c>
      <c r="V94" s="128">
        <f t="shared" si="29"/>
        <v>116.57271288913105</v>
      </c>
      <c r="W94" s="150"/>
      <c r="X94" s="64">
        <f>IFERROR(VLOOKUP($B94,'Allocations 2025-26'!$B$9:$U$329,14,FALSE),0)</f>
        <v>145963</v>
      </c>
      <c r="Y94" s="99">
        <f t="shared" si="30"/>
        <v>2375</v>
      </c>
      <c r="Z94" s="132">
        <f t="shared" si="31"/>
        <v>1.6271246822824964E-2</v>
      </c>
      <c r="AA94" s="151" t="str">
        <f t="shared" si="33"/>
        <v>Y</v>
      </c>
      <c r="AC94" s="64"/>
      <c r="AE94" s="152"/>
      <c r="AH94" s="153"/>
      <c r="AI94" s="153"/>
      <c r="AJ94" s="153"/>
      <c r="AK94" s="154"/>
    </row>
    <row r="95" spans="1:37" x14ac:dyDescent="0.25">
      <c r="A95" s="142" t="s">
        <v>443</v>
      </c>
      <c r="B95" t="s">
        <v>561</v>
      </c>
      <c r="C95" t="s">
        <v>94</v>
      </c>
      <c r="D95" s="143">
        <f>IFERROR(VLOOKUP(B95,'Enrollment 26-27'!$B$5:$I$332,8,FALSE),0)</f>
        <v>3</v>
      </c>
      <c r="E95" s="64">
        <f t="shared" si="18"/>
        <v>345</v>
      </c>
      <c r="F95" s="144">
        <v>0</v>
      </c>
      <c r="G95" s="144">
        <v>0</v>
      </c>
      <c r="H95" s="64">
        <f t="shared" si="19"/>
        <v>345</v>
      </c>
      <c r="I95" s="64">
        <f t="shared" si="20"/>
        <v>0</v>
      </c>
      <c r="J95" s="145">
        <f t="shared" si="21"/>
        <v>345</v>
      </c>
      <c r="K95" s="146" t="str">
        <f t="shared" si="32"/>
        <v>N</v>
      </c>
      <c r="L95" s="147">
        <f t="shared" si="22"/>
        <v>345</v>
      </c>
      <c r="M95" s="148">
        <f t="shared" si="23"/>
        <v>0</v>
      </c>
      <c r="N95" s="64">
        <f t="shared" si="24"/>
        <v>0</v>
      </c>
      <c r="O95" s="64">
        <f t="shared" si="25"/>
        <v>0</v>
      </c>
      <c r="Q95" s="104">
        <f t="shared" si="26"/>
        <v>0</v>
      </c>
      <c r="R95" s="104" t="str">
        <f t="shared" si="27"/>
        <v>Not Applicable</v>
      </c>
      <c r="S95" s="149" t="s">
        <v>815</v>
      </c>
      <c r="T95" s="149">
        <f>IF(O95=0,0,IF(S95="N",0,VLOOKUP(B95,'Enrollment 25-26'!$B$8:$K$332,9,FALSE)))</f>
        <v>0</v>
      </c>
      <c r="U95" s="64">
        <f t="shared" si="28"/>
        <v>0</v>
      </c>
      <c r="V95" s="128">
        <f t="shared" si="29"/>
        <v>0</v>
      </c>
      <c r="W95" s="150"/>
      <c r="X95" s="64">
        <f>IFERROR(VLOOKUP($B95,'Allocations 2025-26'!$B$9:$U$329,14,FALSE),0)</f>
        <v>0</v>
      </c>
      <c r="Y95" s="99">
        <f t="shared" si="30"/>
        <v>0</v>
      </c>
      <c r="Z95" s="132">
        <f t="shared" si="31"/>
        <v>0</v>
      </c>
      <c r="AA95" s="151" t="str">
        <f t="shared" si="33"/>
        <v>N</v>
      </c>
      <c r="AC95" s="64"/>
      <c r="AE95" s="152"/>
      <c r="AH95" s="153"/>
      <c r="AI95" s="153"/>
      <c r="AJ95" s="153"/>
      <c r="AK95" s="154"/>
    </row>
    <row r="96" spans="1:37" x14ac:dyDescent="0.25">
      <c r="A96" s="142" t="s">
        <v>443</v>
      </c>
      <c r="B96" t="s">
        <v>562</v>
      </c>
      <c r="C96" t="s">
        <v>95</v>
      </c>
      <c r="D96" s="143">
        <f>IFERROR(VLOOKUP(B96,'Enrollment 26-27'!$B$5:$I$332,8,FALSE),0)</f>
        <v>0</v>
      </c>
      <c r="E96" s="64">
        <f t="shared" si="18"/>
        <v>0</v>
      </c>
      <c r="F96" s="144">
        <v>0</v>
      </c>
      <c r="G96" s="144">
        <v>0</v>
      </c>
      <c r="H96" s="64">
        <f t="shared" si="19"/>
        <v>0</v>
      </c>
      <c r="I96" s="64">
        <f t="shared" si="20"/>
        <v>0</v>
      </c>
      <c r="J96" s="145">
        <f t="shared" si="21"/>
        <v>0</v>
      </c>
      <c r="K96" s="146" t="str">
        <f t="shared" si="32"/>
        <v>N</v>
      </c>
      <c r="L96" s="147">
        <f t="shared" si="22"/>
        <v>0</v>
      </c>
      <c r="M96" s="148">
        <f t="shared" si="23"/>
        <v>0</v>
      </c>
      <c r="N96" s="64">
        <f t="shared" si="24"/>
        <v>0</v>
      </c>
      <c r="O96" s="64">
        <f t="shared" si="25"/>
        <v>0</v>
      </c>
      <c r="Q96" s="104">
        <f t="shared" si="26"/>
        <v>0</v>
      </c>
      <c r="R96" s="104" t="str">
        <f t="shared" si="27"/>
        <v>Not Applicable</v>
      </c>
      <c r="S96" s="149" t="s">
        <v>815</v>
      </c>
      <c r="T96" s="149">
        <f>IF(O96=0,0,IF(S96="N",0,VLOOKUP(B96,'Enrollment 25-26'!$B$8:$K$332,9,FALSE)))</f>
        <v>0</v>
      </c>
      <c r="U96" s="64">
        <f t="shared" si="28"/>
        <v>0</v>
      </c>
      <c r="V96" s="128">
        <f t="shared" si="29"/>
        <v>0</v>
      </c>
      <c r="W96" s="150"/>
      <c r="X96" s="64">
        <f>IFERROR(VLOOKUP($B96,'Allocations 2025-26'!$B$9:$U$329,14,FALSE),0)</f>
        <v>0</v>
      </c>
      <c r="Y96" s="99">
        <f t="shared" si="30"/>
        <v>0</v>
      </c>
      <c r="Z96" s="132">
        <f t="shared" si="31"/>
        <v>0</v>
      </c>
      <c r="AA96" s="151" t="str">
        <f t="shared" si="33"/>
        <v>N</v>
      </c>
      <c r="AC96" s="64"/>
      <c r="AE96" s="152"/>
      <c r="AH96" s="153"/>
      <c r="AI96" s="153"/>
      <c r="AJ96" s="153"/>
      <c r="AK96" s="154"/>
    </row>
    <row r="97" spans="1:37" x14ac:dyDescent="0.25">
      <c r="A97" s="142" t="s">
        <v>459</v>
      </c>
      <c r="B97" t="s">
        <v>563</v>
      </c>
      <c r="C97" t="s">
        <v>96</v>
      </c>
      <c r="D97" s="143">
        <f>IFERROR(VLOOKUP(B97,'Enrollment 26-27'!$B$5:$I$332,8,FALSE),0)</f>
        <v>0</v>
      </c>
      <c r="E97" s="64">
        <f t="shared" si="18"/>
        <v>0</v>
      </c>
      <c r="F97" s="144">
        <v>0</v>
      </c>
      <c r="G97" s="144">
        <v>0</v>
      </c>
      <c r="H97" s="64">
        <f t="shared" si="19"/>
        <v>0</v>
      </c>
      <c r="I97" s="64">
        <f t="shared" si="20"/>
        <v>0</v>
      </c>
      <c r="J97" s="145">
        <f t="shared" si="21"/>
        <v>0</v>
      </c>
      <c r="K97" s="146" t="str">
        <f t="shared" si="32"/>
        <v>N</v>
      </c>
      <c r="L97" s="147">
        <f t="shared" si="22"/>
        <v>0</v>
      </c>
      <c r="M97" s="148">
        <f t="shared" si="23"/>
        <v>0</v>
      </c>
      <c r="N97" s="64">
        <f t="shared" si="24"/>
        <v>0</v>
      </c>
      <c r="O97" s="64">
        <f t="shared" si="25"/>
        <v>0</v>
      </c>
      <c r="Q97" s="104">
        <f t="shared" si="26"/>
        <v>0</v>
      </c>
      <c r="R97" s="104" t="str">
        <f t="shared" si="27"/>
        <v>Not Applicable</v>
      </c>
      <c r="S97" s="149" t="s">
        <v>815</v>
      </c>
      <c r="T97" s="149">
        <f>IF(O97=0,0,IF(S97="N",0,VLOOKUP(B97,'Enrollment 25-26'!$B$8:$K$332,9,FALSE)))</f>
        <v>0</v>
      </c>
      <c r="U97" s="64">
        <f t="shared" si="28"/>
        <v>0</v>
      </c>
      <c r="V97" s="128">
        <f t="shared" si="29"/>
        <v>0</v>
      </c>
      <c r="W97" s="150"/>
      <c r="X97" s="64">
        <f>IFERROR(VLOOKUP($B97,'Allocations 2025-26'!$B$9:$U$329,14,FALSE),0)</f>
        <v>0</v>
      </c>
      <c r="Y97" s="99">
        <f t="shared" si="30"/>
        <v>0</v>
      </c>
      <c r="Z97" s="132">
        <f t="shared" si="31"/>
        <v>0</v>
      </c>
      <c r="AA97" s="151" t="str">
        <f t="shared" si="33"/>
        <v>N</v>
      </c>
      <c r="AC97" s="64"/>
      <c r="AE97" s="152"/>
      <c r="AH97" s="153"/>
      <c r="AI97" s="153"/>
      <c r="AJ97" s="153"/>
      <c r="AK97" s="154"/>
    </row>
    <row r="98" spans="1:37" x14ac:dyDescent="0.25">
      <c r="A98" s="142" t="s">
        <v>471</v>
      </c>
      <c r="B98" t="s">
        <v>564</v>
      </c>
      <c r="C98" t="s">
        <v>97</v>
      </c>
      <c r="D98" s="143">
        <f>IFERROR(VLOOKUP(B98,'Enrollment 26-27'!$B$5:$I$332,8,FALSE),0)</f>
        <v>136.32999999999998</v>
      </c>
      <c r="E98" s="64">
        <f t="shared" si="18"/>
        <v>15660</v>
      </c>
      <c r="F98" s="144">
        <v>0</v>
      </c>
      <c r="G98" s="144">
        <v>0</v>
      </c>
      <c r="H98" s="64">
        <f t="shared" si="19"/>
        <v>15660</v>
      </c>
      <c r="I98" s="64">
        <f t="shared" si="20"/>
        <v>0</v>
      </c>
      <c r="J98" s="145">
        <f t="shared" si="21"/>
        <v>15660</v>
      </c>
      <c r="K98" s="146" t="str">
        <f t="shared" si="32"/>
        <v>Y</v>
      </c>
      <c r="L98" s="147">
        <f t="shared" si="22"/>
        <v>0</v>
      </c>
      <c r="M98" s="148">
        <f t="shared" si="23"/>
        <v>136.32999999999998</v>
      </c>
      <c r="N98" s="64">
        <f t="shared" si="24"/>
        <v>233</v>
      </c>
      <c r="O98" s="64">
        <f t="shared" si="25"/>
        <v>15893</v>
      </c>
      <c r="Q98" s="104">
        <f t="shared" si="26"/>
        <v>0</v>
      </c>
      <c r="R98" s="104" t="str">
        <f t="shared" si="27"/>
        <v>Not Applicable</v>
      </c>
      <c r="S98" s="149" t="s">
        <v>815</v>
      </c>
      <c r="T98" s="149">
        <f>IF(O98=0,0,IF(S98="N",0,VLOOKUP(B98,'Enrollment 25-26'!$B$8:$K$332,9,FALSE)))</f>
        <v>0</v>
      </c>
      <c r="U98" s="64">
        <f t="shared" si="28"/>
        <v>15893</v>
      </c>
      <c r="V98" s="128">
        <f t="shared" si="29"/>
        <v>116.57742243086629</v>
      </c>
      <c r="W98" s="150"/>
      <c r="X98" s="64">
        <f>IFERROR(VLOOKUP($B98,'Allocations 2025-26'!$B$9:$U$329,14,FALSE),0)</f>
        <v>15422</v>
      </c>
      <c r="Y98" s="99">
        <f t="shared" si="30"/>
        <v>471</v>
      </c>
      <c r="Z98" s="132">
        <f t="shared" si="31"/>
        <v>3.0540785890286602E-2</v>
      </c>
      <c r="AA98" s="151" t="str">
        <f t="shared" si="33"/>
        <v>Y</v>
      </c>
      <c r="AC98" s="64"/>
      <c r="AE98" s="152"/>
      <c r="AH98" s="153"/>
      <c r="AI98" s="153"/>
      <c r="AJ98" s="153"/>
      <c r="AK98" s="154"/>
    </row>
    <row r="99" spans="1:37" x14ac:dyDescent="0.25">
      <c r="A99" s="142" t="s">
        <v>481</v>
      </c>
      <c r="B99" t="s">
        <v>565</v>
      </c>
      <c r="C99" t="s">
        <v>98</v>
      </c>
      <c r="D99" s="143">
        <f>IFERROR(VLOOKUP(B99,'Enrollment 26-27'!$B$5:$I$332,8,FALSE),0)</f>
        <v>154.33333333333334</v>
      </c>
      <c r="E99" s="64">
        <f t="shared" si="18"/>
        <v>17728</v>
      </c>
      <c r="F99" s="144">
        <v>0</v>
      </c>
      <c r="G99" s="144">
        <v>0</v>
      </c>
      <c r="H99" s="64">
        <f t="shared" si="19"/>
        <v>17728</v>
      </c>
      <c r="I99" s="64">
        <f t="shared" si="20"/>
        <v>0</v>
      </c>
      <c r="J99" s="145">
        <f t="shared" si="21"/>
        <v>17728</v>
      </c>
      <c r="K99" s="146" t="str">
        <f t="shared" si="32"/>
        <v>Y</v>
      </c>
      <c r="L99" s="147">
        <f t="shared" si="22"/>
        <v>0</v>
      </c>
      <c r="M99" s="148">
        <f t="shared" si="23"/>
        <v>154.33333333333334</v>
      </c>
      <c r="N99" s="64">
        <f t="shared" si="24"/>
        <v>263</v>
      </c>
      <c r="O99" s="64">
        <f t="shared" si="25"/>
        <v>17991</v>
      </c>
      <c r="Q99" s="104">
        <f t="shared" si="26"/>
        <v>0</v>
      </c>
      <c r="R99" s="104" t="str">
        <f t="shared" si="27"/>
        <v>Not Applicable</v>
      </c>
      <c r="S99" s="149" t="s">
        <v>815</v>
      </c>
      <c r="T99" s="149">
        <f>IF(O99=0,0,IF(S99="N",0,VLOOKUP(B99,'Enrollment 25-26'!$B$8:$K$332,9,FALSE)))</f>
        <v>0</v>
      </c>
      <c r="U99" s="64">
        <f t="shared" si="28"/>
        <v>17991</v>
      </c>
      <c r="V99" s="128">
        <f t="shared" si="29"/>
        <v>116.57235421166305</v>
      </c>
      <c r="W99" s="150"/>
      <c r="X99" s="64">
        <f>IFERROR(VLOOKUP($B99,'Allocations 2025-26'!$B$9:$U$329,14,FALSE),0)</f>
        <v>17979</v>
      </c>
      <c r="Y99" s="99">
        <f t="shared" si="30"/>
        <v>12</v>
      </c>
      <c r="Z99" s="132">
        <f t="shared" si="31"/>
        <v>6.6744535291173035E-4</v>
      </c>
      <c r="AA99" s="151" t="str">
        <f t="shared" si="33"/>
        <v>Y</v>
      </c>
      <c r="AC99" s="64"/>
      <c r="AE99" s="152"/>
      <c r="AH99" s="153"/>
      <c r="AI99" s="153"/>
      <c r="AJ99" s="153"/>
      <c r="AK99" s="154"/>
    </row>
    <row r="100" spans="1:37" x14ac:dyDescent="0.25">
      <c r="A100" s="142" t="s">
        <v>471</v>
      </c>
      <c r="B100" t="s">
        <v>566</v>
      </c>
      <c r="C100" t="s">
        <v>99</v>
      </c>
      <c r="D100" s="143">
        <f>IFERROR(VLOOKUP(B100,'Enrollment 26-27'!$B$5:$I$332,8,FALSE),0)</f>
        <v>1104.5</v>
      </c>
      <c r="E100" s="64">
        <f t="shared" si="18"/>
        <v>126870</v>
      </c>
      <c r="F100" s="144">
        <v>0</v>
      </c>
      <c r="G100" s="144">
        <v>0</v>
      </c>
      <c r="H100" s="64">
        <f t="shared" si="19"/>
        <v>126870</v>
      </c>
      <c r="I100" s="64">
        <f t="shared" si="20"/>
        <v>0</v>
      </c>
      <c r="J100" s="145">
        <f t="shared" si="21"/>
        <v>126870</v>
      </c>
      <c r="K100" s="146" t="str">
        <f t="shared" si="32"/>
        <v>Y</v>
      </c>
      <c r="L100" s="147">
        <f t="shared" si="22"/>
        <v>0</v>
      </c>
      <c r="M100" s="148">
        <f t="shared" si="23"/>
        <v>1104.5</v>
      </c>
      <c r="N100" s="64">
        <f t="shared" si="24"/>
        <v>1884</v>
      </c>
      <c r="O100" s="64">
        <f t="shared" si="25"/>
        <v>128754</v>
      </c>
      <c r="Q100" s="104">
        <f t="shared" si="26"/>
        <v>0</v>
      </c>
      <c r="R100" s="104" t="str">
        <f t="shared" si="27"/>
        <v>Not Applicable</v>
      </c>
      <c r="S100" s="149" t="s">
        <v>815</v>
      </c>
      <c r="T100" s="149">
        <f>IF(O100=0,0,IF(S100="N",0,VLOOKUP(B100,'Enrollment 25-26'!$B$8:$K$332,9,FALSE)))</f>
        <v>0</v>
      </c>
      <c r="U100" s="64">
        <f t="shared" si="28"/>
        <v>128754</v>
      </c>
      <c r="V100" s="128">
        <f t="shared" si="29"/>
        <v>116.57220461747397</v>
      </c>
      <c r="W100" s="150"/>
      <c r="X100" s="64">
        <f>IFERROR(VLOOKUP($B100,'Allocations 2025-26'!$B$9:$U$329,14,FALSE),0)</f>
        <v>130619</v>
      </c>
      <c r="Y100" s="99">
        <f t="shared" si="30"/>
        <v>-1865</v>
      </c>
      <c r="Z100" s="132">
        <f t="shared" si="31"/>
        <v>-1.4278167801009042E-2</v>
      </c>
      <c r="AA100" s="151" t="str">
        <f t="shared" si="33"/>
        <v>Y</v>
      </c>
      <c r="AC100" s="64"/>
      <c r="AE100" s="152"/>
      <c r="AH100" s="153"/>
      <c r="AI100" s="153"/>
      <c r="AJ100" s="153"/>
      <c r="AK100" s="154"/>
    </row>
    <row r="101" spans="1:37" x14ac:dyDescent="0.25">
      <c r="A101" s="142" t="s">
        <v>471</v>
      </c>
      <c r="B101" t="s">
        <v>567</v>
      </c>
      <c r="C101" t="s">
        <v>100</v>
      </c>
      <c r="D101" s="143">
        <f>IFERROR(VLOOKUP(B101,'Enrollment 26-27'!$B$5:$I$332,8,FALSE),0)</f>
        <v>738.16</v>
      </c>
      <c r="E101" s="64">
        <f t="shared" si="18"/>
        <v>84790</v>
      </c>
      <c r="F101" s="144">
        <v>0</v>
      </c>
      <c r="G101" s="144">
        <v>0</v>
      </c>
      <c r="H101" s="64">
        <f t="shared" si="19"/>
        <v>84790</v>
      </c>
      <c r="I101" s="64">
        <f t="shared" si="20"/>
        <v>0</v>
      </c>
      <c r="J101" s="145">
        <f t="shared" si="21"/>
        <v>84790</v>
      </c>
      <c r="K101" s="146" t="str">
        <f t="shared" si="32"/>
        <v>Y</v>
      </c>
      <c r="L101" s="147">
        <f t="shared" si="22"/>
        <v>0</v>
      </c>
      <c r="M101" s="148">
        <f t="shared" si="23"/>
        <v>738.16</v>
      </c>
      <c r="N101" s="64">
        <f t="shared" si="24"/>
        <v>1259</v>
      </c>
      <c r="O101" s="64">
        <f t="shared" si="25"/>
        <v>86049</v>
      </c>
      <c r="Q101" s="104">
        <f t="shared" si="26"/>
        <v>0</v>
      </c>
      <c r="R101" s="104" t="str">
        <f t="shared" si="27"/>
        <v>Not Applicable</v>
      </c>
      <c r="S101" s="149" t="s">
        <v>815</v>
      </c>
      <c r="T101" s="149">
        <f>IF(O101=0,0,IF(S101="N",0,VLOOKUP(B101,'Enrollment 25-26'!$B$8:$K$332,9,FALSE)))</f>
        <v>0</v>
      </c>
      <c r="U101" s="64">
        <f t="shared" si="28"/>
        <v>86049</v>
      </c>
      <c r="V101" s="128">
        <f t="shared" si="29"/>
        <v>116.57228785087244</v>
      </c>
      <c r="W101" s="150"/>
      <c r="X101" s="64">
        <f>IFERROR(VLOOKUP($B101,'Allocations 2025-26'!$B$9:$U$329,14,FALSE),0)</f>
        <v>80839</v>
      </c>
      <c r="Y101" s="99">
        <f t="shared" si="30"/>
        <v>5210</v>
      </c>
      <c r="Z101" s="132">
        <f t="shared" si="31"/>
        <v>6.4449090166874903E-2</v>
      </c>
      <c r="AA101" s="151" t="str">
        <f t="shared" si="33"/>
        <v>Y</v>
      </c>
      <c r="AC101" s="64"/>
      <c r="AE101" s="152"/>
      <c r="AH101" s="153"/>
      <c r="AI101" s="153"/>
      <c r="AJ101" s="153"/>
      <c r="AK101" s="154"/>
    </row>
    <row r="102" spans="1:37" x14ac:dyDescent="0.25">
      <c r="A102" s="142" t="s">
        <v>446</v>
      </c>
      <c r="B102" t="s">
        <v>568</v>
      </c>
      <c r="C102" t="s">
        <v>101</v>
      </c>
      <c r="D102" s="143">
        <f>IFERROR(VLOOKUP(B102,'Enrollment 26-27'!$B$5:$I$332,8,FALSE),0)</f>
        <v>89.66</v>
      </c>
      <c r="E102" s="64">
        <f t="shared" si="18"/>
        <v>10299</v>
      </c>
      <c r="F102" s="144">
        <v>0</v>
      </c>
      <c r="G102" s="144">
        <v>0</v>
      </c>
      <c r="H102" s="64">
        <f t="shared" si="19"/>
        <v>10299</v>
      </c>
      <c r="I102" s="64">
        <f t="shared" si="20"/>
        <v>0</v>
      </c>
      <c r="J102" s="145">
        <f t="shared" si="21"/>
        <v>10299</v>
      </c>
      <c r="K102" s="146" t="str">
        <f t="shared" si="32"/>
        <v>Y</v>
      </c>
      <c r="L102" s="147">
        <f t="shared" si="22"/>
        <v>0</v>
      </c>
      <c r="M102" s="148">
        <f t="shared" si="23"/>
        <v>89.66</v>
      </c>
      <c r="N102" s="64">
        <f t="shared" si="24"/>
        <v>153</v>
      </c>
      <c r="O102" s="64">
        <f t="shared" si="25"/>
        <v>10452</v>
      </c>
      <c r="Q102" s="104">
        <f t="shared" si="26"/>
        <v>0</v>
      </c>
      <c r="R102" s="104" t="str">
        <f t="shared" si="27"/>
        <v>Not Applicable</v>
      </c>
      <c r="S102" s="149" t="s">
        <v>815</v>
      </c>
      <c r="T102" s="149">
        <f>IF(O102=0,0,IF(S102="N",0,VLOOKUP(B102,'Enrollment 25-26'!$B$8:$K$332,9,FALSE)))</f>
        <v>0</v>
      </c>
      <c r="U102" s="64">
        <f t="shared" si="28"/>
        <v>10452</v>
      </c>
      <c r="V102" s="128">
        <f t="shared" si="29"/>
        <v>116.57372295337944</v>
      </c>
      <c r="W102" s="150"/>
      <c r="X102" s="64">
        <f>IFERROR(VLOOKUP($B102,'Allocations 2025-26'!$B$9:$U$329,14,FALSE),0)</f>
        <v>11966</v>
      </c>
      <c r="Y102" s="99">
        <f t="shared" si="30"/>
        <v>-1514</v>
      </c>
      <c r="Z102" s="132">
        <f t="shared" si="31"/>
        <v>-0.12652515460471336</v>
      </c>
      <c r="AA102" s="151" t="str">
        <f t="shared" si="33"/>
        <v>Y</v>
      </c>
      <c r="AC102" s="64"/>
      <c r="AE102" s="152"/>
      <c r="AH102" s="153"/>
      <c r="AI102" s="153"/>
      <c r="AJ102" s="153"/>
      <c r="AK102" s="154"/>
    </row>
    <row r="103" spans="1:37" x14ac:dyDescent="0.25">
      <c r="A103" s="142" t="s">
        <v>438</v>
      </c>
      <c r="B103" t="s">
        <v>569</v>
      </c>
      <c r="C103" t="s">
        <v>102</v>
      </c>
      <c r="D103" s="143">
        <f>IFERROR(VLOOKUP(B103,'Enrollment 26-27'!$B$5:$I$332,8,FALSE),0)</f>
        <v>0</v>
      </c>
      <c r="E103" s="64">
        <f t="shared" si="18"/>
        <v>0</v>
      </c>
      <c r="F103" s="144">
        <v>0</v>
      </c>
      <c r="G103" s="144">
        <v>0</v>
      </c>
      <c r="H103" s="64">
        <f t="shared" si="19"/>
        <v>0</v>
      </c>
      <c r="I103" s="64">
        <f t="shared" si="20"/>
        <v>0</v>
      </c>
      <c r="J103" s="145">
        <f t="shared" si="21"/>
        <v>0</v>
      </c>
      <c r="K103" s="146" t="str">
        <f t="shared" si="32"/>
        <v>N</v>
      </c>
      <c r="L103" s="147">
        <f t="shared" si="22"/>
        <v>0</v>
      </c>
      <c r="M103" s="148">
        <f t="shared" si="23"/>
        <v>0</v>
      </c>
      <c r="N103" s="64">
        <f t="shared" si="24"/>
        <v>0</v>
      </c>
      <c r="O103" s="64">
        <f t="shared" si="25"/>
        <v>0</v>
      </c>
      <c r="Q103" s="104">
        <f t="shared" si="26"/>
        <v>0</v>
      </c>
      <c r="R103" s="104" t="str">
        <f t="shared" si="27"/>
        <v>Not Applicable</v>
      </c>
      <c r="S103" s="149" t="s">
        <v>815</v>
      </c>
      <c r="T103" s="149">
        <f>IF(O103=0,0,IF(S103="N",0,VLOOKUP(B103,'Enrollment 25-26'!$B$8:$K$332,9,FALSE)))</f>
        <v>0</v>
      </c>
      <c r="U103" s="64">
        <f t="shared" si="28"/>
        <v>0</v>
      </c>
      <c r="V103" s="128">
        <f t="shared" si="29"/>
        <v>0</v>
      </c>
      <c r="W103" s="150"/>
      <c r="X103" s="64">
        <f>IFERROR(VLOOKUP($B103,'Allocations 2025-26'!$B$9:$U$329,14,FALSE),0)</f>
        <v>0</v>
      </c>
      <c r="Y103" s="99">
        <f t="shared" si="30"/>
        <v>0</v>
      </c>
      <c r="Z103" s="132">
        <f t="shared" si="31"/>
        <v>0</v>
      </c>
      <c r="AA103" s="151" t="str">
        <f t="shared" si="33"/>
        <v>N</v>
      </c>
      <c r="AC103" s="64"/>
      <c r="AE103" s="152"/>
      <c r="AH103" s="153"/>
      <c r="AI103" s="153"/>
      <c r="AJ103" s="153"/>
      <c r="AK103" s="154"/>
    </row>
    <row r="104" spans="1:37" x14ac:dyDescent="0.25">
      <c r="A104" s="142" t="s">
        <v>443</v>
      </c>
      <c r="B104" t="s">
        <v>570</v>
      </c>
      <c r="C104" t="s">
        <v>103</v>
      </c>
      <c r="D104" s="143">
        <f>IFERROR(VLOOKUP(B104,'Enrollment 26-27'!$B$5:$I$332,8,FALSE),0)</f>
        <v>1.83</v>
      </c>
      <c r="E104" s="64">
        <f t="shared" si="18"/>
        <v>210</v>
      </c>
      <c r="F104" s="144">
        <v>0</v>
      </c>
      <c r="G104" s="144">
        <v>0</v>
      </c>
      <c r="H104" s="64">
        <f t="shared" si="19"/>
        <v>210</v>
      </c>
      <c r="I104" s="64">
        <f t="shared" si="20"/>
        <v>0</v>
      </c>
      <c r="J104" s="145">
        <f t="shared" si="21"/>
        <v>210</v>
      </c>
      <c r="K104" s="146" t="str">
        <f t="shared" si="32"/>
        <v>N</v>
      </c>
      <c r="L104" s="147">
        <f t="shared" si="22"/>
        <v>210</v>
      </c>
      <c r="M104" s="148">
        <f t="shared" si="23"/>
        <v>0</v>
      </c>
      <c r="N104" s="64">
        <f t="shared" si="24"/>
        <v>0</v>
      </c>
      <c r="O104" s="64">
        <f t="shared" si="25"/>
        <v>0</v>
      </c>
      <c r="Q104" s="104">
        <f t="shared" si="26"/>
        <v>0</v>
      </c>
      <c r="R104" s="104" t="str">
        <f t="shared" si="27"/>
        <v>Not Applicable</v>
      </c>
      <c r="S104" s="149" t="s">
        <v>815</v>
      </c>
      <c r="T104" s="149">
        <f>IF(O104=0,0,IF(S104="N",0,VLOOKUP(B104,'Enrollment 25-26'!$B$8:$K$332,9,FALSE)))</f>
        <v>0</v>
      </c>
      <c r="U104" s="64">
        <f t="shared" si="28"/>
        <v>0</v>
      </c>
      <c r="V104" s="128">
        <f t="shared" si="29"/>
        <v>0</v>
      </c>
      <c r="W104" s="150"/>
      <c r="X104" s="64">
        <f>IFERROR(VLOOKUP($B104,'Allocations 2025-26'!$B$9:$U$329,14,FALSE),0)</f>
        <v>0</v>
      </c>
      <c r="Y104" s="99">
        <f t="shared" si="30"/>
        <v>0</v>
      </c>
      <c r="Z104" s="132">
        <f t="shared" si="31"/>
        <v>0</v>
      </c>
      <c r="AA104" s="151" t="str">
        <f t="shared" si="33"/>
        <v>N</v>
      </c>
      <c r="AC104" s="64"/>
      <c r="AE104" s="152"/>
      <c r="AH104" s="153"/>
      <c r="AI104" s="153"/>
      <c r="AJ104" s="153"/>
      <c r="AK104" s="154"/>
    </row>
    <row r="105" spans="1:37" x14ac:dyDescent="0.25">
      <c r="A105" s="142" t="s">
        <v>459</v>
      </c>
      <c r="B105" t="s">
        <v>571</v>
      </c>
      <c r="C105" t="s">
        <v>104</v>
      </c>
      <c r="D105" s="143">
        <f>IFERROR(VLOOKUP(B105,'Enrollment 26-27'!$B$5:$I$332,8,FALSE),0)</f>
        <v>1.83</v>
      </c>
      <c r="E105" s="64">
        <f t="shared" si="18"/>
        <v>210</v>
      </c>
      <c r="F105" s="144">
        <v>0</v>
      </c>
      <c r="G105" s="144">
        <v>0</v>
      </c>
      <c r="H105" s="64">
        <f t="shared" si="19"/>
        <v>210</v>
      </c>
      <c r="I105" s="64">
        <f t="shared" si="20"/>
        <v>0</v>
      </c>
      <c r="J105" s="145">
        <f t="shared" si="21"/>
        <v>210</v>
      </c>
      <c r="K105" s="146" t="str">
        <f t="shared" si="32"/>
        <v>N</v>
      </c>
      <c r="L105" s="147">
        <f t="shared" si="22"/>
        <v>210</v>
      </c>
      <c r="M105" s="148">
        <f t="shared" si="23"/>
        <v>0</v>
      </c>
      <c r="N105" s="64">
        <f t="shared" si="24"/>
        <v>0</v>
      </c>
      <c r="O105" s="64">
        <f t="shared" si="25"/>
        <v>0</v>
      </c>
      <c r="Q105" s="104">
        <f t="shared" si="26"/>
        <v>0</v>
      </c>
      <c r="R105" s="104" t="str">
        <f t="shared" si="27"/>
        <v>Not Applicable</v>
      </c>
      <c r="S105" s="149" t="s">
        <v>815</v>
      </c>
      <c r="T105" s="149">
        <f>IF(O105=0,0,IF(S105="N",0,VLOOKUP(B105,'Enrollment 25-26'!$B$8:$K$332,9,FALSE)))</f>
        <v>0</v>
      </c>
      <c r="U105" s="64">
        <f t="shared" si="28"/>
        <v>0</v>
      </c>
      <c r="V105" s="128">
        <f t="shared" si="29"/>
        <v>0</v>
      </c>
      <c r="W105" s="150"/>
      <c r="X105" s="64">
        <f>IFERROR(VLOOKUP($B105,'Allocations 2025-26'!$B$9:$U$329,14,FALSE),0)</f>
        <v>0</v>
      </c>
      <c r="Y105" s="99">
        <f t="shared" si="30"/>
        <v>0</v>
      </c>
      <c r="Z105" s="132">
        <f t="shared" si="31"/>
        <v>0</v>
      </c>
      <c r="AA105" s="151" t="str">
        <f t="shared" si="33"/>
        <v>N</v>
      </c>
      <c r="AC105" s="64"/>
      <c r="AE105" s="152"/>
      <c r="AH105" s="153"/>
      <c r="AI105" s="153"/>
      <c r="AJ105" s="153"/>
      <c r="AK105" s="154"/>
    </row>
    <row r="106" spans="1:37" x14ac:dyDescent="0.25">
      <c r="A106" s="142" t="s">
        <v>438</v>
      </c>
      <c r="B106" t="s">
        <v>572</v>
      </c>
      <c r="C106" t="s">
        <v>105</v>
      </c>
      <c r="D106" s="143">
        <f>IFERROR(VLOOKUP(B106,'Enrollment 26-27'!$B$5:$I$332,8,FALSE),0)</f>
        <v>2.83</v>
      </c>
      <c r="E106" s="64">
        <f t="shared" si="18"/>
        <v>325</v>
      </c>
      <c r="F106" s="144">
        <v>0</v>
      </c>
      <c r="G106" s="144">
        <v>0</v>
      </c>
      <c r="H106" s="64">
        <f t="shared" si="19"/>
        <v>325</v>
      </c>
      <c r="I106" s="64">
        <f t="shared" si="20"/>
        <v>0</v>
      </c>
      <c r="J106" s="145">
        <f t="shared" si="21"/>
        <v>325</v>
      </c>
      <c r="K106" s="146" t="str">
        <f t="shared" si="32"/>
        <v>N</v>
      </c>
      <c r="L106" s="147">
        <f t="shared" si="22"/>
        <v>325</v>
      </c>
      <c r="M106" s="148">
        <f t="shared" si="23"/>
        <v>0</v>
      </c>
      <c r="N106" s="64">
        <f t="shared" si="24"/>
        <v>0</v>
      </c>
      <c r="O106" s="64">
        <f t="shared" si="25"/>
        <v>0</v>
      </c>
      <c r="Q106" s="104">
        <f t="shared" si="26"/>
        <v>0</v>
      </c>
      <c r="R106" s="104" t="str">
        <f t="shared" si="27"/>
        <v>Not Applicable</v>
      </c>
      <c r="S106" s="149" t="s">
        <v>815</v>
      </c>
      <c r="T106" s="149">
        <f>IF(O106=0,0,IF(S106="N",0,VLOOKUP(B106,'Enrollment 25-26'!$B$8:$K$332,9,FALSE)))</f>
        <v>0</v>
      </c>
      <c r="U106" s="64">
        <f t="shared" si="28"/>
        <v>0</v>
      </c>
      <c r="V106" s="128">
        <f t="shared" si="29"/>
        <v>0</v>
      </c>
      <c r="W106" s="150"/>
      <c r="X106" s="64">
        <f>IFERROR(VLOOKUP($B106,'Allocations 2025-26'!$B$9:$U$329,14,FALSE),0)</f>
        <v>0</v>
      </c>
      <c r="Y106" s="99">
        <f t="shared" si="30"/>
        <v>0</v>
      </c>
      <c r="Z106" s="132">
        <f t="shared" si="31"/>
        <v>0</v>
      </c>
      <c r="AA106" s="151" t="str">
        <f t="shared" si="33"/>
        <v>N</v>
      </c>
      <c r="AC106" s="64"/>
      <c r="AE106" s="152"/>
      <c r="AH106" s="153"/>
      <c r="AI106" s="153"/>
      <c r="AJ106" s="153"/>
      <c r="AK106" s="154"/>
    </row>
    <row r="107" spans="1:37" x14ac:dyDescent="0.25">
      <c r="A107" s="142" t="s">
        <v>443</v>
      </c>
      <c r="B107" t="s">
        <v>573</v>
      </c>
      <c r="C107" t="s">
        <v>106</v>
      </c>
      <c r="D107" s="143">
        <f>IFERROR(VLOOKUP(B107,'Enrollment 26-27'!$B$5:$I$332,8,FALSE),0)</f>
        <v>0</v>
      </c>
      <c r="E107" s="64">
        <f t="shared" si="18"/>
        <v>0</v>
      </c>
      <c r="F107" s="144">
        <v>0</v>
      </c>
      <c r="G107" s="144">
        <v>0</v>
      </c>
      <c r="H107" s="64">
        <f t="shared" si="19"/>
        <v>0</v>
      </c>
      <c r="I107" s="64">
        <f t="shared" si="20"/>
        <v>0</v>
      </c>
      <c r="J107" s="145">
        <f t="shared" si="21"/>
        <v>0</v>
      </c>
      <c r="K107" s="146" t="str">
        <f t="shared" si="32"/>
        <v>N</v>
      </c>
      <c r="L107" s="147">
        <f t="shared" si="22"/>
        <v>0</v>
      </c>
      <c r="M107" s="148">
        <f t="shared" si="23"/>
        <v>0</v>
      </c>
      <c r="N107" s="64">
        <f t="shared" si="24"/>
        <v>0</v>
      </c>
      <c r="O107" s="64">
        <f t="shared" si="25"/>
        <v>0</v>
      </c>
      <c r="Q107" s="104">
        <f t="shared" si="26"/>
        <v>0</v>
      </c>
      <c r="R107" s="104" t="str">
        <f t="shared" si="27"/>
        <v>Not Applicable</v>
      </c>
      <c r="S107" s="149" t="s">
        <v>815</v>
      </c>
      <c r="T107" s="149">
        <f>IF(O107=0,0,IF(S107="N",0,VLOOKUP(B107,'Enrollment 25-26'!$B$8:$K$332,9,FALSE)))</f>
        <v>0</v>
      </c>
      <c r="U107" s="64">
        <f t="shared" si="28"/>
        <v>0</v>
      </c>
      <c r="V107" s="128">
        <f t="shared" si="29"/>
        <v>0</v>
      </c>
      <c r="W107" s="150"/>
      <c r="X107" s="64">
        <f>IFERROR(VLOOKUP($B107,'Allocations 2025-26'!$B$9:$U$329,14,FALSE),0)</f>
        <v>0</v>
      </c>
      <c r="Y107" s="99">
        <f t="shared" si="30"/>
        <v>0</v>
      </c>
      <c r="Z107" s="132">
        <f t="shared" si="31"/>
        <v>0</v>
      </c>
      <c r="AA107" s="151" t="str">
        <f t="shared" si="33"/>
        <v>N</v>
      </c>
      <c r="AC107" s="64"/>
      <c r="AE107" s="152"/>
      <c r="AH107" s="153"/>
      <c r="AI107" s="153"/>
      <c r="AJ107" s="153"/>
      <c r="AK107" s="154"/>
    </row>
    <row r="108" spans="1:37" x14ac:dyDescent="0.25">
      <c r="A108" s="142" t="s">
        <v>471</v>
      </c>
      <c r="B108" t="s">
        <v>574</v>
      </c>
      <c r="C108" t="s">
        <v>107</v>
      </c>
      <c r="D108" s="143">
        <f>IFERROR(VLOOKUP(B108,'Enrollment 26-27'!$B$5:$I$332,8,FALSE),0)</f>
        <v>299.50666666666666</v>
      </c>
      <c r="E108" s="64">
        <f t="shared" si="18"/>
        <v>34403</v>
      </c>
      <c r="F108" s="144">
        <v>0</v>
      </c>
      <c r="G108" s="144">
        <v>0</v>
      </c>
      <c r="H108" s="64">
        <f t="shared" si="19"/>
        <v>34403</v>
      </c>
      <c r="I108" s="64">
        <f t="shared" si="20"/>
        <v>0</v>
      </c>
      <c r="J108" s="145">
        <f t="shared" si="21"/>
        <v>34403</v>
      </c>
      <c r="K108" s="146" t="str">
        <f t="shared" si="32"/>
        <v>Y</v>
      </c>
      <c r="L108" s="147">
        <f t="shared" si="22"/>
        <v>0</v>
      </c>
      <c r="M108" s="148">
        <f t="shared" si="23"/>
        <v>299.50666666666666</v>
      </c>
      <c r="N108" s="64">
        <f t="shared" si="24"/>
        <v>511</v>
      </c>
      <c r="O108" s="64">
        <f t="shared" si="25"/>
        <v>34914</v>
      </c>
      <c r="Q108" s="104">
        <f t="shared" si="26"/>
        <v>0</v>
      </c>
      <c r="R108" s="104" t="str">
        <f t="shared" si="27"/>
        <v>Not Applicable</v>
      </c>
      <c r="S108" s="149" t="s">
        <v>815</v>
      </c>
      <c r="T108" s="149">
        <f>IF(O108=0,0,IF(S108="N",0,VLOOKUP(B108,'Enrollment 25-26'!$B$8:$K$332,9,FALSE)))</f>
        <v>0</v>
      </c>
      <c r="U108" s="64">
        <f t="shared" si="28"/>
        <v>34914</v>
      </c>
      <c r="V108" s="128">
        <f t="shared" si="29"/>
        <v>116.57169567733607</v>
      </c>
      <c r="W108" s="150"/>
      <c r="X108" s="64">
        <f>IFERROR(VLOOKUP($B108,'Allocations 2025-26'!$B$9:$U$329,14,FALSE),0)</f>
        <v>36545</v>
      </c>
      <c r="Y108" s="99">
        <f t="shared" si="30"/>
        <v>-1631</v>
      </c>
      <c r="Z108" s="132">
        <f t="shared" si="31"/>
        <v>-4.4629908332193186E-2</v>
      </c>
      <c r="AA108" s="151" t="str">
        <f t="shared" si="33"/>
        <v>Y</v>
      </c>
      <c r="AC108" s="64"/>
      <c r="AE108" s="152"/>
      <c r="AH108" s="153"/>
      <c r="AI108" s="153"/>
      <c r="AJ108" s="153"/>
      <c r="AK108" s="154"/>
    </row>
    <row r="109" spans="1:37" x14ac:dyDescent="0.25">
      <c r="A109" s="142" t="s">
        <v>454</v>
      </c>
      <c r="B109" t="s">
        <v>575</v>
      </c>
      <c r="C109" t="s">
        <v>108</v>
      </c>
      <c r="D109" s="143">
        <f>IFERROR(VLOOKUP(B109,'Enrollment 26-27'!$B$5:$I$332,8,FALSE),0)</f>
        <v>7238.66</v>
      </c>
      <c r="E109" s="64">
        <f t="shared" si="18"/>
        <v>831478</v>
      </c>
      <c r="F109" s="144">
        <v>0</v>
      </c>
      <c r="G109" s="144">
        <v>0</v>
      </c>
      <c r="H109" s="64">
        <f t="shared" si="19"/>
        <v>831478</v>
      </c>
      <c r="I109" s="64">
        <f t="shared" si="20"/>
        <v>0</v>
      </c>
      <c r="J109" s="145">
        <f t="shared" si="21"/>
        <v>831478</v>
      </c>
      <c r="K109" s="146" t="str">
        <f t="shared" si="32"/>
        <v>Y</v>
      </c>
      <c r="L109" s="147">
        <f t="shared" si="22"/>
        <v>0</v>
      </c>
      <c r="M109" s="148">
        <f t="shared" si="23"/>
        <v>7238.66</v>
      </c>
      <c r="N109" s="64">
        <f t="shared" si="24"/>
        <v>12349</v>
      </c>
      <c r="O109" s="64">
        <f t="shared" si="25"/>
        <v>843827</v>
      </c>
      <c r="Q109" s="104">
        <f t="shared" si="26"/>
        <v>0</v>
      </c>
      <c r="R109" s="104" t="str">
        <f t="shared" si="27"/>
        <v>Not Applicable</v>
      </c>
      <c r="S109" s="149" t="s">
        <v>815</v>
      </c>
      <c r="T109" s="149">
        <f>IF(O109=0,0,IF(S109="N",0,VLOOKUP(B109,'Enrollment 25-26'!$B$8:$K$332,9,FALSE)))</f>
        <v>0</v>
      </c>
      <c r="U109" s="64">
        <f t="shared" si="28"/>
        <v>843827</v>
      </c>
      <c r="V109" s="128">
        <f t="shared" si="29"/>
        <v>116.57226613765532</v>
      </c>
      <c r="W109" s="150"/>
      <c r="X109" s="64">
        <f>IFERROR(VLOOKUP($B109,'Allocations 2025-26'!$B$9:$U$329,14,FALSE),0)</f>
        <v>839197</v>
      </c>
      <c r="Y109" s="99">
        <f t="shared" si="30"/>
        <v>4630</v>
      </c>
      <c r="Z109" s="132">
        <f t="shared" si="31"/>
        <v>5.5171789222316098E-3</v>
      </c>
      <c r="AA109" s="151" t="str">
        <f t="shared" si="33"/>
        <v>Y</v>
      </c>
      <c r="AC109" s="64"/>
      <c r="AE109" s="152"/>
      <c r="AH109" s="153"/>
      <c r="AI109" s="153"/>
      <c r="AJ109" s="153"/>
      <c r="AK109" s="154"/>
    </row>
    <row r="110" spans="1:37" x14ac:dyDescent="0.25">
      <c r="A110" s="142" t="s">
        <v>459</v>
      </c>
      <c r="B110" t="s">
        <v>445</v>
      </c>
      <c r="C110" t="s">
        <v>109</v>
      </c>
      <c r="D110" s="143">
        <f>IFERROR(VLOOKUP(B110,'Enrollment 26-27'!$B$5:$I$332,8,FALSE),0)</f>
        <v>107.33</v>
      </c>
      <c r="E110" s="64">
        <f t="shared" si="18"/>
        <v>12329</v>
      </c>
      <c r="F110" s="144">
        <v>0</v>
      </c>
      <c r="G110" s="144">
        <v>0</v>
      </c>
      <c r="H110" s="64">
        <f t="shared" si="19"/>
        <v>12329</v>
      </c>
      <c r="I110" s="64">
        <f t="shared" si="20"/>
        <v>0</v>
      </c>
      <c r="J110" s="145">
        <f t="shared" si="21"/>
        <v>12329</v>
      </c>
      <c r="K110" s="146" t="str">
        <f t="shared" si="32"/>
        <v>Y</v>
      </c>
      <c r="L110" s="147">
        <f t="shared" si="22"/>
        <v>0</v>
      </c>
      <c r="M110" s="148">
        <f t="shared" si="23"/>
        <v>107.33</v>
      </c>
      <c r="N110" s="64">
        <f t="shared" si="24"/>
        <v>183</v>
      </c>
      <c r="O110" s="64">
        <f t="shared" si="25"/>
        <v>12512</v>
      </c>
      <c r="Q110" s="104">
        <f t="shared" si="26"/>
        <v>0</v>
      </c>
      <c r="R110" s="104" t="str">
        <f t="shared" si="27"/>
        <v>Not Applicable</v>
      </c>
      <c r="S110" s="149" t="s">
        <v>815</v>
      </c>
      <c r="T110" s="149">
        <f>IF(O110=0,0,IF(S110="N",0,VLOOKUP(B110,'Enrollment 25-26'!$B$8:$K$332,9,FALSE)))</f>
        <v>0</v>
      </c>
      <c r="U110" s="64">
        <f t="shared" si="28"/>
        <v>12512</v>
      </c>
      <c r="V110" s="128">
        <f t="shared" si="29"/>
        <v>116.57504891456257</v>
      </c>
      <c r="W110" s="150"/>
      <c r="X110" s="64">
        <f>IFERROR(VLOOKUP($B110,'Allocations 2025-26'!$B$9:$U$329,14,FALSE),0)</f>
        <v>11323</v>
      </c>
      <c r="Y110" s="99">
        <f t="shared" si="30"/>
        <v>1189</v>
      </c>
      <c r="Z110" s="132">
        <f t="shared" si="31"/>
        <v>0.10500750684447585</v>
      </c>
      <c r="AA110" s="151" t="str">
        <f t="shared" si="33"/>
        <v>Y</v>
      </c>
      <c r="AC110" s="64"/>
      <c r="AE110" s="152"/>
      <c r="AH110" s="153"/>
      <c r="AI110" s="153"/>
      <c r="AJ110" s="153"/>
      <c r="AK110" s="154"/>
    </row>
    <row r="111" spans="1:37" x14ac:dyDescent="0.25">
      <c r="A111" s="142" t="s">
        <v>438</v>
      </c>
      <c r="B111" t="s">
        <v>576</v>
      </c>
      <c r="C111" t="s">
        <v>110</v>
      </c>
      <c r="D111" s="143">
        <f>IFERROR(VLOOKUP(B111,'Enrollment 26-27'!$B$5:$I$332,8,FALSE),0)</f>
        <v>18.84</v>
      </c>
      <c r="E111" s="64">
        <f t="shared" si="18"/>
        <v>2164</v>
      </c>
      <c r="F111" s="144">
        <v>0</v>
      </c>
      <c r="G111" s="144">
        <v>0</v>
      </c>
      <c r="H111" s="64">
        <f t="shared" si="19"/>
        <v>2164</v>
      </c>
      <c r="I111" s="64">
        <f t="shared" si="20"/>
        <v>0</v>
      </c>
      <c r="J111" s="145">
        <f t="shared" si="21"/>
        <v>2164</v>
      </c>
      <c r="K111" s="146" t="str">
        <f t="shared" si="32"/>
        <v>N</v>
      </c>
      <c r="L111" s="147">
        <f t="shared" si="22"/>
        <v>2164</v>
      </c>
      <c r="M111" s="148">
        <f t="shared" si="23"/>
        <v>0</v>
      </c>
      <c r="N111" s="64">
        <f t="shared" si="24"/>
        <v>0</v>
      </c>
      <c r="O111" s="64">
        <f t="shared" si="25"/>
        <v>0</v>
      </c>
      <c r="Q111" s="104">
        <f t="shared" si="26"/>
        <v>0</v>
      </c>
      <c r="R111" s="104" t="str">
        <f t="shared" si="27"/>
        <v>Not Applicable</v>
      </c>
      <c r="S111" s="149" t="s">
        <v>815</v>
      </c>
      <c r="T111" s="149">
        <f>IF(O111=0,0,IF(S111="N",0,VLOOKUP(B111,'Enrollment 25-26'!$B$8:$K$332,9,FALSE)))</f>
        <v>0</v>
      </c>
      <c r="U111" s="64">
        <f t="shared" si="28"/>
        <v>0</v>
      </c>
      <c r="V111" s="128">
        <f t="shared" si="29"/>
        <v>0</v>
      </c>
      <c r="W111" s="150"/>
      <c r="X111" s="64">
        <f>IFERROR(VLOOKUP($B111,'Allocations 2025-26'!$B$9:$U$329,14,FALSE),0)</f>
        <v>0</v>
      </c>
      <c r="Y111" s="99">
        <f t="shared" si="30"/>
        <v>0</v>
      </c>
      <c r="Z111" s="132">
        <f t="shared" si="31"/>
        <v>0</v>
      </c>
      <c r="AA111" s="151" t="str">
        <f t="shared" si="33"/>
        <v>N</v>
      </c>
      <c r="AC111" s="64"/>
      <c r="AE111" s="152"/>
      <c r="AH111" s="153"/>
      <c r="AI111" s="153"/>
      <c r="AJ111" s="153"/>
      <c r="AK111" s="154"/>
    </row>
    <row r="112" spans="1:37" x14ac:dyDescent="0.25">
      <c r="A112" s="142" t="s">
        <v>438</v>
      </c>
      <c r="B112" t="s">
        <v>577</v>
      </c>
      <c r="C112" t="s">
        <v>111</v>
      </c>
      <c r="D112" s="143">
        <f>IFERROR(VLOOKUP(B112,'Enrollment 26-27'!$B$5:$I$332,8,FALSE),0)</f>
        <v>123</v>
      </c>
      <c r="E112" s="64">
        <f t="shared" si="18"/>
        <v>14129</v>
      </c>
      <c r="F112" s="144">
        <v>0</v>
      </c>
      <c r="G112" s="144">
        <v>0</v>
      </c>
      <c r="H112" s="64">
        <f t="shared" si="19"/>
        <v>14129</v>
      </c>
      <c r="I112" s="64">
        <f t="shared" si="20"/>
        <v>0</v>
      </c>
      <c r="J112" s="145">
        <f t="shared" si="21"/>
        <v>14129</v>
      </c>
      <c r="K112" s="146" t="str">
        <f t="shared" si="32"/>
        <v>Y</v>
      </c>
      <c r="L112" s="147">
        <f t="shared" si="22"/>
        <v>0</v>
      </c>
      <c r="M112" s="148">
        <f t="shared" si="23"/>
        <v>123</v>
      </c>
      <c r="N112" s="64">
        <f t="shared" si="24"/>
        <v>210</v>
      </c>
      <c r="O112" s="64">
        <f t="shared" si="25"/>
        <v>14339</v>
      </c>
      <c r="Q112" s="104">
        <f t="shared" si="26"/>
        <v>0</v>
      </c>
      <c r="R112" s="104" t="str">
        <f t="shared" si="27"/>
        <v>Not Applicable</v>
      </c>
      <c r="S112" s="149" t="s">
        <v>815</v>
      </c>
      <c r="T112" s="149">
        <f>IF(O112=0,0,IF(S112="N",0,VLOOKUP(B112,'Enrollment 25-26'!$B$8:$K$332,9,FALSE)))</f>
        <v>0</v>
      </c>
      <c r="U112" s="64">
        <f t="shared" si="28"/>
        <v>14339</v>
      </c>
      <c r="V112" s="128">
        <f t="shared" si="29"/>
        <v>116.57723577235772</v>
      </c>
      <c r="W112" s="150"/>
      <c r="X112" s="64">
        <f>IFERROR(VLOOKUP($B112,'Allocations 2025-26'!$B$9:$U$329,14,FALSE),0)</f>
        <v>15812</v>
      </c>
      <c r="Y112" s="99">
        <f t="shared" si="30"/>
        <v>-1473</v>
      </c>
      <c r="Z112" s="132">
        <f t="shared" si="31"/>
        <v>-9.3157095876549453E-2</v>
      </c>
      <c r="AA112" s="151" t="str">
        <f t="shared" si="33"/>
        <v>Y</v>
      </c>
      <c r="AC112" s="64"/>
      <c r="AE112" s="152"/>
      <c r="AH112" s="153"/>
      <c r="AI112" s="153"/>
      <c r="AJ112" s="153"/>
      <c r="AK112" s="154"/>
    </row>
    <row r="113" spans="1:37" x14ac:dyDescent="0.25">
      <c r="A113" s="142" t="s">
        <v>497</v>
      </c>
      <c r="B113" s="1" t="s">
        <v>483</v>
      </c>
      <c r="C113" t="s">
        <v>484</v>
      </c>
      <c r="D113" s="143">
        <f>IFERROR(VLOOKUP(B113,'Enrollment 26-27'!$B$5:$I$332,8,FALSE),0)</f>
        <v>29</v>
      </c>
      <c r="E113" s="64">
        <f t="shared" si="18"/>
        <v>3331</v>
      </c>
      <c r="F113" s="144">
        <v>0</v>
      </c>
      <c r="G113" s="144">
        <v>0</v>
      </c>
      <c r="H113" s="64">
        <f t="shared" si="19"/>
        <v>3331</v>
      </c>
      <c r="I113" s="64">
        <f t="shared" si="20"/>
        <v>0</v>
      </c>
      <c r="J113" s="145">
        <f t="shared" si="21"/>
        <v>3331</v>
      </c>
      <c r="K113" s="146" t="str">
        <f t="shared" si="32"/>
        <v>N</v>
      </c>
      <c r="L113" s="147">
        <f t="shared" si="22"/>
        <v>3331</v>
      </c>
      <c r="M113" s="148">
        <f t="shared" si="23"/>
        <v>0</v>
      </c>
      <c r="N113" s="64">
        <f t="shared" si="24"/>
        <v>0</v>
      </c>
      <c r="O113" s="64">
        <f t="shared" si="25"/>
        <v>0</v>
      </c>
      <c r="Q113" s="104">
        <f t="shared" si="26"/>
        <v>0</v>
      </c>
      <c r="R113" s="104" t="str">
        <f t="shared" si="27"/>
        <v>Not Applicable</v>
      </c>
      <c r="S113" s="149" t="s">
        <v>815</v>
      </c>
      <c r="T113" s="149">
        <f>IF(O113=0,0,IF(S113="N",0,VLOOKUP(B113,'Enrollment 25-26'!$B$8:$K$332,9,FALSE)))</f>
        <v>0</v>
      </c>
      <c r="U113" s="64">
        <f t="shared" si="28"/>
        <v>0</v>
      </c>
      <c r="V113" s="128">
        <f t="shared" si="29"/>
        <v>0</v>
      </c>
      <c r="W113" s="150"/>
      <c r="X113" s="64">
        <f>IFERROR(VLOOKUP($B113,'Allocations 2025-26'!$B$9:$U$329,14,FALSE),0)</f>
        <v>2840</v>
      </c>
      <c r="Y113" s="99">
        <f t="shared" si="30"/>
        <v>-2840</v>
      </c>
      <c r="Z113" s="132">
        <f t="shared" si="31"/>
        <v>-1</v>
      </c>
      <c r="AA113" s="151" t="str">
        <f t="shared" si="33"/>
        <v>N</v>
      </c>
      <c r="AC113" s="64"/>
      <c r="AE113" s="152"/>
      <c r="AH113" s="153"/>
      <c r="AI113" s="153"/>
      <c r="AJ113" s="153"/>
      <c r="AK113" s="154"/>
    </row>
    <row r="114" spans="1:37" x14ac:dyDescent="0.25">
      <c r="A114" s="142" t="s">
        <v>497</v>
      </c>
      <c r="B114" t="s">
        <v>578</v>
      </c>
      <c r="C114" t="s">
        <v>579</v>
      </c>
      <c r="D114" s="143">
        <f>IFERROR(VLOOKUP(B114,'Enrollment 26-27'!$B$5:$I$332,8,FALSE),0)</f>
        <v>200.76523719165084</v>
      </c>
      <c r="E114" s="64">
        <f t="shared" si="18"/>
        <v>23061</v>
      </c>
      <c r="F114" s="144">
        <v>0</v>
      </c>
      <c r="G114" s="144">
        <v>0</v>
      </c>
      <c r="H114" s="64">
        <f t="shared" si="19"/>
        <v>23061</v>
      </c>
      <c r="I114" s="64">
        <f t="shared" si="20"/>
        <v>0</v>
      </c>
      <c r="J114" s="145">
        <f t="shared" si="21"/>
        <v>23061</v>
      </c>
      <c r="K114" s="146" t="str">
        <f t="shared" si="32"/>
        <v>Y</v>
      </c>
      <c r="L114" s="147">
        <f t="shared" si="22"/>
        <v>0</v>
      </c>
      <c r="M114" s="148">
        <f t="shared" si="23"/>
        <v>200.76523719165084</v>
      </c>
      <c r="N114" s="64">
        <f t="shared" si="24"/>
        <v>343</v>
      </c>
      <c r="O114" s="64">
        <f t="shared" si="25"/>
        <v>23404</v>
      </c>
      <c r="Q114" s="104">
        <f t="shared" si="26"/>
        <v>0</v>
      </c>
      <c r="R114" s="104" t="str">
        <f t="shared" si="27"/>
        <v>Not Applicable</v>
      </c>
      <c r="S114" s="149" t="s">
        <v>815</v>
      </c>
      <c r="T114" s="149">
        <f>IF(O114=0,0,IF(S114="N",0,VLOOKUP(B114,'Enrollment 25-26'!$B$8:$K$332,9,FALSE)))</f>
        <v>0</v>
      </c>
      <c r="U114" s="64">
        <f t="shared" si="28"/>
        <v>23404</v>
      </c>
      <c r="V114" s="128">
        <f t="shared" si="29"/>
        <v>116.57396632694186</v>
      </c>
      <c r="W114" s="150"/>
      <c r="X114" s="64">
        <f>IFERROR(VLOOKUP($B114,'Allocations 2025-26'!$B$9:$U$329,14,FALSE),0)</f>
        <v>18936</v>
      </c>
      <c r="Y114" s="99">
        <f t="shared" si="30"/>
        <v>4468</v>
      </c>
      <c r="Z114" s="132">
        <f t="shared" si="31"/>
        <v>0.23595268272074355</v>
      </c>
      <c r="AA114" s="151" t="str">
        <f t="shared" si="33"/>
        <v>Y</v>
      </c>
      <c r="AC114" s="64"/>
      <c r="AE114" s="152"/>
      <c r="AH114" s="153"/>
      <c r="AI114" s="153"/>
      <c r="AJ114" s="153"/>
      <c r="AK114" s="154"/>
    </row>
    <row r="115" spans="1:37" x14ac:dyDescent="0.25">
      <c r="A115" s="142" t="s">
        <v>497</v>
      </c>
      <c r="B115" t="s">
        <v>464</v>
      </c>
      <c r="C115" t="s">
        <v>113</v>
      </c>
      <c r="D115" s="143">
        <f>IFERROR(VLOOKUP(B115,'Enrollment 26-27'!$B$5:$I$332,8,FALSE),0)</f>
        <v>105.17</v>
      </c>
      <c r="E115" s="64">
        <f t="shared" si="18"/>
        <v>12080</v>
      </c>
      <c r="F115" s="144">
        <v>0</v>
      </c>
      <c r="G115" s="144">
        <v>0</v>
      </c>
      <c r="H115" s="64">
        <f t="shared" si="19"/>
        <v>12080</v>
      </c>
      <c r="I115" s="64">
        <f t="shared" si="20"/>
        <v>0</v>
      </c>
      <c r="J115" s="145">
        <f t="shared" si="21"/>
        <v>12080</v>
      </c>
      <c r="K115" s="146" t="str">
        <f t="shared" si="32"/>
        <v>Y</v>
      </c>
      <c r="L115" s="147">
        <f t="shared" si="22"/>
        <v>0</v>
      </c>
      <c r="M115" s="148">
        <f t="shared" si="23"/>
        <v>105.17</v>
      </c>
      <c r="N115" s="64">
        <f t="shared" si="24"/>
        <v>179</v>
      </c>
      <c r="O115" s="64">
        <f t="shared" si="25"/>
        <v>12259</v>
      </c>
      <c r="Q115" s="104">
        <f t="shared" si="26"/>
        <v>0</v>
      </c>
      <c r="R115" s="104" t="str">
        <f t="shared" si="27"/>
        <v>Not Applicable</v>
      </c>
      <c r="S115" s="149" t="s">
        <v>815</v>
      </c>
      <c r="T115" s="149">
        <f>IF(O115=0,0,IF(S115="N",0,VLOOKUP(B115,'Enrollment 25-26'!$B$8:$K$332,9,FALSE)))</f>
        <v>0</v>
      </c>
      <c r="U115" s="64">
        <f t="shared" si="28"/>
        <v>12259</v>
      </c>
      <c r="V115" s="128">
        <f t="shared" si="29"/>
        <v>116.56365883807169</v>
      </c>
      <c r="W115" s="150"/>
      <c r="X115" s="64">
        <f>IFERROR(VLOOKUP($B115,'Allocations 2025-26'!$B$9:$U$329,14,FALSE),0)</f>
        <v>11928</v>
      </c>
      <c r="Y115" s="99">
        <f t="shared" si="30"/>
        <v>331</v>
      </c>
      <c r="Z115" s="132">
        <f t="shared" si="31"/>
        <v>2.7749832327297115E-2</v>
      </c>
      <c r="AA115" s="151" t="str">
        <f t="shared" si="33"/>
        <v>Y</v>
      </c>
      <c r="AC115" s="64"/>
      <c r="AE115" s="152"/>
      <c r="AH115" s="153"/>
      <c r="AI115" s="153"/>
      <c r="AJ115" s="153"/>
      <c r="AK115" s="154"/>
    </row>
    <row r="116" spans="1:37" x14ac:dyDescent="0.25">
      <c r="A116" s="142" t="s">
        <v>443</v>
      </c>
      <c r="B116" t="s">
        <v>580</v>
      </c>
      <c r="C116" t="s">
        <v>114</v>
      </c>
      <c r="D116" s="143">
        <f>IFERROR(VLOOKUP(B116,'Enrollment 26-27'!$B$5:$I$332,8,FALSE),0)</f>
        <v>34</v>
      </c>
      <c r="E116" s="64">
        <f t="shared" si="18"/>
        <v>3905</v>
      </c>
      <c r="F116" s="144">
        <v>0</v>
      </c>
      <c r="G116" s="144">
        <v>0</v>
      </c>
      <c r="H116" s="64">
        <f t="shared" si="19"/>
        <v>3905</v>
      </c>
      <c r="I116" s="64">
        <f t="shared" si="20"/>
        <v>0</v>
      </c>
      <c r="J116" s="145">
        <f t="shared" si="21"/>
        <v>3905</v>
      </c>
      <c r="K116" s="146" t="str">
        <f t="shared" si="32"/>
        <v>N</v>
      </c>
      <c r="L116" s="147">
        <f t="shared" si="22"/>
        <v>3905</v>
      </c>
      <c r="M116" s="148">
        <f t="shared" si="23"/>
        <v>0</v>
      </c>
      <c r="N116" s="64">
        <f t="shared" si="24"/>
        <v>0</v>
      </c>
      <c r="O116" s="64">
        <f t="shared" si="25"/>
        <v>0</v>
      </c>
      <c r="Q116" s="104">
        <f t="shared" si="26"/>
        <v>0</v>
      </c>
      <c r="R116" s="104" t="str">
        <f t="shared" si="27"/>
        <v>Not Applicable</v>
      </c>
      <c r="S116" s="149" t="s">
        <v>815</v>
      </c>
      <c r="T116" s="149">
        <f>IF(O116=0,0,IF(S116="N",0,VLOOKUP(B116,'Enrollment 25-26'!$B$8:$K$332,9,FALSE)))</f>
        <v>0</v>
      </c>
      <c r="U116" s="64">
        <f t="shared" si="28"/>
        <v>0</v>
      </c>
      <c r="V116" s="128">
        <f t="shared" si="29"/>
        <v>0</v>
      </c>
      <c r="W116" s="150"/>
      <c r="X116" s="64">
        <f>IFERROR(VLOOKUP($B116,'Allocations 2025-26'!$B$9:$U$329,14,FALSE),0)</f>
        <v>0</v>
      </c>
      <c r="Y116" s="99">
        <f t="shared" si="30"/>
        <v>0</v>
      </c>
      <c r="Z116" s="132">
        <f t="shared" si="31"/>
        <v>0</v>
      </c>
      <c r="AA116" s="151" t="str">
        <f t="shared" si="33"/>
        <v>N</v>
      </c>
      <c r="AC116" s="64"/>
      <c r="AE116" s="152"/>
      <c r="AH116" s="153"/>
      <c r="AI116" s="153"/>
      <c r="AJ116" s="153"/>
      <c r="AK116" s="154"/>
    </row>
    <row r="117" spans="1:37" x14ac:dyDescent="0.25">
      <c r="A117" s="142" t="s">
        <v>446</v>
      </c>
      <c r="B117" t="s">
        <v>581</v>
      </c>
      <c r="C117" t="s">
        <v>115</v>
      </c>
      <c r="D117" s="143">
        <f>IFERROR(VLOOKUP(B117,'Enrollment 26-27'!$B$5:$I$332,8,FALSE),0)</f>
        <v>0</v>
      </c>
      <c r="E117" s="64">
        <f t="shared" si="18"/>
        <v>0</v>
      </c>
      <c r="F117" s="144">
        <v>0</v>
      </c>
      <c r="G117" s="144">
        <v>0</v>
      </c>
      <c r="H117" s="64">
        <f t="shared" si="19"/>
        <v>0</v>
      </c>
      <c r="I117" s="64">
        <f t="shared" si="20"/>
        <v>0</v>
      </c>
      <c r="J117" s="145">
        <f t="shared" si="21"/>
        <v>0</v>
      </c>
      <c r="K117" s="146" t="str">
        <f t="shared" si="32"/>
        <v>N</v>
      </c>
      <c r="L117" s="147">
        <f t="shared" si="22"/>
        <v>0</v>
      </c>
      <c r="M117" s="148">
        <f t="shared" si="23"/>
        <v>0</v>
      </c>
      <c r="N117" s="64">
        <f t="shared" si="24"/>
        <v>0</v>
      </c>
      <c r="O117" s="64">
        <f t="shared" si="25"/>
        <v>0</v>
      </c>
      <c r="Q117" s="104">
        <f t="shared" si="26"/>
        <v>0</v>
      </c>
      <c r="R117" s="104" t="str">
        <f t="shared" si="27"/>
        <v>Not Applicable</v>
      </c>
      <c r="S117" s="149" t="s">
        <v>815</v>
      </c>
      <c r="T117" s="149">
        <f>IF(O117=0,0,IF(S117="N",0,VLOOKUP(B117,'Enrollment 25-26'!$B$8:$K$332,9,FALSE)))</f>
        <v>0</v>
      </c>
      <c r="U117" s="64">
        <f t="shared" si="28"/>
        <v>0</v>
      </c>
      <c r="V117" s="128">
        <f t="shared" si="29"/>
        <v>0</v>
      </c>
      <c r="W117" s="150"/>
      <c r="X117" s="64">
        <f>IFERROR(VLOOKUP($B117,'Allocations 2025-26'!$B$9:$U$329,14,FALSE),0)</f>
        <v>0</v>
      </c>
      <c r="Y117" s="99">
        <f t="shared" si="30"/>
        <v>0</v>
      </c>
      <c r="Z117" s="132">
        <f t="shared" si="31"/>
        <v>0</v>
      </c>
      <c r="AA117" s="151" t="str">
        <f t="shared" si="33"/>
        <v>N</v>
      </c>
      <c r="AC117" s="64"/>
      <c r="AE117" s="152"/>
      <c r="AH117" s="153"/>
      <c r="AI117" s="153"/>
      <c r="AJ117" s="153"/>
      <c r="AK117" s="154"/>
    </row>
    <row r="118" spans="1:37" x14ac:dyDescent="0.25">
      <c r="A118" s="142" t="s">
        <v>497</v>
      </c>
      <c r="B118" s="160" t="s">
        <v>769</v>
      </c>
      <c r="C118" s="13" t="s">
        <v>770</v>
      </c>
      <c r="D118" s="143">
        <f>IFERROR(VLOOKUP(B118,'Enrollment 26-27'!$B$5:$I$332,8,FALSE),0)</f>
        <v>0</v>
      </c>
      <c r="E118" s="64">
        <f t="shared" si="18"/>
        <v>0</v>
      </c>
      <c r="F118" s="144">
        <v>0</v>
      </c>
      <c r="G118" s="144">
        <v>0</v>
      </c>
      <c r="H118" s="64">
        <f t="shared" si="19"/>
        <v>0</v>
      </c>
      <c r="I118" s="64">
        <f t="shared" si="20"/>
        <v>0</v>
      </c>
      <c r="J118" s="145">
        <f t="shared" si="21"/>
        <v>0</v>
      </c>
      <c r="K118" s="146" t="str">
        <f t="shared" si="32"/>
        <v>N</v>
      </c>
      <c r="L118" s="147">
        <f t="shared" si="22"/>
        <v>0</v>
      </c>
      <c r="M118" s="148">
        <f t="shared" si="23"/>
        <v>0</v>
      </c>
      <c r="N118" s="64">
        <f t="shared" si="24"/>
        <v>0</v>
      </c>
      <c r="O118" s="64">
        <f t="shared" si="25"/>
        <v>0</v>
      </c>
      <c r="Q118" s="104">
        <f t="shared" si="26"/>
        <v>0</v>
      </c>
      <c r="R118" s="104" t="str">
        <f t="shared" si="27"/>
        <v>Not Applicable</v>
      </c>
      <c r="S118" s="149" t="s">
        <v>815</v>
      </c>
      <c r="T118" s="149">
        <f>IF(O118=0,0,IF(S118="N",0,VLOOKUP(B118,'Enrollment 25-26'!$B$8:$K$332,9,FALSE)))</f>
        <v>0</v>
      </c>
      <c r="U118" s="64">
        <f t="shared" si="28"/>
        <v>0</v>
      </c>
      <c r="V118" s="128">
        <f t="shared" si="29"/>
        <v>0</v>
      </c>
      <c r="W118" s="150"/>
      <c r="X118" s="64">
        <f>IFERROR(VLOOKUP($B118,'Allocations 2025-26'!$B$9:$U$329,14,FALSE),0)</f>
        <v>0</v>
      </c>
      <c r="Y118" s="99">
        <f t="shared" si="30"/>
        <v>0</v>
      </c>
      <c r="Z118" s="132">
        <f t="shared" si="31"/>
        <v>0</v>
      </c>
      <c r="AA118" s="151" t="str">
        <f t="shared" si="33"/>
        <v>N</v>
      </c>
      <c r="AC118" s="64"/>
      <c r="AE118" s="152"/>
      <c r="AH118" s="153"/>
      <c r="AI118" s="153"/>
      <c r="AJ118" s="153"/>
      <c r="AK118" s="154"/>
    </row>
    <row r="119" spans="1:37" x14ac:dyDescent="0.25">
      <c r="A119" s="142" t="s">
        <v>454</v>
      </c>
      <c r="B119" t="s">
        <v>582</v>
      </c>
      <c r="C119" t="s">
        <v>116</v>
      </c>
      <c r="D119" s="143">
        <f>IFERROR(VLOOKUP(B119,'Enrollment 26-27'!$B$5:$I$332,8,FALSE),0)</f>
        <v>1300.8366666666668</v>
      </c>
      <c r="E119" s="64">
        <f t="shared" si="18"/>
        <v>149422</v>
      </c>
      <c r="F119" s="144">
        <v>0</v>
      </c>
      <c r="G119" s="144">
        <v>0</v>
      </c>
      <c r="H119" s="64">
        <f t="shared" si="19"/>
        <v>149422</v>
      </c>
      <c r="I119" s="64">
        <f t="shared" si="20"/>
        <v>0</v>
      </c>
      <c r="J119" s="145">
        <f t="shared" si="21"/>
        <v>149422</v>
      </c>
      <c r="K119" s="146" t="str">
        <f t="shared" si="32"/>
        <v>Y</v>
      </c>
      <c r="L119" s="147">
        <f t="shared" si="22"/>
        <v>0</v>
      </c>
      <c r="M119" s="148">
        <f t="shared" si="23"/>
        <v>1300.8366666666668</v>
      </c>
      <c r="N119" s="64">
        <f t="shared" si="24"/>
        <v>2219</v>
      </c>
      <c r="O119" s="64">
        <f t="shared" si="25"/>
        <v>151641</v>
      </c>
      <c r="Q119" s="104">
        <f t="shared" si="26"/>
        <v>0</v>
      </c>
      <c r="R119" s="104" t="str">
        <f t="shared" si="27"/>
        <v>Not Applicable</v>
      </c>
      <c r="S119" s="149" t="s">
        <v>815</v>
      </c>
      <c r="T119" s="149">
        <f>IF(O119=0,0,IF(S119="N",0,VLOOKUP(B119,'Enrollment 25-26'!$B$8:$K$332,9,FALSE)))</f>
        <v>0</v>
      </c>
      <c r="U119" s="64">
        <f t="shared" si="28"/>
        <v>151641</v>
      </c>
      <c r="V119" s="128">
        <f t="shared" si="29"/>
        <v>116.57189859859423</v>
      </c>
      <c r="W119" s="150"/>
      <c r="X119" s="64">
        <f>IFERROR(VLOOKUP($B119,'Allocations 2025-26'!$B$9:$U$329,14,FALSE),0)</f>
        <v>160799</v>
      </c>
      <c r="Y119" s="99">
        <f t="shared" si="30"/>
        <v>-9158</v>
      </c>
      <c r="Z119" s="132">
        <f t="shared" si="31"/>
        <v>-5.6953090504294181E-2</v>
      </c>
      <c r="AA119" s="151" t="str">
        <f t="shared" si="33"/>
        <v>Y</v>
      </c>
      <c r="AC119" s="64"/>
      <c r="AE119" s="152"/>
      <c r="AH119" s="153"/>
      <c r="AI119" s="153"/>
      <c r="AJ119" s="153"/>
      <c r="AK119" s="154"/>
    </row>
    <row r="120" spans="1:37" x14ac:dyDescent="0.25">
      <c r="A120" s="142" t="s">
        <v>451</v>
      </c>
      <c r="B120" t="s">
        <v>583</v>
      </c>
      <c r="C120" t="s">
        <v>117</v>
      </c>
      <c r="D120" s="143">
        <f>IFERROR(VLOOKUP(B120,'Enrollment 26-27'!$B$5:$I$332,8,FALSE),0)</f>
        <v>0</v>
      </c>
      <c r="E120" s="64">
        <f t="shared" si="18"/>
        <v>0</v>
      </c>
      <c r="F120" s="144">
        <v>0</v>
      </c>
      <c r="G120" s="144">
        <v>0</v>
      </c>
      <c r="H120" s="64">
        <f t="shared" si="19"/>
        <v>0</v>
      </c>
      <c r="I120" s="64">
        <f t="shared" si="20"/>
        <v>0</v>
      </c>
      <c r="J120" s="145">
        <f t="shared" si="21"/>
        <v>0</v>
      </c>
      <c r="K120" s="146" t="str">
        <f t="shared" si="32"/>
        <v>N</v>
      </c>
      <c r="L120" s="147">
        <f t="shared" si="22"/>
        <v>0</v>
      </c>
      <c r="M120" s="148">
        <f t="shared" si="23"/>
        <v>0</v>
      </c>
      <c r="N120" s="64">
        <f t="shared" si="24"/>
        <v>0</v>
      </c>
      <c r="O120" s="64">
        <f t="shared" si="25"/>
        <v>0</v>
      </c>
      <c r="Q120" s="104">
        <f t="shared" si="26"/>
        <v>0</v>
      </c>
      <c r="R120" s="104" t="str">
        <f t="shared" si="27"/>
        <v>Not Applicable</v>
      </c>
      <c r="S120" s="149" t="s">
        <v>815</v>
      </c>
      <c r="T120" s="149">
        <f>IF(O120=0,0,IF(S120="N",0,VLOOKUP(B120,'Enrollment 25-26'!$B$8:$K$332,9,FALSE)))</f>
        <v>0</v>
      </c>
      <c r="U120" s="64">
        <f t="shared" si="28"/>
        <v>0</v>
      </c>
      <c r="V120" s="128">
        <f t="shared" si="29"/>
        <v>0</v>
      </c>
      <c r="W120" s="150"/>
      <c r="X120" s="64">
        <f>IFERROR(VLOOKUP($B120,'Allocations 2025-26'!$B$9:$U$329,14,FALSE),0)</f>
        <v>0</v>
      </c>
      <c r="Y120" s="99">
        <f t="shared" si="30"/>
        <v>0</v>
      </c>
      <c r="Z120" s="132">
        <f t="shared" si="31"/>
        <v>0</v>
      </c>
      <c r="AA120" s="151" t="str">
        <f t="shared" si="33"/>
        <v>N</v>
      </c>
      <c r="AC120" s="64"/>
      <c r="AE120" s="152"/>
      <c r="AH120" s="153"/>
      <c r="AI120" s="153"/>
      <c r="AJ120" s="153"/>
      <c r="AK120" s="154"/>
    </row>
    <row r="121" spans="1:37" x14ac:dyDescent="0.25">
      <c r="A121" s="142" t="s">
        <v>459</v>
      </c>
      <c r="B121" t="s">
        <v>584</v>
      </c>
      <c r="C121" t="s">
        <v>118</v>
      </c>
      <c r="D121" s="143">
        <f>IFERROR(VLOOKUP(B121,'Enrollment 26-27'!$B$5:$I$332,8,FALSE),0)</f>
        <v>23.67</v>
      </c>
      <c r="E121" s="64">
        <f t="shared" si="18"/>
        <v>2719</v>
      </c>
      <c r="F121" s="144">
        <v>0</v>
      </c>
      <c r="G121" s="144">
        <v>0</v>
      </c>
      <c r="H121" s="64">
        <f t="shared" si="19"/>
        <v>2719</v>
      </c>
      <c r="I121" s="64">
        <f t="shared" si="20"/>
        <v>0</v>
      </c>
      <c r="J121" s="145">
        <f t="shared" si="21"/>
        <v>2719</v>
      </c>
      <c r="K121" s="146" t="str">
        <f t="shared" si="32"/>
        <v>N</v>
      </c>
      <c r="L121" s="147">
        <f t="shared" si="22"/>
        <v>2719</v>
      </c>
      <c r="M121" s="148">
        <f t="shared" si="23"/>
        <v>0</v>
      </c>
      <c r="N121" s="64">
        <f t="shared" si="24"/>
        <v>0</v>
      </c>
      <c r="O121" s="64">
        <f t="shared" si="25"/>
        <v>0</v>
      </c>
      <c r="Q121" s="104">
        <f t="shared" si="26"/>
        <v>0</v>
      </c>
      <c r="R121" s="104" t="str">
        <f t="shared" si="27"/>
        <v>Not Applicable</v>
      </c>
      <c r="S121" s="149" t="s">
        <v>815</v>
      </c>
      <c r="T121" s="149">
        <f>IF(O121=0,0,IF(S121="N",0,VLOOKUP(B121,'Enrollment 25-26'!$B$8:$K$332,9,FALSE)))</f>
        <v>0</v>
      </c>
      <c r="U121" s="64">
        <f t="shared" si="28"/>
        <v>0</v>
      </c>
      <c r="V121" s="128">
        <f t="shared" si="29"/>
        <v>0</v>
      </c>
      <c r="W121" s="150"/>
      <c r="X121" s="64">
        <f>IFERROR(VLOOKUP($B121,'Allocations 2025-26'!$B$9:$U$329,14,FALSE),0)</f>
        <v>0</v>
      </c>
      <c r="Y121" s="99">
        <f t="shared" si="30"/>
        <v>0</v>
      </c>
      <c r="Z121" s="132">
        <f t="shared" si="31"/>
        <v>0</v>
      </c>
      <c r="AA121" s="151" t="str">
        <f t="shared" si="33"/>
        <v>N</v>
      </c>
      <c r="AC121" s="64"/>
      <c r="AE121" s="152"/>
      <c r="AH121" s="153"/>
      <c r="AI121" s="153"/>
      <c r="AJ121" s="153"/>
      <c r="AK121" s="154"/>
    </row>
    <row r="122" spans="1:37" x14ac:dyDescent="0.25">
      <c r="A122" s="142" t="s">
        <v>443</v>
      </c>
      <c r="B122" t="s">
        <v>585</v>
      </c>
      <c r="C122" t="s">
        <v>119</v>
      </c>
      <c r="D122" s="143">
        <f>IFERROR(VLOOKUP(B122,'Enrollment 26-27'!$B$5:$I$332,8,FALSE),0)</f>
        <v>0</v>
      </c>
      <c r="E122" s="64">
        <f t="shared" si="18"/>
        <v>0</v>
      </c>
      <c r="F122" s="144">
        <v>0</v>
      </c>
      <c r="G122" s="144">
        <v>0</v>
      </c>
      <c r="H122" s="64">
        <f t="shared" si="19"/>
        <v>0</v>
      </c>
      <c r="I122" s="64">
        <f t="shared" si="20"/>
        <v>0</v>
      </c>
      <c r="J122" s="145">
        <f t="shared" si="21"/>
        <v>0</v>
      </c>
      <c r="K122" s="146" t="str">
        <f t="shared" si="32"/>
        <v>N</v>
      </c>
      <c r="L122" s="147">
        <f t="shared" si="22"/>
        <v>0</v>
      </c>
      <c r="M122" s="148">
        <f t="shared" si="23"/>
        <v>0</v>
      </c>
      <c r="N122" s="64">
        <f t="shared" si="24"/>
        <v>0</v>
      </c>
      <c r="O122" s="64">
        <f t="shared" si="25"/>
        <v>0</v>
      </c>
      <c r="Q122" s="104">
        <f t="shared" si="26"/>
        <v>0</v>
      </c>
      <c r="R122" s="104" t="str">
        <f t="shared" si="27"/>
        <v>Not Applicable</v>
      </c>
      <c r="S122" s="149" t="s">
        <v>815</v>
      </c>
      <c r="T122" s="149">
        <f>IF(O122=0,0,IF(S122="N",0,VLOOKUP(B122,'Enrollment 25-26'!$B$8:$K$332,9,FALSE)))</f>
        <v>0</v>
      </c>
      <c r="U122" s="64">
        <f t="shared" si="28"/>
        <v>0</v>
      </c>
      <c r="V122" s="128">
        <f t="shared" si="29"/>
        <v>0</v>
      </c>
      <c r="W122" s="150"/>
      <c r="X122" s="64">
        <f>IFERROR(VLOOKUP($B122,'Allocations 2025-26'!$B$9:$U$329,14,FALSE),0)</f>
        <v>0</v>
      </c>
      <c r="Y122" s="99">
        <f t="shared" si="30"/>
        <v>0</v>
      </c>
      <c r="Z122" s="132">
        <f t="shared" si="31"/>
        <v>0</v>
      </c>
      <c r="AA122" s="151" t="str">
        <f t="shared" si="33"/>
        <v>N</v>
      </c>
      <c r="AC122" s="64"/>
      <c r="AE122" s="152"/>
      <c r="AH122" s="153"/>
      <c r="AI122" s="153"/>
      <c r="AJ122" s="153"/>
      <c r="AK122" s="154"/>
    </row>
    <row r="123" spans="1:37" x14ac:dyDescent="0.25">
      <c r="A123" s="142" t="s">
        <v>459</v>
      </c>
      <c r="B123" t="s">
        <v>586</v>
      </c>
      <c r="C123" t="s">
        <v>120</v>
      </c>
      <c r="D123" s="143">
        <f>IFERROR(VLOOKUP(B123,'Enrollment 26-27'!$B$5:$I$332,8,FALSE),0)</f>
        <v>351.33000000000004</v>
      </c>
      <c r="E123" s="64">
        <f t="shared" si="18"/>
        <v>40356</v>
      </c>
      <c r="F123" s="144">
        <v>0</v>
      </c>
      <c r="G123" s="144">
        <v>0</v>
      </c>
      <c r="H123" s="64">
        <f t="shared" si="19"/>
        <v>40356</v>
      </c>
      <c r="I123" s="64">
        <f t="shared" si="20"/>
        <v>0</v>
      </c>
      <c r="J123" s="145">
        <f t="shared" si="21"/>
        <v>40356</v>
      </c>
      <c r="K123" s="146" t="str">
        <f t="shared" si="32"/>
        <v>Y</v>
      </c>
      <c r="L123" s="147">
        <f t="shared" si="22"/>
        <v>0</v>
      </c>
      <c r="M123" s="148">
        <f t="shared" si="23"/>
        <v>351.33000000000004</v>
      </c>
      <c r="N123" s="64">
        <f t="shared" si="24"/>
        <v>599</v>
      </c>
      <c r="O123" s="64">
        <f t="shared" si="25"/>
        <v>40955</v>
      </c>
      <c r="Q123" s="104">
        <f t="shared" si="26"/>
        <v>0</v>
      </c>
      <c r="R123" s="104" t="str">
        <f t="shared" si="27"/>
        <v>Not Applicable</v>
      </c>
      <c r="S123" s="149" t="s">
        <v>815</v>
      </c>
      <c r="T123" s="149">
        <f>IF(O123=0,0,IF(S123="N",0,VLOOKUP(B123,'Enrollment 25-26'!$B$8:$K$332,9,FALSE)))</f>
        <v>0</v>
      </c>
      <c r="U123" s="64">
        <f t="shared" si="28"/>
        <v>40955</v>
      </c>
      <c r="V123" s="128">
        <f t="shared" si="29"/>
        <v>116.57131471835595</v>
      </c>
      <c r="W123" s="150"/>
      <c r="X123" s="64">
        <f>IFERROR(VLOOKUP($B123,'Allocations 2025-26'!$B$9:$U$329,14,FALSE),0)</f>
        <v>40936</v>
      </c>
      <c r="Y123" s="99">
        <f t="shared" si="30"/>
        <v>19</v>
      </c>
      <c r="Z123" s="132">
        <f t="shared" si="31"/>
        <v>4.6413914402970491E-4</v>
      </c>
      <c r="AA123" s="151" t="str">
        <f t="shared" si="33"/>
        <v>Y</v>
      </c>
      <c r="AC123" s="64"/>
      <c r="AE123" s="152"/>
      <c r="AH123" s="153"/>
      <c r="AI123" s="153"/>
      <c r="AJ123" s="153"/>
      <c r="AK123" s="154"/>
    </row>
    <row r="124" spans="1:37" x14ac:dyDescent="0.25">
      <c r="A124" s="142" t="s">
        <v>451</v>
      </c>
      <c r="B124" t="s">
        <v>587</v>
      </c>
      <c r="C124" t="s">
        <v>121</v>
      </c>
      <c r="D124" s="143">
        <f>IFERROR(VLOOKUP(B124,'Enrollment 26-27'!$B$5:$I$332,8,FALSE),0)</f>
        <v>3436.5</v>
      </c>
      <c r="E124" s="64">
        <f t="shared" si="18"/>
        <v>394738</v>
      </c>
      <c r="F124" s="144">
        <v>0</v>
      </c>
      <c r="G124" s="144">
        <v>0</v>
      </c>
      <c r="H124" s="64">
        <f t="shared" si="19"/>
        <v>394738</v>
      </c>
      <c r="I124" s="64">
        <f t="shared" si="20"/>
        <v>0</v>
      </c>
      <c r="J124" s="145">
        <f t="shared" si="21"/>
        <v>394738</v>
      </c>
      <c r="K124" s="146" t="str">
        <f t="shared" si="32"/>
        <v>Y</v>
      </c>
      <c r="L124" s="147">
        <f t="shared" si="22"/>
        <v>0</v>
      </c>
      <c r="M124" s="148">
        <f t="shared" si="23"/>
        <v>3436.5</v>
      </c>
      <c r="N124" s="64">
        <f t="shared" si="24"/>
        <v>5863</v>
      </c>
      <c r="O124" s="64">
        <f t="shared" si="25"/>
        <v>400601</v>
      </c>
      <c r="Q124" s="104">
        <f t="shared" si="26"/>
        <v>0</v>
      </c>
      <c r="R124" s="104" t="str">
        <f t="shared" si="27"/>
        <v>Not Applicable</v>
      </c>
      <c r="S124" s="149" t="s">
        <v>815</v>
      </c>
      <c r="T124" s="149">
        <f>IF(O124=0,0,IF(S124="N",0,VLOOKUP(B124,'Enrollment 25-26'!$B$8:$K$332,9,FALSE)))</f>
        <v>0</v>
      </c>
      <c r="U124" s="64">
        <f t="shared" si="28"/>
        <v>400601</v>
      </c>
      <c r="V124" s="128">
        <f t="shared" si="29"/>
        <v>116.57238469372909</v>
      </c>
      <c r="W124" s="150"/>
      <c r="X124" s="64">
        <f>IFERROR(VLOOKUP($B124,'Allocations 2025-26'!$B$9:$U$329,14,FALSE),0)</f>
        <v>419110</v>
      </c>
      <c r="Y124" s="99">
        <f t="shared" si="30"/>
        <v>-18509</v>
      </c>
      <c r="Z124" s="132">
        <f t="shared" si="31"/>
        <v>-4.4162630335711391E-2</v>
      </c>
      <c r="AA124" s="151" t="str">
        <f t="shared" si="33"/>
        <v>Y</v>
      </c>
      <c r="AC124" s="64"/>
      <c r="AE124" s="152"/>
      <c r="AH124" s="153"/>
      <c r="AI124" s="153"/>
      <c r="AJ124" s="153"/>
      <c r="AK124" s="154"/>
    </row>
    <row r="125" spans="1:37" x14ac:dyDescent="0.25">
      <c r="A125" s="142" t="s">
        <v>454</v>
      </c>
      <c r="B125" t="s">
        <v>588</v>
      </c>
      <c r="C125" t="s">
        <v>122</v>
      </c>
      <c r="D125" s="143">
        <f>IFERROR(VLOOKUP(B125,'Enrollment 26-27'!$B$5:$I$332,8,FALSE),0)</f>
        <v>8042.16</v>
      </c>
      <c r="E125" s="64">
        <f t="shared" si="18"/>
        <v>923773</v>
      </c>
      <c r="F125" s="144">
        <v>0</v>
      </c>
      <c r="G125" s="144">
        <v>0</v>
      </c>
      <c r="H125" s="64">
        <f t="shared" si="19"/>
        <v>923773</v>
      </c>
      <c r="I125" s="64">
        <f t="shared" si="20"/>
        <v>0</v>
      </c>
      <c r="J125" s="145">
        <f t="shared" si="21"/>
        <v>923773</v>
      </c>
      <c r="K125" s="146" t="str">
        <f t="shared" si="32"/>
        <v>Y</v>
      </c>
      <c r="L125" s="147">
        <f t="shared" si="22"/>
        <v>0</v>
      </c>
      <c r="M125" s="148">
        <f t="shared" si="23"/>
        <v>8042.16</v>
      </c>
      <c r="N125" s="64">
        <f t="shared" si="24"/>
        <v>13720</v>
      </c>
      <c r="O125" s="64">
        <f t="shared" si="25"/>
        <v>937493</v>
      </c>
      <c r="Q125" s="104">
        <f t="shared" si="26"/>
        <v>0</v>
      </c>
      <c r="R125" s="104" t="str">
        <f t="shared" si="27"/>
        <v>Not Applicable</v>
      </c>
      <c r="S125" s="149" t="s">
        <v>815</v>
      </c>
      <c r="T125" s="149">
        <f>IF(O125=0,0,IF(S125="N",0,VLOOKUP(B125,'Enrollment 25-26'!$B$8:$K$332,9,FALSE)))</f>
        <v>0</v>
      </c>
      <c r="U125" s="64">
        <f t="shared" si="28"/>
        <v>937493</v>
      </c>
      <c r="V125" s="128">
        <f t="shared" si="29"/>
        <v>116.5722890367762</v>
      </c>
      <c r="W125" s="150"/>
      <c r="X125" s="64">
        <f>IFERROR(VLOOKUP($B125,'Allocations 2025-26'!$B$9:$U$329,14,FALSE),0)</f>
        <v>920368</v>
      </c>
      <c r="Y125" s="99">
        <f t="shared" si="30"/>
        <v>17125</v>
      </c>
      <c r="Z125" s="132">
        <f t="shared" si="31"/>
        <v>1.8606687759678737E-2</v>
      </c>
      <c r="AA125" s="151" t="str">
        <f t="shared" si="33"/>
        <v>Y</v>
      </c>
      <c r="AC125" s="64"/>
      <c r="AE125" s="152"/>
      <c r="AH125" s="153"/>
      <c r="AI125" s="153"/>
      <c r="AJ125" s="153"/>
      <c r="AK125" s="154"/>
    </row>
    <row r="126" spans="1:37" x14ac:dyDescent="0.25">
      <c r="A126" s="142" t="s">
        <v>443</v>
      </c>
      <c r="B126" t="s">
        <v>589</v>
      </c>
      <c r="C126" t="s">
        <v>123</v>
      </c>
      <c r="D126" s="143">
        <f>IFERROR(VLOOKUP(B126,'Enrollment 26-27'!$B$5:$I$332,8,FALSE),0)</f>
        <v>0</v>
      </c>
      <c r="E126" s="64">
        <f t="shared" si="18"/>
        <v>0</v>
      </c>
      <c r="F126" s="144">
        <v>0</v>
      </c>
      <c r="G126" s="144">
        <v>0</v>
      </c>
      <c r="H126" s="64">
        <f t="shared" si="19"/>
        <v>0</v>
      </c>
      <c r="I126" s="64">
        <f t="shared" si="20"/>
        <v>0</v>
      </c>
      <c r="J126" s="145">
        <f t="shared" si="21"/>
        <v>0</v>
      </c>
      <c r="K126" s="146" t="str">
        <f t="shared" si="32"/>
        <v>N</v>
      </c>
      <c r="L126" s="147">
        <f t="shared" si="22"/>
        <v>0</v>
      </c>
      <c r="M126" s="148">
        <f t="shared" si="23"/>
        <v>0</v>
      </c>
      <c r="N126" s="64">
        <f t="shared" si="24"/>
        <v>0</v>
      </c>
      <c r="O126" s="64">
        <f t="shared" si="25"/>
        <v>0</v>
      </c>
      <c r="Q126" s="104">
        <f t="shared" si="26"/>
        <v>0</v>
      </c>
      <c r="R126" s="104" t="str">
        <f t="shared" si="27"/>
        <v>Not Applicable</v>
      </c>
      <c r="S126" s="149" t="s">
        <v>815</v>
      </c>
      <c r="T126" s="149">
        <f>IF(O126=0,0,IF(S126="N",0,VLOOKUP(B126,'Enrollment 25-26'!$B$8:$K$332,9,FALSE)))</f>
        <v>0</v>
      </c>
      <c r="U126" s="64">
        <f t="shared" si="28"/>
        <v>0</v>
      </c>
      <c r="V126" s="128">
        <f t="shared" si="29"/>
        <v>0</v>
      </c>
      <c r="W126" s="150"/>
      <c r="X126" s="64">
        <f>IFERROR(VLOOKUP($B126,'Allocations 2025-26'!$B$9:$U$329,14,FALSE),0)</f>
        <v>0</v>
      </c>
      <c r="Y126" s="99">
        <f t="shared" si="30"/>
        <v>0</v>
      </c>
      <c r="Z126" s="132">
        <f t="shared" si="31"/>
        <v>0</v>
      </c>
      <c r="AA126" s="151" t="str">
        <f t="shared" si="33"/>
        <v>N</v>
      </c>
      <c r="AC126" s="64"/>
      <c r="AE126" s="152"/>
      <c r="AH126" s="153"/>
      <c r="AI126" s="153"/>
      <c r="AJ126" s="153"/>
      <c r="AK126" s="154"/>
    </row>
    <row r="127" spans="1:37" x14ac:dyDescent="0.25">
      <c r="A127" s="142" t="s">
        <v>451</v>
      </c>
      <c r="B127" t="s">
        <v>590</v>
      </c>
      <c r="C127" t="s">
        <v>124</v>
      </c>
      <c r="D127" s="143">
        <f>IFERROR(VLOOKUP(B127,'Enrollment 26-27'!$B$5:$I$332,8,FALSE),0)</f>
        <v>349.66</v>
      </c>
      <c r="E127" s="64">
        <f t="shared" si="18"/>
        <v>40164</v>
      </c>
      <c r="F127" s="144">
        <v>0</v>
      </c>
      <c r="G127" s="144">
        <v>0</v>
      </c>
      <c r="H127" s="64">
        <f t="shared" si="19"/>
        <v>40164</v>
      </c>
      <c r="I127" s="64">
        <f t="shared" si="20"/>
        <v>0</v>
      </c>
      <c r="J127" s="145">
        <f t="shared" si="21"/>
        <v>40164</v>
      </c>
      <c r="K127" s="146" t="str">
        <f t="shared" si="32"/>
        <v>Y</v>
      </c>
      <c r="L127" s="147">
        <f t="shared" si="22"/>
        <v>0</v>
      </c>
      <c r="M127" s="148">
        <f t="shared" si="23"/>
        <v>349.66</v>
      </c>
      <c r="N127" s="64">
        <f t="shared" si="24"/>
        <v>597</v>
      </c>
      <c r="O127" s="64">
        <f t="shared" si="25"/>
        <v>40761</v>
      </c>
      <c r="Q127" s="104">
        <f t="shared" si="26"/>
        <v>0</v>
      </c>
      <c r="R127" s="104" t="str">
        <f t="shared" si="27"/>
        <v>Not Applicable</v>
      </c>
      <c r="S127" s="149" t="s">
        <v>815</v>
      </c>
      <c r="T127" s="149">
        <f>IF(O127=0,0,IF(S127="N",0,VLOOKUP(B127,'Enrollment 25-26'!$B$8:$K$332,9,FALSE)))</f>
        <v>0</v>
      </c>
      <c r="U127" s="64">
        <f t="shared" si="28"/>
        <v>40761</v>
      </c>
      <c r="V127" s="128">
        <f t="shared" si="29"/>
        <v>116.57324257850482</v>
      </c>
      <c r="W127" s="150"/>
      <c r="X127" s="64">
        <f>IFERROR(VLOOKUP($B127,'Allocations 2025-26'!$B$9:$U$329,14,FALSE),0)</f>
        <v>40683</v>
      </c>
      <c r="Y127" s="99">
        <f t="shared" si="30"/>
        <v>78</v>
      </c>
      <c r="Z127" s="132">
        <f t="shared" si="31"/>
        <v>1.9172627387360815E-3</v>
      </c>
      <c r="AA127" s="151" t="str">
        <f t="shared" si="33"/>
        <v>Y</v>
      </c>
      <c r="AC127" s="64"/>
      <c r="AE127" s="152"/>
      <c r="AH127" s="153"/>
      <c r="AI127" s="153"/>
      <c r="AJ127" s="153"/>
      <c r="AK127" s="154"/>
    </row>
    <row r="128" spans="1:37" x14ac:dyDescent="0.25">
      <c r="A128" s="142" t="s">
        <v>471</v>
      </c>
      <c r="B128" t="s">
        <v>591</v>
      </c>
      <c r="C128" t="s">
        <v>125</v>
      </c>
      <c r="D128" s="143">
        <f>IFERROR(VLOOKUP(B128,'Enrollment 26-27'!$B$5:$I$332,8,FALSE),0)</f>
        <v>45.5</v>
      </c>
      <c r="E128" s="64">
        <f t="shared" si="18"/>
        <v>5226</v>
      </c>
      <c r="F128" s="144">
        <v>0</v>
      </c>
      <c r="G128" s="144">
        <v>0</v>
      </c>
      <c r="H128" s="64">
        <f t="shared" si="19"/>
        <v>5226</v>
      </c>
      <c r="I128" s="64">
        <f t="shared" si="20"/>
        <v>0</v>
      </c>
      <c r="J128" s="145">
        <f t="shared" si="21"/>
        <v>5226</v>
      </c>
      <c r="K128" s="146" t="str">
        <f t="shared" si="32"/>
        <v>N</v>
      </c>
      <c r="L128" s="147">
        <f t="shared" si="22"/>
        <v>5226</v>
      </c>
      <c r="M128" s="148">
        <f t="shared" si="23"/>
        <v>0</v>
      </c>
      <c r="N128" s="64">
        <f t="shared" si="24"/>
        <v>0</v>
      </c>
      <c r="O128" s="64">
        <f t="shared" si="25"/>
        <v>0</v>
      </c>
      <c r="Q128" s="104">
        <f t="shared" si="26"/>
        <v>0</v>
      </c>
      <c r="R128" s="104" t="str">
        <f t="shared" si="27"/>
        <v>Not Applicable</v>
      </c>
      <c r="S128" s="149" t="s">
        <v>815</v>
      </c>
      <c r="T128" s="149">
        <f>IF(O128=0,0,IF(S128="N",0,VLOOKUP(B128,'Enrollment 25-26'!$B$8:$K$332,9,FALSE)))</f>
        <v>0</v>
      </c>
      <c r="U128" s="64">
        <f t="shared" si="28"/>
        <v>0</v>
      </c>
      <c r="V128" s="128">
        <f t="shared" si="29"/>
        <v>0</v>
      </c>
      <c r="W128" s="150"/>
      <c r="X128" s="64">
        <f>IFERROR(VLOOKUP($B128,'Allocations 2025-26'!$B$9:$U$329,14,FALSE),0)</f>
        <v>0</v>
      </c>
      <c r="Y128" s="99">
        <f t="shared" si="30"/>
        <v>0</v>
      </c>
      <c r="Z128" s="132">
        <f t="shared" si="31"/>
        <v>0</v>
      </c>
      <c r="AA128" s="151" t="str">
        <f t="shared" si="33"/>
        <v>N</v>
      </c>
      <c r="AC128" s="64"/>
      <c r="AE128" s="152"/>
      <c r="AH128" s="153"/>
      <c r="AI128" s="153"/>
      <c r="AJ128" s="153"/>
      <c r="AK128" s="154"/>
    </row>
    <row r="129" spans="1:37" x14ac:dyDescent="0.25">
      <c r="A129" s="142" t="s">
        <v>459</v>
      </c>
      <c r="B129" t="s">
        <v>592</v>
      </c>
      <c r="C129" t="s">
        <v>126</v>
      </c>
      <c r="D129" s="143">
        <f>IFERROR(VLOOKUP(B129,'Enrollment 26-27'!$B$5:$I$332,8,FALSE),0)</f>
        <v>0</v>
      </c>
      <c r="E129" s="64">
        <f t="shared" si="18"/>
        <v>0</v>
      </c>
      <c r="F129" s="144">
        <v>0</v>
      </c>
      <c r="G129" s="144">
        <v>0</v>
      </c>
      <c r="H129" s="64">
        <f t="shared" si="19"/>
        <v>0</v>
      </c>
      <c r="I129" s="64">
        <f t="shared" si="20"/>
        <v>0</v>
      </c>
      <c r="J129" s="145">
        <f t="shared" si="21"/>
        <v>0</v>
      </c>
      <c r="K129" s="146" t="str">
        <f t="shared" si="32"/>
        <v>N</v>
      </c>
      <c r="L129" s="147">
        <f t="shared" si="22"/>
        <v>0</v>
      </c>
      <c r="M129" s="148">
        <f t="shared" si="23"/>
        <v>0</v>
      </c>
      <c r="N129" s="64">
        <f t="shared" si="24"/>
        <v>0</v>
      </c>
      <c r="O129" s="64">
        <f t="shared" si="25"/>
        <v>0</v>
      </c>
      <c r="Q129" s="104">
        <f t="shared" si="26"/>
        <v>0</v>
      </c>
      <c r="R129" s="104" t="str">
        <f t="shared" si="27"/>
        <v>Not Applicable</v>
      </c>
      <c r="S129" s="149" t="s">
        <v>815</v>
      </c>
      <c r="T129" s="149">
        <f>IF(O129=0,0,IF(S129="N",0,VLOOKUP(B129,'Enrollment 25-26'!$B$8:$K$332,9,FALSE)))</f>
        <v>0</v>
      </c>
      <c r="U129" s="64">
        <f t="shared" si="28"/>
        <v>0</v>
      </c>
      <c r="V129" s="128">
        <f t="shared" si="29"/>
        <v>0</v>
      </c>
      <c r="W129" s="150"/>
      <c r="X129" s="64">
        <f>IFERROR(VLOOKUP($B129,'Allocations 2025-26'!$B$9:$U$329,14,FALSE),0)</f>
        <v>0</v>
      </c>
      <c r="Y129" s="99">
        <f t="shared" si="30"/>
        <v>0</v>
      </c>
      <c r="Z129" s="132">
        <f t="shared" si="31"/>
        <v>0</v>
      </c>
      <c r="AA129" s="151" t="str">
        <f t="shared" si="33"/>
        <v>N</v>
      </c>
      <c r="AC129" s="64"/>
      <c r="AE129" s="152"/>
      <c r="AH129" s="153"/>
      <c r="AI129" s="153"/>
      <c r="AJ129" s="153"/>
      <c r="AK129" s="154"/>
    </row>
    <row r="130" spans="1:37" x14ac:dyDescent="0.25">
      <c r="A130" s="142" t="s">
        <v>446</v>
      </c>
      <c r="B130" t="s">
        <v>593</v>
      </c>
      <c r="C130" t="s">
        <v>127</v>
      </c>
      <c r="D130" s="143">
        <f>IFERROR(VLOOKUP(B130,'Enrollment 26-27'!$B$5:$I$332,8,FALSE),0)</f>
        <v>128.83333333333331</v>
      </c>
      <c r="E130" s="64">
        <f t="shared" si="18"/>
        <v>14799</v>
      </c>
      <c r="F130" s="144">
        <v>0</v>
      </c>
      <c r="G130" s="144">
        <v>0</v>
      </c>
      <c r="H130" s="64">
        <f t="shared" si="19"/>
        <v>14799</v>
      </c>
      <c r="I130" s="64">
        <f t="shared" si="20"/>
        <v>0</v>
      </c>
      <c r="J130" s="145">
        <f t="shared" si="21"/>
        <v>14799</v>
      </c>
      <c r="K130" s="146" t="str">
        <f t="shared" si="32"/>
        <v>Y</v>
      </c>
      <c r="L130" s="147">
        <f t="shared" si="22"/>
        <v>0</v>
      </c>
      <c r="M130" s="148">
        <f t="shared" si="23"/>
        <v>128.83333333333331</v>
      </c>
      <c r="N130" s="64">
        <f t="shared" si="24"/>
        <v>220</v>
      </c>
      <c r="O130" s="64">
        <f t="shared" si="25"/>
        <v>15019</v>
      </c>
      <c r="Q130" s="104">
        <f t="shared" si="26"/>
        <v>0</v>
      </c>
      <c r="R130" s="104" t="str">
        <f t="shared" si="27"/>
        <v>Not Applicable</v>
      </c>
      <c r="S130" s="149" t="s">
        <v>815</v>
      </c>
      <c r="T130" s="149">
        <f>IF(O130=0,0,IF(S130="N",0,VLOOKUP(B130,'Enrollment 25-26'!$B$8:$K$332,9,FALSE)))</f>
        <v>0</v>
      </c>
      <c r="U130" s="64">
        <f t="shared" si="28"/>
        <v>15019</v>
      </c>
      <c r="V130" s="128">
        <f t="shared" si="29"/>
        <v>116.57697283311774</v>
      </c>
      <c r="W130" s="150"/>
      <c r="X130" s="64">
        <f>IFERROR(VLOOKUP($B130,'Allocations 2025-26'!$B$9:$U$329,14,FALSE),0)</f>
        <v>16359</v>
      </c>
      <c r="Y130" s="99">
        <f t="shared" si="30"/>
        <v>-1340</v>
      </c>
      <c r="Z130" s="132">
        <f t="shared" si="31"/>
        <v>-8.1912097316461888E-2</v>
      </c>
      <c r="AA130" s="151" t="str">
        <f t="shared" si="33"/>
        <v>Y</v>
      </c>
      <c r="AC130" s="64"/>
      <c r="AE130" s="152"/>
      <c r="AH130" s="153"/>
      <c r="AI130" s="153"/>
      <c r="AJ130" s="153"/>
      <c r="AK130" s="154"/>
    </row>
    <row r="131" spans="1:37" x14ac:dyDescent="0.25">
      <c r="A131" s="142" t="s">
        <v>459</v>
      </c>
      <c r="B131" t="s">
        <v>594</v>
      </c>
      <c r="C131" t="s">
        <v>128</v>
      </c>
      <c r="D131" s="143">
        <f>IFERROR(VLOOKUP(B131,'Enrollment 26-27'!$B$5:$I$332,8,FALSE),0)</f>
        <v>62.66</v>
      </c>
      <c r="E131" s="64">
        <f t="shared" si="18"/>
        <v>7198</v>
      </c>
      <c r="F131" s="144">
        <v>0</v>
      </c>
      <c r="G131" s="144">
        <v>0</v>
      </c>
      <c r="H131" s="64">
        <f t="shared" si="19"/>
        <v>7198</v>
      </c>
      <c r="I131" s="64">
        <f t="shared" si="20"/>
        <v>0</v>
      </c>
      <c r="J131" s="145">
        <f t="shared" si="21"/>
        <v>7198</v>
      </c>
      <c r="K131" s="146" t="str">
        <f t="shared" si="32"/>
        <v>N</v>
      </c>
      <c r="L131" s="147">
        <f t="shared" si="22"/>
        <v>7198</v>
      </c>
      <c r="M131" s="148">
        <f t="shared" si="23"/>
        <v>0</v>
      </c>
      <c r="N131" s="64">
        <f t="shared" si="24"/>
        <v>0</v>
      </c>
      <c r="O131" s="64">
        <f t="shared" si="25"/>
        <v>0</v>
      </c>
      <c r="Q131" s="104">
        <f t="shared" si="26"/>
        <v>0</v>
      </c>
      <c r="R131" s="104" t="str">
        <f t="shared" si="27"/>
        <v>Not Applicable</v>
      </c>
      <c r="S131" s="149" t="s">
        <v>815</v>
      </c>
      <c r="T131" s="149">
        <f>IF(O131=0,0,IF(S131="N",0,VLOOKUP(B131,'Enrollment 25-26'!$B$8:$K$332,9,FALSE)))</f>
        <v>0</v>
      </c>
      <c r="U131" s="64">
        <f t="shared" si="28"/>
        <v>0</v>
      </c>
      <c r="V131" s="128">
        <f t="shared" si="29"/>
        <v>0</v>
      </c>
      <c r="W131" s="150"/>
      <c r="X131" s="64">
        <f>IFERROR(VLOOKUP($B131,'Allocations 2025-26'!$B$9:$U$329,14,FALSE),0)</f>
        <v>5935</v>
      </c>
      <c r="Y131" s="99">
        <f t="shared" si="30"/>
        <v>-5935</v>
      </c>
      <c r="Z131" s="132">
        <f t="shared" si="31"/>
        <v>-1</v>
      </c>
      <c r="AA131" s="151" t="str">
        <f t="shared" si="33"/>
        <v>N</v>
      </c>
      <c r="AC131" s="64"/>
      <c r="AE131" s="152"/>
      <c r="AH131" s="153"/>
      <c r="AI131" s="153"/>
      <c r="AJ131" s="153"/>
      <c r="AK131" s="154"/>
    </row>
    <row r="132" spans="1:37" x14ac:dyDescent="0.25">
      <c r="A132" s="142" t="s">
        <v>443</v>
      </c>
      <c r="B132" t="s">
        <v>595</v>
      </c>
      <c r="C132" t="s">
        <v>129</v>
      </c>
      <c r="D132" s="143">
        <f>IFERROR(VLOOKUP(B132,'Enrollment 26-27'!$B$5:$I$332,8,FALSE),0)</f>
        <v>0</v>
      </c>
      <c r="E132" s="64">
        <f t="shared" si="18"/>
        <v>0</v>
      </c>
      <c r="F132" s="144">
        <v>0</v>
      </c>
      <c r="G132" s="144">
        <v>0</v>
      </c>
      <c r="H132" s="64">
        <f t="shared" si="19"/>
        <v>0</v>
      </c>
      <c r="I132" s="64">
        <f t="shared" si="20"/>
        <v>0</v>
      </c>
      <c r="J132" s="145">
        <f t="shared" si="21"/>
        <v>0</v>
      </c>
      <c r="K132" s="146" t="str">
        <f t="shared" si="32"/>
        <v>N</v>
      </c>
      <c r="L132" s="147">
        <f t="shared" si="22"/>
        <v>0</v>
      </c>
      <c r="M132" s="148">
        <f t="shared" si="23"/>
        <v>0</v>
      </c>
      <c r="N132" s="64">
        <f t="shared" si="24"/>
        <v>0</v>
      </c>
      <c r="O132" s="64">
        <f t="shared" si="25"/>
        <v>0</v>
      </c>
      <c r="Q132" s="104">
        <f t="shared" si="26"/>
        <v>0</v>
      </c>
      <c r="R132" s="104" t="str">
        <f t="shared" si="27"/>
        <v>Not Applicable</v>
      </c>
      <c r="S132" s="149" t="s">
        <v>815</v>
      </c>
      <c r="T132" s="149">
        <f>IF(O132=0,0,IF(S132="N",0,VLOOKUP(B132,'Enrollment 25-26'!$B$8:$K$332,9,FALSE)))</f>
        <v>0</v>
      </c>
      <c r="U132" s="64">
        <f t="shared" si="28"/>
        <v>0</v>
      </c>
      <c r="V132" s="128">
        <f t="shared" si="29"/>
        <v>0</v>
      </c>
      <c r="W132" s="150"/>
      <c r="X132" s="64">
        <f>IFERROR(VLOOKUP($B132,'Allocations 2025-26'!$B$9:$U$329,14,FALSE),0)</f>
        <v>0</v>
      </c>
      <c r="Y132" s="99">
        <f t="shared" si="30"/>
        <v>0</v>
      </c>
      <c r="Z132" s="132">
        <f t="shared" si="31"/>
        <v>0</v>
      </c>
      <c r="AA132" s="151" t="str">
        <f t="shared" si="33"/>
        <v>N</v>
      </c>
      <c r="AC132" s="64"/>
      <c r="AE132" s="152"/>
      <c r="AH132" s="153"/>
      <c r="AI132" s="153"/>
      <c r="AJ132" s="153"/>
      <c r="AK132" s="154"/>
    </row>
    <row r="133" spans="1:37" x14ac:dyDescent="0.25">
      <c r="A133" s="142" t="s">
        <v>481</v>
      </c>
      <c r="B133" t="s">
        <v>596</v>
      </c>
      <c r="C133" t="s">
        <v>130</v>
      </c>
      <c r="D133" s="143">
        <f>IFERROR(VLOOKUP(B133,'Enrollment 26-27'!$B$5:$I$332,8,FALSE),0)</f>
        <v>363.33000000000004</v>
      </c>
      <c r="E133" s="64">
        <f t="shared" si="18"/>
        <v>41734</v>
      </c>
      <c r="F133" s="144">
        <v>0</v>
      </c>
      <c r="G133" s="144">
        <v>0</v>
      </c>
      <c r="H133" s="64">
        <f t="shared" si="19"/>
        <v>41734</v>
      </c>
      <c r="I133" s="64">
        <f t="shared" si="20"/>
        <v>0</v>
      </c>
      <c r="J133" s="145">
        <f t="shared" si="21"/>
        <v>41734</v>
      </c>
      <c r="K133" s="146" t="str">
        <f t="shared" si="32"/>
        <v>Y</v>
      </c>
      <c r="L133" s="147">
        <f t="shared" si="22"/>
        <v>0</v>
      </c>
      <c r="M133" s="148">
        <f t="shared" si="23"/>
        <v>363.33000000000004</v>
      </c>
      <c r="N133" s="64">
        <f t="shared" si="24"/>
        <v>620</v>
      </c>
      <c r="O133" s="64">
        <f t="shared" si="25"/>
        <v>42354</v>
      </c>
      <c r="Q133" s="104">
        <f t="shared" si="26"/>
        <v>0</v>
      </c>
      <c r="R133" s="104" t="str">
        <f t="shared" si="27"/>
        <v>Not Applicable</v>
      </c>
      <c r="S133" s="149" t="s">
        <v>815</v>
      </c>
      <c r="T133" s="149">
        <f>IF(O133=0,0,IF(S133="N",0,VLOOKUP(B133,'Enrollment 25-26'!$B$8:$K$332,9,FALSE)))</f>
        <v>0</v>
      </c>
      <c r="U133" s="64">
        <f t="shared" si="28"/>
        <v>42354</v>
      </c>
      <c r="V133" s="128">
        <f t="shared" si="29"/>
        <v>116.5717116670795</v>
      </c>
      <c r="W133" s="150"/>
      <c r="X133" s="64">
        <f>IFERROR(VLOOKUP($B133,'Allocations 2025-26'!$B$9:$U$329,14,FALSE),0)</f>
        <v>43221</v>
      </c>
      <c r="Y133" s="99">
        <f t="shared" si="30"/>
        <v>-867</v>
      </c>
      <c r="Z133" s="132">
        <f t="shared" si="31"/>
        <v>-2.0059693204692162E-2</v>
      </c>
      <c r="AA133" s="151" t="str">
        <f t="shared" si="33"/>
        <v>Y</v>
      </c>
      <c r="AC133" s="64"/>
      <c r="AE133" s="152"/>
      <c r="AH133" s="153"/>
      <c r="AI133" s="153"/>
      <c r="AJ133" s="153"/>
      <c r="AK133" s="154"/>
    </row>
    <row r="134" spans="1:37" x14ac:dyDescent="0.25">
      <c r="A134" s="142" t="s">
        <v>446</v>
      </c>
      <c r="B134" t="s">
        <v>597</v>
      </c>
      <c r="C134" t="s">
        <v>131</v>
      </c>
      <c r="D134" s="143">
        <f>IFERROR(VLOOKUP(B134,'Enrollment 26-27'!$B$5:$I$332,8,FALSE),0)</f>
        <v>736.5</v>
      </c>
      <c r="E134" s="64">
        <f t="shared" si="18"/>
        <v>84599</v>
      </c>
      <c r="F134" s="144">
        <v>0</v>
      </c>
      <c r="G134" s="144">
        <v>0</v>
      </c>
      <c r="H134" s="64">
        <f t="shared" si="19"/>
        <v>84599</v>
      </c>
      <c r="I134" s="64">
        <f t="shared" si="20"/>
        <v>0</v>
      </c>
      <c r="J134" s="145">
        <f t="shared" si="21"/>
        <v>84599</v>
      </c>
      <c r="K134" s="146" t="str">
        <f t="shared" si="32"/>
        <v>Y</v>
      </c>
      <c r="L134" s="147">
        <f t="shared" si="22"/>
        <v>0</v>
      </c>
      <c r="M134" s="148">
        <f t="shared" si="23"/>
        <v>736.5</v>
      </c>
      <c r="N134" s="64">
        <f t="shared" si="24"/>
        <v>1256</v>
      </c>
      <c r="O134" s="64">
        <f t="shared" si="25"/>
        <v>85855</v>
      </c>
      <c r="Q134" s="104">
        <f t="shared" si="26"/>
        <v>0</v>
      </c>
      <c r="R134" s="104" t="str">
        <f t="shared" si="27"/>
        <v>Not Applicable</v>
      </c>
      <c r="S134" s="149" t="s">
        <v>815</v>
      </c>
      <c r="T134" s="149">
        <f>IF(O134=0,0,IF(S134="N",0,VLOOKUP(B134,'Enrollment 25-26'!$B$8:$K$332,9,FALSE)))</f>
        <v>0</v>
      </c>
      <c r="U134" s="64">
        <f t="shared" si="28"/>
        <v>85855</v>
      </c>
      <c r="V134" s="128">
        <f t="shared" si="29"/>
        <v>116.57162253903599</v>
      </c>
      <c r="W134" s="150"/>
      <c r="X134" s="64">
        <f>IFERROR(VLOOKUP($B134,'Allocations 2025-26'!$B$9:$U$329,14,FALSE),0)</f>
        <v>88081</v>
      </c>
      <c r="Y134" s="99">
        <f t="shared" si="30"/>
        <v>-2226</v>
      </c>
      <c r="Z134" s="132">
        <f t="shared" si="31"/>
        <v>-2.5272192640864659E-2</v>
      </c>
      <c r="AA134" s="151" t="str">
        <f t="shared" si="33"/>
        <v>Y</v>
      </c>
      <c r="AC134" s="64"/>
      <c r="AE134" s="152"/>
      <c r="AH134" s="153"/>
      <c r="AI134" s="153"/>
      <c r="AJ134" s="153"/>
      <c r="AK134" s="154"/>
    </row>
    <row r="135" spans="1:37" x14ac:dyDescent="0.25">
      <c r="A135" s="142" t="s">
        <v>454</v>
      </c>
      <c r="B135" t="s">
        <v>598</v>
      </c>
      <c r="C135" t="s">
        <v>133</v>
      </c>
      <c r="D135" s="143">
        <f>IFERROR(VLOOKUP(B135,'Enrollment 26-27'!$B$5:$I$332,8,FALSE),0)</f>
        <v>3461.6633333333334</v>
      </c>
      <c r="E135" s="64">
        <f t="shared" si="18"/>
        <v>397628</v>
      </c>
      <c r="F135" s="144">
        <v>0</v>
      </c>
      <c r="G135" s="144">
        <v>0</v>
      </c>
      <c r="H135" s="64">
        <f t="shared" si="19"/>
        <v>397628</v>
      </c>
      <c r="I135" s="64">
        <f t="shared" si="20"/>
        <v>0</v>
      </c>
      <c r="J135" s="145">
        <f t="shared" si="21"/>
        <v>397628</v>
      </c>
      <c r="K135" s="146" t="str">
        <f t="shared" si="32"/>
        <v>Y</v>
      </c>
      <c r="L135" s="147">
        <f t="shared" si="22"/>
        <v>0</v>
      </c>
      <c r="M135" s="148">
        <f t="shared" si="23"/>
        <v>3461.6633333333334</v>
      </c>
      <c r="N135" s="64">
        <f t="shared" si="24"/>
        <v>5906</v>
      </c>
      <c r="O135" s="64">
        <f t="shared" si="25"/>
        <v>403534</v>
      </c>
      <c r="Q135" s="104">
        <f t="shared" si="26"/>
        <v>0</v>
      </c>
      <c r="R135" s="104" t="str">
        <f t="shared" si="27"/>
        <v>Not Applicable</v>
      </c>
      <c r="S135" s="149" t="s">
        <v>815</v>
      </c>
      <c r="T135" s="149">
        <f>IF(O135=0,0,IF(S135="N",0,VLOOKUP(B135,'Enrollment 25-26'!$B$8:$K$332,9,FALSE)))</f>
        <v>0</v>
      </c>
      <c r="U135" s="64">
        <f t="shared" si="28"/>
        <v>403534</v>
      </c>
      <c r="V135" s="128">
        <f t="shared" si="29"/>
        <v>116.57228365169345</v>
      </c>
      <c r="W135" s="150"/>
      <c r="X135" s="64">
        <f>IFERROR(VLOOKUP($B135,'Allocations 2025-26'!$B$9:$U$329,14,FALSE),0)</f>
        <v>432268</v>
      </c>
      <c r="Y135" s="99">
        <f t="shared" si="30"/>
        <v>-28734</v>
      </c>
      <c r="Z135" s="132">
        <f t="shared" si="31"/>
        <v>-6.6472651225628551E-2</v>
      </c>
      <c r="AA135" s="151" t="str">
        <f t="shared" si="33"/>
        <v>Y</v>
      </c>
      <c r="AC135" s="64"/>
      <c r="AE135" s="152"/>
      <c r="AH135" s="153"/>
      <c r="AI135" s="153"/>
      <c r="AJ135" s="153"/>
      <c r="AK135" s="154"/>
    </row>
    <row r="136" spans="1:37" x14ac:dyDescent="0.25">
      <c r="A136" s="142" t="s">
        <v>446</v>
      </c>
      <c r="B136" t="s">
        <v>599</v>
      </c>
      <c r="C136" t="s">
        <v>134</v>
      </c>
      <c r="D136" s="143">
        <f>IFERROR(VLOOKUP(B136,'Enrollment 26-27'!$B$5:$I$332,8,FALSE),0)</f>
        <v>323.66666666666669</v>
      </c>
      <c r="E136" s="64">
        <f t="shared" si="18"/>
        <v>37178</v>
      </c>
      <c r="F136" s="144">
        <v>0</v>
      </c>
      <c r="G136" s="144">
        <v>0</v>
      </c>
      <c r="H136" s="64">
        <f t="shared" si="19"/>
        <v>37178</v>
      </c>
      <c r="I136" s="64">
        <f t="shared" si="20"/>
        <v>0</v>
      </c>
      <c r="J136" s="145">
        <f t="shared" si="21"/>
        <v>37178</v>
      </c>
      <c r="K136" s="146" t="str">
        <f t="shared" si="32"/>
        <v>Y</v>
      </c>
      <c r="L136" s="147">
        <f t="shared" si="22"/>
        <v>0</v>
      </c>
      <c r="M136" s="148">
        <f t="shared" si="23"/>
        <v>323.66666666666669</v>
      </c>
      <c r="N136" s="64">
        <f t="shared" si="24"/>
        <v>552</v>
      </c>
      <c r="O136" s="64">
        <f t="shared" si="25"/>
        <v>37730</v>
      </c>
      <c r="Q136" s="104">
        <f t="shared" si="26"/>
        <v>0</v>
      </c>
      <c r="R136" s="104" t="str">
        <f t="shared" si="27"/>
        <v>Not Applicable</v>
      </c>
      <c r="S136" s="149" t="s">
        <v>815</v>
      </c>
      <c r="T136" s="149">
        <f>IF(O136=0,0,IF(S136="N",0,VLOOKUP(B136,'Enrollment 25-26'!$B$8:$K$332,9,FALSE)))</f>
        <v>0</v>
      </c>
      <c r="U136" s="64">
        <f t="shared" si="28"/>
        <v>37730</v>
      </c>
      <c r="V136" s="128">
        <f t="shared" si="29"/>
        <v>116.57054582904222</v>
      </c>
      <c r="W136" s="150"/>
      <c r="X136" s="64">
        <f>IFERROR(VLOOKUP($B136,'Allocations 2025-26'!$B$9:$U$329,14,FALSE),0)</f>
        <v>37325</v>
      </c>
      <c r="Y136" s="99">
        <f t="shared" si="30"/>
        <v>405</v>
      </c>
      <c r="Z136" s="132">
        <f t="shared" si="31"/>
        <v>1.0850636302746148E-2</v>
      </c>
      <c r="AA136" s="151" t="str">
        <f t="shared" si="33"/>
        <v>Y</v>
      </c>
      <c r="AC136" s="64"/>
      <c r="AE136" s="152"/>
      <c r="AH136" s="153"/>
      <c r="AI136" s="153"/>
      <c r="AJ136" s="153"/>
      <c r="AK136" s="154"/>
    </row>
    <row r="137" spans="1:37" x14ac:dyDescent="0.25">
      <c r="A137" s="142" t="s">
        <v>443</v>
      </c>
      <c r="B137" t="s">
        <v>600</v>
      </c>
      <c r="C137" t="s">
        <v>135</v>
      </c>
      <c r="D137" s="143">
        <f>IFERROR(VLOOKUP(B137,'Enrollment 26-27'!$B$5:$I$332,8,FALSE),0)</f>
        <v>0</v>
      </c>
      <c r="E137" s="64">
        <f t="shared" ref="E137:E200" si="34">ROUND($D137/$D$7*$E$6,0)</f>
        <v>0</v>
      </c>
      <c r="F137" s="144">
        <v>0</v>
      </c>
      <c r="G137" s="144">
        <v>0</v>
      </c>
      <c r="H137" s="64">
        <f t="shared" ref="H137:H200" si="35">SUM(E137:G137)</f>
        <v>0</v>
      </c>
      <c r="I137" s="64">
        <f t="shared" ref="I137:I200" si="36">ROUND($D137/$D$7*$I$6,0)</f>
        <v>0</v>
      </c>
      <c r="J137" s="145">
        <f t="shared" ref="J137:J200" si="37">+H137+I137</f>
        <v>0</v>
      </c>
      <c r="K137" s="146" t="str">
        <f t="shared" si="32"/>
        <v>N</v>
      </c>
      <c r="L137" s="147">
        <f t="shared" ref="L137:L200" si="38">IF(OR(K137="N",K137="NR",AND(J137&lt;$L$6,K137&lt;&gt;"C")),J137,0)</f>
        <v>0</v>
      </c>
      <c r="M137" s="148">
        <f t="shared" ref="M137:M200" si="39">IF(L137=0,D137,0)</f>
        <v>0</v>
      </c>
      <c r="N137" s="64">
        <f t="shared" ref="N137:N200" si="40">ROUND(M137/$M$7*$L$3,0)</f>
        <v>0</v>
      </c>
      <c r="O137" s="64">
        <f t="shared" ref="O137:O200" si="41">J137-L137+N137</f>
        <v>0</v>
      </c>
      <c r="Q137" s="104">
        <f t="shared" ref="Q137:Q200" si="42">-ROUND(IF(P137&gt;0,O137*(0.9-P137),0),0)</f>
        <v>0</v>
      </c>
      <c r="R137" s="104" t="str">
        <f t="shared" ref="R137:R200" si="43">IF($R$7=0,"Not Applicable",T137*($R$7/$T$7))</f>
        <v>Not Applicable</v>
      </c>
      <c r="S137" s="149" t="s">
        <v>815</v>
      </c>
      <c r="T137" s="149">
        <f>IF(O137=0,0,IF(S137="N",0,VLOOKUP(B137,'Enrollment 25-26'!$B$8:$K$332,9,FALSE)))</f>
        <v>0</v>
      </c>
      <c r="U137" s="64">
        <f t="shared" ref="U137:U200" si="44">IF(ISNUMBER(R137),O137+R137,O137)</f>
        <v>0</v>
      </c>
      <c r="V137" s="128">
        <f t="shared" ref="V137:V200" si="45">IF(M137=0,0,O137/M137)</f>
        <v>0</v>
      </c>
      <c r="W137" s="150"/>
      <c r="X137" s="64">
        <f>IFERROR(VLOOKUP($B137,'Allocations 2025-26'!$B$9:$U$329,14,FALSE),0)</f>
        <v>0</v>
      </c>
      <c r="Y137" s="99">
        <f t="shared" ref="Y137:Y200" si="46">O137-X137</f>
        <v>0</v>
      </c>
      <c r="Z137" s="132">
        <f t="shared" ref="Z137:Z200" si="47">IFERROR(IF(X137&gt;0,Y137/X137,0),0)</f>
        <v>0</v>
      </c>
      <c r="AA137" s="151" t="str">
        <f t="shared" si="33"/>
        <v>N</v>
      </c>
      <c r="AC137" s="64"/>
      <c r="AE137" s="152"/>
      <c r="AH137" s="153"/>
      <c r="AI137" s="153"/>
      <c r="AJ137" s="153"/>
      <c r="AK137" s="154"/>
    </row>
    <row r="138" spans="1:37" x14ac:dyDescent="0.25">
      <c r="A138" s="142" t="s">
        <v>443</v>
      </c>
      <c r="B138" t="s">
        <v>601</v>
      </c>
      <c r="C138" t="s">
        <v>136</v>
      </c>
      <c r="D138" s="143">
        <f>IFERROR(VLOOKUP(B138,'Enrollment 26-27'!$B$5:$I$332,8,FALSE),0)</f>
        <v>4</v>
      </c>
      <c r="E138" s="64">
        <f t="shared" si="34"/>
        <v>459</v>
      </c>
      <c r="F138" s="144">
        <v>0</v>
      </c>
      <c r="G138" s="144">
        <v>0</v>
      </c>
      <c r="H138" s="64">
        <f t="shared" si="35"/>
        <v>459</v>
      </c>
      <c r="I138" s="64">
        <f t="shared" si="36"/>
        <v>0</v>
      </c>
      <c r="J138" s="145">
        <f t="shared" si="37"/>
        <v>459</v>
      </c>
      <c r="K138" s="146" t="str">
        <f t="shared" ref="K138:K201" si="48">IF(ISERROR(VLOOKUP(B138,$AC$9:$AC$50,1,0)),IF(J138&gt;10000,"Y","N"), "C")</f>
        <v>N</v>
      </c>
      <c r="L138" s="147">
        <f t="shared" si="38"/>
        <v>459</v>
      </c>
      <c r="M138" s="148">
        <f t="shared" si="39"/>
        <v>0</v>
      </c>
      <c r="N138" s="64">
        <f t="shared" si="40"/>
        <v>0</v>
      </c>
      <c r="O138" s="64">
        <f t="shared" si="41"/>
        <v>0</v>
      </c>
      <c r="Q138" s="104">
        <f t="shared" si="42"/>
        <v>0</v>
      </c>
      <c r="R138" s="104" t="str">
        <f t="shared" si="43"/>
        <v>Not Applicable</v>
      </c>
      <c r="S138" s="149" t="s">
        <v>815</v>
      </c>
      <c r="T138" s="149">
        <f>IF(O138=0,0,IF(S138="N",0,VLOOKUP(B138,'Enrollment 25-26'!$B$8:$K$332,9,FALSE)))</f>
        <v>0</v>
      </c>
      <c r="U138" s="64">
        <f t="shared" si="44"/>
        <v>0</v>
      </c>
      <c r="V138" s="128">
        <f t="shared" si="45"/>
        <v>0</v>
      </c>
      <c r="W138" s="150"/>
      <c r="X138" s="64">
        <f>IFERROR(VLOOKUP($B138,'Allocations 2025-26'!$B$9:$U$329,14,FALSE),0)</f>
        <v>0</v>
      </c>
      <c r="Y138" s="99">
        <f t="shared" si="46"/>
        <v>0</v>
      </c>
      <c r="Z138" s="132">
        <f t="shared" si="47"/>
        <v>0</v>
      </c>
      <c r="AA138" s="151" t="str">
        <f t="shared" ref="AA138:AA201" si="49">K138</f>
        <v>N</v>
      </c>
      <c r="AC138" s="64"/>
      <c r="AE138" s="152"/>
      <c r="AH138" s="153"/>
      <c r="AI138" s="153"/>
      <c r="AJ138" s="153"/>
      <c r="AK138" s="154"/>
    </row>
    <row r="139" spans="1:37" x14ac:dyDescent="0.25">
      <c r="A139" s="142" t="s">
        <v>443</v>
      </c>
      <c r="B139" t="s">
        <v>440</v>
      </c>
      <c r="C139" t="s">
        <v>137</v>
      </c>
      <c r="D139" s="143">
        <f>IFERROR(VLOOKUP(B139,'Enrollment 26-27'!$B$5:$I$332,8,FALSE),0)</f>
        <v>15.17</v>
      </c>
      <c r="E139" s="64">
        <f t="shared" si="34"/>
        <v>1743</v>
      </c>
      <c r="F139" s="144">
        <v>0</v>
      </c>
      <c r="G139" s="144">
        <v>0</v>
      </c>
      <c r="H139" s="64">
        <f t="shared" si="35"/>
        <v>1743</v>
      </c>
      <c r="I139" s="64">
        <f t="shared" si="36"/>
        <v>0</v>
      </c>
      <c r="J139" s="145">
        <f t="shared" si="37"/>
        <v>1743</v>
      </c>
      <c r="K139" s="146" t="str">
        <f t="shared" si="48"/>
        <v>N</v>
      </c>
      <c r="L139" s="147">
        <f t="shared" si="38"/>
        <v>1743</v>
      </c>
      <c r="M139" s="148">
        <f t="shared" si="39"/>
        <v>0</v>
      </c>
      <c r="N139" s="64">
        <f t="shared" si="40"/>
        <v>0</v>
      </c>
      <c r="O139" s="64">
        <f t="shared" si="41"/>
        <v>0</v>
      </c>
      <c r="Q139" s="104">
        <f t="shared" si="42"/>
        <v>0</v>
      </c>
      <c r="R139" s="104" t="str">
        <f t="shared" si="43"/>
        <v>Not Applicable</v>
      </c>
      <c r="S139" s="149" t="s">
        <v>815</v>
      </c>
      <c r="T139" s="149">
        <f>IF(O139=0,0,IF(S139="N",0,VLOOKUP(B139,'Enrollment 25-26'!$B$8:$K$332,9,FALSE)))</f>
        <v>0</v>
      </c>
      <c r="U139" s="64">
        <f t="shared" si="44"/>
        <v>0</v>
      </c>
      <c r="V139" s="128">
        <f t="shared" si="45"/>
        <v>0</v>
      </c>
      <c r="W139" s="150"/>
      <c r="X139" s="64">
        <f>IFERROR(VLOOKUP($B139,'Allocations 2025-26'!$B$9:$U$329,14,FALSE),0)</f>
        <v>2694</v>
      </c>
      <c r="Y139" s="99">
        <f t="shared" si="46"/>
        <v>-2694</v>
      </c>
      <c r="Z139" s="132">
        <f t="shared" si="47"/>
        <v>-1</v>
      </c>
      <c r="AA139" s="151" t="str">
        <f t="shared" si="49"/>
        <v>N</v>
      </c>
      <c r="AC139" s="64"/>
      <c r="AE139" s="152"/>
      <c r="AH139" s="153"/>
      <c r="AI139" s="153"/>
      <c r="AJ139" s="153"/>
      <c r="AK139" s="154"/>
    </row>
    <row r="140" spans="1:37" x14ac:dyDescent="0.25">
      <c r="A140" s="142" t="s">
        <v>459</v>
      </c>
      <c r="B140" t="s">
        <v>602</v>
      </c>
      <c r="C140" t="s">
        <v>138</v>
      </c>
      <c r="D140" s="143">
        <f>IFERROR(VLOOKUP(B140,'Enrollment 26-27'!$B$5:$I$332,8,FALSE),0)</f>
        <v>555.33666666666659</v>
      </c>
      <c r="E140" s="64">
        <f t="shared" si="34"/>
        <v>63789</v>
      </c>
      <c r="F140" s="144">
        <v>0</v>
      </c>
      <c r="G140" s="144">
        <v>0</v>
      </c>
      <c r="H140" s="64">
        <f t="shared" si="35"/>
        <v>63789</v>
      </c>
      <c r="I140" s="64">
        <f t="shared" si="36"/>
        <v>0</v>
      </c>
      <c r="J140" s="145">
        <f t="shared" si="37"/>
        <v>63789</v>
      </c>
      <c r="K140" s="146" t="str">
        <f t="shared" si="48"/>
        <v>Y</v>
      </c>
      <c r="L140" s="147">
        <f t="shared" si="38"/>
        <v>0</v>
      </c>
      <c r="M140" s="148">
        <f t="shared" si="39"/>
        <v>555.33666666666659</v>
      </c>
      <c r="N140" s="64">
        <f t="shared" si="40"/>
        <v>947</v>
      </c>
      <c r="O140" s="64">
        <f t="shared" si="41"/>
        <v>64736</v>
      </c>
      <c r="Q140" s="104">
        <f t="shared" si="42"/>
        <v>0</v>
      </c>
      <c r="R140" s="104" t="str">
        <f t="shared" si="43"/>
        <v>Not Applicable</v>
      </c>
      <c r="S140" s="149" t="s">
        <v>815</v>
      </c>
      <c r="T140" s="149">
        <f>IF(O140=0,0,IF(S140="N",0,VLOOKUP(B140,'Enrollment 25-26'!$B$8:$K$332,9,FALSE)))</f>
        <v>0</v>
      </c>
      <c r="U140" s="64">
        <f t="shared" si="44"/>
        <v>64736</v>
      </c>
      <c r="V140" s="128">
        <f t="shared" si="45"/>
        <v>116.57072886717368</v>
      </c>
      <c r="W140" s="150"/>
      <c r="X140" s="64">
        <f>IFERROR(VLOOKUP($B140,'Allocations 2025-26'!$B$9:$U$329,14,FALSE),0)</f>
        <v>66335</v>
      </c>
      <c r="Y140" s="99">
        <f t="shared" si="46"/>
        <v>-1599</v>
      </c>
      <c r="Z140" s="132">
        <f t="shared" si="47"/>
        <v>-2.4104921986884752E-2</v>
      </c>
      <c r="AA140" s="151" t="str">
        <f t="shared" si="49"/>
        <v>Y</v>
      </c>
      <c r="AC140" s="64"/>
      <c r="AE140" s="152"/>
      <c r="AH140" s="153"/>
      <c r="AI140" s="153"/>
      <c r="AJ140" s="153"/>
      <c r="AK140" s="154"/>
    </row>
    <row r="141" spans="1:37" x14ac:dyDescent="0.25">
      <c r="A141" s="142" t="s">
        <v>443</v>
      </c>
      <c r="B141" t="s">
        <v>603</v>
      </c>
      <c r="C141" t="s">
        <v>139</v>
      </c>
      <c r="D141" s="143">
        <f>IFERROR(VLOOKUP(B141,'Enrollment 26-27'!$B$5:$I$332,8,FALSE),0)</f>
        <v>0</v>
      </c>
      <c r="E141" s="64">
        <f t="shared" si="34"/>
        <v>0</v>
      </c>
      <c r="F141" s="144">
        <v>0</v>
      </c>
      <c r="G141" s="144">
        <v>0</v>
      </c>
      <c r="H141" s="64">
        <f t="shared" si="35"/>
        <v>0</v>
      </c>
      <c r="I141" s="64">
        <f t="shared" si="36"/>
        <v>0</v>
      </c>
      <c r="J141" s="145">
        <f t="shared" si="37"/>
        <v>0</v>
      </c>
      <c r="K141" s="146" t="str">
        <f t="shared" si="48"/>
        <v>N</v>
      </c>
      <c r="L141" s="147">
        <f t="shared" si="38"/>
        <v>0</v>
      </c>
      <c r="M141" s="148">
        <f t="shared" si="39"/>
        <v>0</v>
      </c>
      <c r="N141" s="64">
        <f t="shared" si="40"/>
        <v>0</v>
      </c>
      <c r="O141" s="64">
        <f t="shared" si="41"/>
        <v>0</v>
      </c>
      <c r="Q141" s="104">
        <f t="shared" si="42"/>
        <v>0</v>
      </c>
      <c r="R141" s="104" t="str">
        <f t="shared" si="43"/>
        <v>Not Applicable</v>
      </c>
      <c r="S141" s="149" t="s">
        <v>815</v>
      </c>
      <c r="T141" s="149">
        <f>IF(O141=0,0,IF(S141="N",0,VLOOKUP(B141,'Enrollment 25-26'!$B$8:$K$332,9,FALSE)))</f>
        <v>0</v>
      </c>
      <c r="U141" s="64">
        <f t="shared" si="44"/>
        <v>0</v>
      </c>
      <c r="V141" s="128">
        <f t="shared" si="45"/>
        <v>0</v>
      </c>
      <c r="W141" s="150"/>
      <c r="X141" s="64">
        <f>IFERROR(VLOOKUP($B141,'Allocations 2025-26'!$B$9:$U$329,14,FALSE),0)</f>
        <v>0</v>
      </c>
      <c r="Y141" s="99">
        <f t="shared" si="46"/>
        <v>0</v>
      </c>
      <c r="Z141" s="132">
        <f t="shared" si="47"/>
        <v>0</v>
      </c>
      <c r="AA141" s="151" t="str">
        <f t="shared" si="49"/>
        <v>N</v>
      </c>
      <c r="AC141" s="64"/>
      <c r="AE141" s="152"/>
      <c r="AH141" s="153"/>
      <c r="AI141" s="153"/>
      <c r="AJ141" s="153"/>
      <c r="AK141" s="154"/>
    </row>
    <row r="142" spans="1:37" x14ac:dyDescent="0.25">
      <c r="A142" s="142" t="s">
        <v>446</v>
      </c>
      <c r="B142" t="s">
        <v>488</v>
      </c>
      <c r="C142" t="s">
        <v>140</v>
      </c>
      <c r="D142" s="143">
        <f>IFERROR(VLOOKUP(B142,'Enrollment 26-27'!$B$5:$I$332,8,FALSE),0)</f>
        <v>19.5</v>
      </c>
      <c r="E142" s="64">
        <f t="shared" si="34"/>
        <v>2240</v>
      </c>
      <c r="F142" s="144">
        <v>0</v>
      </c>
      <c r="G142" s="144">
        <v>0</v>
      </c>
      <c r="H142" s="64">
        <f t="shared" si="35"/>
        <v>2240</v>
      </c>
      <c r="I142" s="64">
        <f t="shared" si="36"/>
        <v>0</v>
      </c>
      <c r="J142" s="145">
        <f t="shared" si="37"/>
        <v>2240</v>
      </c>
      <c r="K142" s="146" t="str">
        <f t="shared" si="48"/>
        <v>N</v>
      </c>
      <c r="L142" s="147">
        <f t="shared" si="38"/>
        <v>2240</v>
      </c>
      <c r="M142" s="148">
        <f t="shared" si="39"/>
        <v>0</v>
      </c>
      <c r="N142" s="64">
        <f t="shared" si="40"/>
        <v>0</v>
      </c>
      <c r="O142" s="64">
        <f t="shared" si="41"/>
        <v>0</v>
      </c>
      <c r="Q142" s="104">
        <f t="shared" si="42"/>
        <v>0</v>
      </c>
      <c r="R142" s="104" t="str">
        <f t="shared" si="43"/>
        <v>Not Applicable</v>
      </c>
      <c r="S142" s="149" t="s">
        <v>815</v>
      </c>
      <c r="T142" s="149">
        <f>IF(O142=0,0,IF(S142="N",0,VLOOKUP(B142,'Enrollment 25-26'!$B$8:$K$332,9,FALSE)))</f>
        <v>0</v>
      </c>
      <c r="U142" s="64">
        <f t="shared" si="44"/>
        <v>0</v>
      </c>
      <c r="V142" s="128">
        <f t="shared" si="45"/>
        <v>0</v>
      </c>
      <c r="W142" s="150"/>
      <c r="X142" s="64">
        <f>IFERROR(VLOOKUP($B142,'Allocations 2025-26'!$B$9:$U$329,14,FALSE),0)</f>
        <v>2676</v>
      </c>
      <c r="Y142" s="99">
        <f t="shared" si="46"/>
        <v>-2676</v>
      </c>
      <c r="Z142" s="132">
        <f t="shared" si="47"/>
        <v>-1</v>
      </c>
      <c r="AA142" s="151" t="str">
        <f t="shared" si="49"/>
        <v>N</v>
      </c>
      <c r="AC142" s="64"/>
      <c r="AE142" s="152"/>
      <c r="AH142" s="153"/>
      <c r="AI142" s="153"/>
      <c r="AJ142" s="153"/>
      <c r="AK142" s="154"/>
    </row>
    <row r="143" spans="1:37" x14ac:dyDescent="0.25">
      <c r="A143" s="142" t="s">
        <v>497</v>
      </c>
      <c r="B143" t="s">
        <v>604</v>
      </c>
      <c r="C143" t="s">
        <v>141</v>
      </c>
      <c r="D143" s="143">
        <f>IFERROR(VLOOKUP(B143,'Enrollment 26-27'!$B$5:$I$332,8,FALSE),0)</f>
        <v>3</v>
      </c>
      <c r="E143" s="64">
        <f t="shared" si="34"/>
        <v>345</v>
      </c>
      <c r="F143" s="144">
        <v>0</v>
      </c>
      <c r="G143" s="144">
        <v>0</v>
      </c>
      <c r="H143" s="64">
        <f t="shared" si="35"/>
        <v>345</v>
      </c>
      <c r="I143" s="64">
        <f t="shared" si="36"/>
        <v>0</v>
      </c>
      <c r="J143" s="145">
        <f t="shared" si="37"/>
        <v>345</v>
      </c>
      <c r="K143" s="146" t="str">
        <f t="shared" si="48"/>
        <v>N</v>
      </c>
      <c r="L143" s="147">
        <f t="shared" si="38"/>
        <v>345</v>
      </c>
      <c r="M143" s="148">
        <f t="shared" si="39"/>
        <v>0</v>
      </c>
      <c r="N143" s="64">
        <f t="shared" si="40"/>
        <v>0</v>
      </c>
      <c r="O143" s="64">
        <f t="shared" si="41"/>
        <v>0</v>
      </c>
      <c r="Q143" s="104">
        <f t="shared" si="42"/>
        <v>0</v>
      </c>
      <c r="R143" s="104" t="str">
        <f t="shared" si="43"/>
        <v>Not Applicable</v>
      </c>
      <c r="S143" s="149" t="s">
        <v>815</v>
      </c>
      <c r="T143" s="149">
        <f>IF(O143=0,0,IF(S143="N",0,VLOOKUP(B143,'Enrollment 25-26'!$B$8:$K$332,9,FALSE)))</f>
        <v>0</v>
      </c>
      <c r="U143" s="64">
        <f t="shared" si="44"/>
        <v>0</v>
      </c>
      <c r="V143" s="128">
        <f t="shared" si="45"/>
        <v>0</v>
      </c>
      <c r="W143" s="150"/>
      <c r="X143" s="64">
        <f>IFERROR(VLOOKUP($B143,'Allocations 2025-26'!$B$9:$U$329,14,FALSE),0)</f>
        <v>312</v>
      </c>
      <c r="Y143" s="99">
        <f t="shared" si="46"/>
        <v>-312</v>
      </c>
      <c r="Z143" s="132">
        <f t="shared" si="47"/>
        <v>-1</v>
      </c>
      <c r="AA143" s="151" t="str">
        <f t="shared" si="49"/>
        <v>N</v>
      </c>
      <c r="AC143" s="64"/>
      <c r="AE143" s="152"/>
      <c r="AH143" s="153"/>
      <c r="AI143" s="153"/>
      <c r="AJ143" s="153"/>
      <c r="AK143" s="154"/>
    </row>
    <row r="144" spans="1:37" x14ac:dyDescent="0.25">
      <c r="A144" s="142" t="s">
        <v>459</v>
      </c>
      <c r="B144" t="s">
        <v>605</v>
      </c>
      <c r="C144" t="s">
        <v>143</v>
      </c>
      <c r="D144" s="143">
        <f>IFERROR(VLOOKUP(B144,'Enrollment 26-27'!$B$5:$I$332,8,FALSE),0)</f>
        <v>13</v>
      </c>
      <c r="E144" s="64">
        <f t="shared" si="34"/>
        <v>1493</v>
      </c>
      <c r="F144" s="144">
        <v>0</v>
      </c>
      <c r="G144" s="144">
        <v>0</v>
      </c>
      <c r="H144" s="64">
        <f t="shared" si="35"/>
        <v>1493</v>
      </c>
      <c r="I144" s="64">
        <f t="shared" si="36"/>
        <v>0</v>
      </c>
      <c r="J144" s="145">
        <f t="shared" si="37"/>
        <v>1493</v>
      </c>
      <c r="K144" s="146" t="str">
        <f t="shared" si="48"/>
        <v>N</v>
      </c>
      <c r="L144" s="147">
        <f t="shared" si="38"/>
        <v>1493</v>
      </c>
      <c r="M144" s="148">
        <f t="shared" si="39"/>
        <v>0</v>
      </c>
      <c r="N144" s="64">
        <f t="shared" si="40"/>
        <v>0</v>
      </c>
      <c r="O144" s="64">
        <f t="shared" si="41"/>
        <v>0</v>
      </c>
      <c r="Q144" s="104">
        <f t="shared" si="42"/>
        <v>0</v>
      </c>
      <c r="R144" s="104" t="str">
        <f t="shared" si="43"/>
        <v>Not Applicable</v>
      </c>
      <c r="S144" s="149" t="s">
        <v>815</v>
      </c>
      <c r="T144" s="149">
        <f>IF(O144=0,0,IF(S144="N",0,VLOOKUP(B144,'Enrollment 25-26'!$B$8:$K$332,9,FALSE)))</f>
        <v>0</v>
      </c>
      <c r="U144" s="64">
        <f t="shared" si="44"/>
        <v>0</v>
      </c>
      <c r="V144" s="128">
        <f t="shared" si="45"/>
        <v>0</v>
      </c>
      <c r="W144" s="150"/>
      <c r="X144" s="64">
        <f>IFERROR(VLOOKUP($B144,'Allocations 2025-26'!$B$9:$U$329,14,FALSE),0)</f>
        <v>0</v>
      </c>
      <c r="Y144" s="99">
        <f t="shared" si="46"/>
        <v>0</v>
      </c>
      <c r="Z144" s="132">
        <f t="shared" si="47"/>
        <v>0</v>
      </c>
      <c r="AA144" s="151" t="str">
        <f t="shared" si="49"/>
        <v>N</v>
      </c>
      <c r="AE144" s="152"/>
      <c r="AH144" s="153"/>
      <c r="AI144" s="153"/>
      <c r="AJ144" s="153"/>
      <c r="AK144" s="154"/>
    </row>
    <row r="145" spans="1:37" x14ac:dyDescent="0.25">
      <c r="A145" s="142" t="s">
        <v>446</v>
      </c>
      <c r="B145" t="s">
        <v>606</v>
      </c>
      <c r="C145" t="s">
        <v>144</v>
      </c>
      <c r="D145" s="143">
        <f>IFERROR(VLOOKUP(B145,'Enrollment 26-27'!$B$5:$I$332,8,FALSE),0)</f>
        <v>406.67</v>
      </c>
      <c r="E145" s="64">
        <f t="shared" si="34"/>
        <v>46713</v>
      </c>
      <c r="F145" s="144">
        <v>0</v>
      </c>
      <c r="G145" s="144">
        <v>0</v>
      </c>
      <c r="H145" s="64">
        <f t="shared" si="35"/>
        <v>46713</v>
      </c>
      <c r="I145" s="64">
        <f t="shared" si="36"/>
        <v>0</v>
      </c>
      <c r="J145" s="145">
        <f t="shared" si="37"/>
        <v>46713</v>
      </c>
      <c r="K145" s="146" t="str">
        <f t="shared" si="48"/>
        <v>Y</v>
      </c>
      <c r="L145" s="147">
        <f t="shared" si="38"/>
        <v>0</v>
      </c>
      <c r="M145" s="148">
        <f t="shared" si="39"/>
        <v>406.67</v>
      </c>
      <c r="N145" s="64">
        <f t="shared" si="40"/>
        <v>694</v>
      </c>
      <c r="O145" s="64">
        <f t="shared" si="41"/>
        <v>47407</v>
      </c>
      <c r="Q145" s="104">
        <f t="shared" si="42"/>
        <v>0</v>
      </c>
      <c r="R145" s="104" t="str">
        <f t="shared" si="43"/>
        <v>Not Applicable</v>
      </c>
      <c r="S145" s="149" t="s">
        <v>815</v>
      </c>
      <c r="T145" s="149">
        <f>IF(O145=0,0,IF(S145="N",0,VLOOKUP(B145,'Enrollment 25-26'!$B$8:$K$332,9,FALSE)))</f>
        <v>0</v>
      </c>
      <c r="U145" s="64">
        <f t="shared" si="44"/>
        <v>47407</v>
      </c>
      <c r="V145" s="128">
        <f t="shared" si="45"/>
        <v>116.57363464233899</v>
      </c>
      <c r="W145" s="150"/>
      <c r="X145" s="64">
        <f>IFERROR(VLOOKUP($B145,'Allocations 2025-26'!$B$9:$U$329,14,FALSE),0)</f>
        <v>53704</v>
      </c>
      <c r="Y145" s="99">
        <f t="shared" si="46"/>
        <v>-6297</v>
      </c>
      <c r="Z145" s="132">
        <f t="shared" si="47"/>
        <v>-0.11725383584090571</v>
      </c>
      <c r="AA145" s="151" t="str">
        <f t="shared" si="49"/>
        <v>Y</v>
      </c>
      <c r="AC145" s="64"/>
      <c r="AE145" s="152"/>
      <c r="AH145" s="153"/>
      <c r="AI145" s="153"/>
      <c r="AJ145" s="153"/>
      <c r="AK145" s="154"/>
    </row>
    <row r="146" spans="1:37" x14ac:dyDescent="0.25">
      <c r="A146" s="142" t="s">
        <v>471</v>
      </c>
      <c r="B146" t="s">
        <v>607</v>
      </c>
      <c r="C146" t="s">
        <v>145</v>
      </c>
      <c r="D146" s="143">
        <f>IFERROR(VLOOKUP(B146,'Enrollment 26-27'!$B$5:$I$332,8,FALSE),0)</f>
        <v>284.83999999999997</v>
      </c>
      <c r="E146" s="64">
        <f t="shared" si="34"/>
        <v>32718</v>
      </c>
      <c r="F146" s="144">
        <v>0</v>
      </c>
      <c r="G146" s="144">
        <v>0</v>
      </c>
      <c r="H146" s="64">
        <f t="shared" si="35"/>
        <v>32718</v>
      </c>
      <c r="I146" s="64">
        <f t="shared" si="36"/>
        <v>0</v>
      </c>
      <c r="J146" s="145">
        <f t="shared" si="37"/>
        <v>32718</v>
      </c>
      <c r="K146" s="146" t="str">
        <f t="shared" si="48"/>
        <v>Y</v>
      </c>
      <c r="L146" s="147">
        <f t="shared" si="38"/>
        <v>0</v>
      </c>
      <c r="M146" s="148">
        <f t="shared" si="39"/>
        <v>284.83999999999997</v>
      </c>
      <c r="N146" s="64">
        <f t="shared" si="40"/>
        <v>486</v>
      </c>
      <c r="O146" s="64">
        <f t="shared" si="41"/>
        <v>33204</v>
      </c>
      <c r="Q146" s="104">
        <f t="shared" si="42"/>
        <v>0</v>
      </c>
      <c r="R146" s="104" t="str">
        <f t="shared" si="43"/>
        <v>Not Applicable</v>
      </c>
      <c r="S146" s="149" t="s">
        <v>815</v>
      </c>
      <c r="T146" s="149">
        <f>IF(O146=0,0,IF(S146="N",0,VLOOKUP(B146,'Enrollment 25-26'!$B$8:$K$332,9,FALSE)))</f>
        <v>0</v>
      </c>
      <c r="U146" s="64">
        <f t="shared" si="44"/>
        <v>33204</v>
      </c>
      <c r="V146" s="128">
        <f t="shared" si="45"/>
        <v>116.57070636146609</v>
      </c>
      <c r="W146" s="150"/>
      <c r="X146" s="64">
        <f>IFERROR(VLOOKUP($B146,'Allocations 2025-26'!$B$9:$U$329,14,FALSE),0)</f>
        <v>34651</v>
      </c>
      <c r="Y146" s="99">
        <f t="shared" si="46"/>
        <v>-1447</v>
      </c>
      <c r="Z146" s="132">
        <f t="shared" si="47"/>
        <v>-4.1759256587111486E-2</v>
      </c>
      <c r="AA146" s="151" t="str">
        <f t="shared" si="49"/>
        <v>Y</v>
      </c>
      <c r="AC146" s="64"/>
      <c r="AE146" s="152"/>
      <c r="AH146" s="153"/>
      <c r="AI146" s="153"/>
      <c r="AJ146" s="153"/>
      <c r="AK146" s="154"/>
    </row>
    <row r="147" spans="1:37" x14ac:dyDescent="0.25">
      <c r="A147" s="142" t="s">
        <v>481</v>
      </c>
      <c r="B147" t="s">
        <v>608</v>
      </c>
      <c r="C147" t="s">
        <v>146</v>
      </c>
      <c r="D147" s="143">
        <f>IFERROR(VLOOKUP(B147,'Enrollment 26-27'!$B$5:$I$332,8,FALSE),0)</f>
        <v>12.67</v>
      </c>
      <c r="E147" s="64">
        <f t="shared" si="34"/>
        <v>1455</v>
      </c>
      <c r="F147" s="144">
        <v>0</v>
      </c>
      <c r="G147" s="144">
        <v>0</v>
      </c>
      <c r="H147" s="64">
        <f t="shared" si="35"/>
        <v>1455</v>
      </c>
      <c r="I147" s="64">
        <f t="shared" si="36"/>
        <v>0</v>
      </c>
      <c r="J147" s="145">
        <f t="shared" si="37"/>
        <v>1455</v>
      </c>
      <c r="K147" s="146" t="str">
        <f t="shared" si="48"/>
        <v>N</v>
      </c>
      <c r="L147" s="147">
        <f t="shared" si="38"/>
        <v>1455</v>
      </c>
      <c r="M147" s="148">
        <f t="shared" si="39"/>
        <v>0</v>
      </c>
      <c r="N147" s="64">
        <f t="shared" si="40"/>
        <v>0</v>
      </c>
      <c r="O147" s="64">
        <f t="shared" si="41"/>
        <v>0</v>
      </c>
      <c r="Q147" s="104">
        <f t="shared" si="42"/>
        <v>0</v>
      </c>
      <c r="R147" s="104" t="str">
        <f t="shared" si="43"/>
        <v>Not Applicable</v>
      </c>
      <c r="S147" s="149" t="s">
        <v>815</v>
      </c>
      <c r="T147" s="149">
        <f>IF(O147=0,0,IF(S147="N",0,VLOOKUP(B147,'Enrollment 25-26'!$B$8:$K$332,9,FALSE)))</f>
        <v>0</v>
      </c>
      <c r="U147" s="64">
        <f t="shared" si="44"/>
        <v>0</v>
      </c>
      <c r="V147" s="128">
        <f t="shared" si="45"/>
        <v>0</v>
      </c>
      <c r="W147" s="150"/>
      <c r="X147" s="64">
        <f>IFERROR(VLOOKUP($B147,'Allocations 2025-26'!$B$9:$U$329,14,FALSE),0)</f>
        <v>0</v>
      </c>
      <c r="Y147" s="99">
        <f t="shared" si="46"/>
        <v>0</v>
      </c>
      <c r="Z147" s="132">
        <f t="shared" si="47"/>
        <v>0</v>
      </c>
      <c r="AA147" s="151" t="str">
        <f t="shared" si="49"/>
        <v>N</v>
      </c>
      <c r="AC147" s="64"/>
      <c r="AE147" s="152"/>
      <c r="AH147" s="153"/>
      <c r="AI147" s="153"/>
      <c r="AJ147" s="153"/>
      <c r="AK147" s="154"/>
    </row>
    <row r="148" spans="1:37" x14ac:dyDescent="0.25">
      <c r="A148" s="142" t="s">
        <v>481</v>
      </c>
      <c r="B148" t="s">
        <v>609</v>
      </c>
      <c r="C148" t="s">
        <v>147</v>
      </c>
      <c r="D148" s="143">
        <f>IFERROR(VLOOKUP(B148,'Enrollment 26-27'!$B$5:$I$332,8,FALSE),0)</f>
        <v>196.32999999999998</v>
      </c>
      <c r="E148" s="64">
        <f t="shared" si="34"/>
        <v>22552</v>
      </c>
      <c r="F148" s="144">
        <v>0</v>
      </c>
      <c r="G148" s="144">
        <v>0</v>
      </c>
      <c r="H148" s="64">
        <f t="shared" si="35"/>
        <v>22552</v>
      </c>
      <c r="I148" s="64">
        <f t="shared" si="36"/>
        <v>0</v>
      </c>
      <c r="J148" s="145">
        <f t="shared" si="37"/>
        <v>22552</v>
      </c>
      <c r="K148" s="146" t="str">
        <f t="shared" si="48"/>
        <v>Y</v>
      </c>
      <c r="L148" s="147">
        <f t="shared" si="38"/>
        <v>0</v>
      </c>
      <c r="M148" s="148">
        <f t="shared" si="39"/>
        <v>196.32999999999998</v>
      </c>
      <c r="N148" s="64">
        <f t="shared" si="40"/>
        <v>335</v>
      </c>
      <c r="O148" s="64">
        <f t="shared" si="41"/>
        <v>22887</v>
      </c>
      <c r="Q148" s="104">
        <f t="shared" si="42"/>
        <v>0</v>
      </c>
      <c r="R148" s="104" t="str">
        <f t="shared" si="43"/>
        <v>Not Applicable</v>
      </c>
      <c r="S148" s="149" t="s">
        <v>815</v>
      </c>
      <c r="T148" s="149">
        <f>IF(O148=0,0,IF(S148="N",0,VLOOKUP(B148,'Enrollment 25-26'!$B$8:$K$332,9,FALSE)))</f>
        <v>0</v>
      </c>
      <c r="U148" s="64">
        <f t="shared" si="44"/>
        <v>22887</v>
      </c>
      <c r="V148" s="128">
        <f t="shared" si="45"/>
        <v>116.57413538430195</v>
      </c>
      <c r="W148" s="150"/>
      <c r="X148" s="64">
        <f>IFERROR(VLOOKUP($B148,'Allocations 2025-26'!$B$9:$U$329,14,FALSE),0)</f>
        <v>27194</v>
      </c>
      <c r="Y148" s="99">
        <f t="shared" si="46"/>
        <v>-4307</v>
      </c>
      <c r="Z148" s="132">
        <f t="shared" si="47"/>
        <v>-0.15838052511583436</v>
      </c>
      <c r="AA148" s="151" t="str">
        <f t="shared" si="49"/>
        <v>Y</v>
      </c>
      <c r="AE148" s="152"/>
      <c r="AH148" s="153"/>
      <c r="AI148" s="153"/>
      <c r="AJ148" s="153"/>
      <c r="AK148" s="154"/>
    </row>
    <row r="149" spans="1:37" x14ac:dyDescent="0.25">
      <c r="A149" s="142" t="s">
        <v>438</v>
      </c>
      <c r="B149" t="s">
        <v>610</v>
      </c>
      <c r="C149" t="s">
        <v>148</v>
      </c>
      <c r="D149" s="143">
        <f>IFERROR(VLOOKUP(B149,'Enrollment 26-27'!$B$5:$I$332,8,FALSE),0)</f>
        <v>26.5</v>
      </c>
      <c r="E149" s="64">
        <f t="shared" si="34"/>
        <v>3044</v>
      </c>
      <c r="F149" s="144">
        <v>0</v>
      </c>
      <c r="G149" s="144">
        <v>0</v>
      </c>
      <c r="H149" s="64">
        <f t="shared" si="35"/>
        <v>3044</v>
      </c>
      <c r="I149" s="64">
        <f t="shared" si="36"/>
        <v>0</v>
      </c>
      <c r="J149" s="145">
        <f t="shared" si="37"/>
        <v>3044</v>
      </c>
      <c r="K149" s="146" t="str">
        <f t="shared" si="48"/>
        <v>N</v>
      </c>
      <c r="L149" s="147">
        <f t="shared" si="38"/>
        <v>3044</v>
      </c>
      <c r="M149" s="148">
        <f t="shared" si="39"/>
        <v>0</v>
      </c>
      <c r="N149" s="64">
        <f t="shared" si="40"/>
        <v>0</v>
      </c>
      <c r="O149" s="64">
        <f t="shared" si="41"/>
        <v>0</v>
      </c>
      <c r="Q149" s="104">
        <f t="shared" si="42"/>
        <v>0</v>
      </c>
      <c r="R149" s="104" t="str">
        <f t="shared" si="43"/>
        <v>Not Applicable</v>
      </c>
      <c r="S149" s="149" t="s">
        <v>815</v>
      </c>
      <c r="T149" s="149">
        <f>IF(O149=0,0,IF(S149="N",0,VLOOKUP(B149,'Enrollment 25-26'!$B$8:$K$332,9,FALSE)))</f>
        <v>0</v>
      </c>
      <c r="U149" s="64">
        <f t="shared" si="44"/>
        <v>0</v>
      </c>
      <c r="V149" s="128">
        <f t="shared" si="45"/>
        <v>0</v>
      </c>
      <c r="W149" s="150"/>
      <c r="X149" s="64">
        <f>IFERROR(VLOOKUP($B149,'Allocations 2025-26'!$B$9:$U$329,14,FALSE),0)</f>
        <v>0</v>
      </c>
      <c r="Y149" s="99">
        <f t="shared" si="46"/>
        <v>0</v>
      </c>
      <c r="Z149" s="132">
        <f t="shared" si="47"/>
        <v>0</v>
      </c>
      <c r="AA149" s="151" t="str">
        <f t="shared" si="49"/>
        <v>N</v>
      </c>
      <c r="AC149" s="64"/>
      <c r="AE149" s="152"/>
      <c r="AH149" s="153"/>
      <c r="AI149" s="153"/>
      <c r="AJ149" s="153"/>
      <c r="AK149" s="154"/>
    </row>
    <row r="150" spans="1:37" x14ac:dyDescent="0.25">
      <c r="A150" s="142" t="s">
        <v>443</v>
      </c>
      <c r="B150" t="s">
        <v>611</v>
      </c>
      <c r="C150" t="s">
        <v>149</v>
      </c>
      <c r="D150" s="143">
        <f>IFERROR(VLOOKUP(B150,'Enrollment 26-27'!$B$5:$I$332,8,FALSE),0)</f>
        <v>0</v>
      </c>
      <c r="E150" s="64">
        <f t="shared" si="34"/>
        <v>0</v>
      </c>
      <c r="F150" s="144">
        <v>0</v>
      </c>
      <c r="G150" s="144">
        <v>0</v>
      </c>
      <c r="H150" s="64">
        <f t="shared" si="35"/>
        <v>0</v>
      </c>
      <c r="I150" s="64">
        <f t="shared" si="36"/>
        <v>0</v>
      </c>
      <c r="J150" s="145">
        <f t="shared" si="37"/>
        <v>0</v>
      </c>
      <c r="K150" s="146" t="str">
        <f t="shared" si="48"/>
        <v>N</v>
      </c>
      <c r="L150" s="147">
        <f t="shared" si="38"/>
        <v>0</v>
      </c>
      <c r="M150" s="148">
        <f t="shared" si="39"/>
        <v>0</v>
      </c>
      <c r="N150" s="64">
        <f t="shared" si="40"/>
        <v>0</v>
      </c>
      <c r="O150" s="64">
        <f t="shared" si="41"/>
        <v>0</v>
      </c>
      <c r="Q150" s="104">
        <f t="shared" si="42"/>
        <v>0</v>
      </c>
      <c r="R150" s="104" t="str">
        <f t="shared" si="43"/>
        <v>Not Applicable</v>
      </c>
      <c r="S150" s="149" t="s">
        <v>815</v>
      </c>
      <c r="T150" s="149">
        <f>IF(O150=0,0,IF(S150="N",0,VLOOKUP(B150,'Enrollment 25-26'!$B$8:$K$332,9,FALSE)))</f>
        <v>0</v>
      </c>
      <c r="U150" s="64">
        <f t="shared" si="44"/>
        <v>0</v>
      </c>
      <c r="V150" s="128">
        <f t="shared" si="45"/>
        <v>0</v>
      </c>
      <c r="W150" s="150"/>
      <c r="X150" s="64">
        <f>IFERROR(VLOOKUP($B150,'Allocations 2025-26'!$B$9:$U$329,14,FALSE),0)</f>
        <v>0</v>
      </c>
      <c r="Y150" s="99">
        <f t="shared" si="46"/>
        <v>0</v>
      </c>
      <c r="Z150" s="132">
        <f t="shared" si="47"/>
        <v>0</v>
      </c>
      <c r="AA150" s="151" t="str">
        <f t="shared" si="49"/>
        <v>N</v>
      </c>
      <c r="AC150" s="64"/>
      <c r="AE150" s="152"/>
      <c r="AH150" s="153"/>
      <c r="AI150" s="153"/>
      <c r="AJ150" s="153"/>
      <c r="AK150" s="154"/>
    </row>
    <row r="151" spans="1:37" x14ac:dyDescent="0.25">
      <c r="A151" s="142" t="s">
        <v>446</v>
      </c>
      <c r="B151" t="s">
        <v>612</v>
      </c>
      <c r="C151" t="s">
        <v>150</v>
      </c>
      <c r="D151" s="143">
        <f>IFERROR(VLOOKUP(B151,'Enrollment 26-27'!$B$5:$I$332,8,FALSE),0)</f>
        <v>1574.5</v>
      </c>
      <c r="E151" s="64">
        <f t="shared" si="34"/>
        <v>180857</v>
      </c>
      <c r="F151" s="144">
        <v>0</v>
      </c>
      <c r="G151" s="144">
        <v>0</v>
      </c>
      <c r="H151" s="64">
        <f t="shared" si="35"/>
        <v>180857</v>
      </c>
      <c r="I151" s="64">
        <f t="shared" si="36"/>
        <v>0</v>
      </c>
      <c r="J151" s="145">
        <f t="shared" si="37"/>
        <v>180857</v>
      </c>
      <c r="K151" s="146" t="str">
        <f t="shared" si="48"/>
        <v>Y</v>
      </c>
      <c r="L151" s="147">
        <f t="shared" si="38"/>
        <v>0</v>
      </c>
      <c r="M151" s="148">
        <f t="shared" si="39"/>
        <v>1574.5</v>
      </c>
      <c r="N151" s="64">
        <f t="shared" si="40"/>
        <v>2686</v>
      </c>
      <c r="O151" s="64">
        <f t="shared" si="41"/>
        <v>183543</v>
      </c>
      <c r="Q151" s="104">
        <f t="shared" si="42"/>
        <v>0</v>
      </c>
      <c r="R151" s="104" t="str">
        <f t="shared" si="43"/>
        <v>Not Applicable</v>
      </c>
      <c r="S151" s="149" t="s">
        <v>815</v>
      </c>
      <c r="T151" s="149">
        <f>IF(O151=0,0,IF(S151="N",0,VLOOKUP(B151,'Enrollment 25-26'!$B$8:$K$332,9,FALSE)))</f>
        <v>0</v>
      </c>
      <c r="U151" s="64">
        <f t="shared" si="44"/>
        <v>183543</v>
      </c>
      <c r="V151" s="128">
        <f t="shared" si="45"/>
        <v>116.57224515719275</v>
      </c>
      <c r="W151" s="150"/>
      <c r="X151" s="64">
        <f>IFERROR(VLOOKUP($B151,'Allocations 2025-26'!$B$9:$U$329,14,FALSE),0)</f>
        <v>152270</v>
      </c>
      <c r="Y151" s="99">
        <f t="shared" si="46"/>
        <v>31273</v>
      </c>
      <c r="Z151" s="132">
        <f t="shared" si="47"/>
        <v>0.20537860379588888</v>
      </c>
      <c r="AA151" s="151" t="str">
        <f t="shared" si="49"/>
        <v>Y</v>
      </c>
      <c r="AC151" s="64"/>
      <c r="AE151" s="152"/>
      <c r="AH151" s="153"/>
      <c r="AI151" s="153"/>
      <c r="AJ151" s="153"/>
      <c r="AK151" s="154"/>
    </row>
    <row r="152" spans="1:37" x14ac:dyDescent="0.25">
      <c r="A152" s="142" t="s">
        <v>438</v>
      </c>
      <c r="B152" t="s">
        <v>613</v>
      </c>
      <c r="C152" t="s">
        <v>151</v>
      </c>
      <c r="D152" s="143">
        <f>IFERROR(VLOOKUP(B152,'Enrollment 26-27'!$B$5:$I$332,8,FALSE),0)</f>
        <v>1.83</v>
      </c>
      <c r="E152" s="64">
        <f t="shared" si="34"/>
        <v>210</v>
      </c>
      <c r="F152" s="144">
        <v>0</v>
      </c>
      <c r="G152" s="144">
        <v>0</v>
      </c>
      <c r="H152" s="64">
        <f t="shared" si="35"/>
        <v>210</v>
      </c>
      <c r="I152" s="64">
        <f t="shared" si="36"/>
        <v>0</v>
      </c>
      <c r="J152" s="145">
        <f t="shared" si="37"/>
        <v>210</v>
      </c>
      <c r="K152" s="146" t="str">
        <f t="shared" si="48"/>
        <v>N</v>
      </c>
      <c r="L152" s="147">
        <f t="shared" si="38"/>
        <v>210</v>
      </c>
      <c r="M152" s="148">
        <f t="shared" si="39"/>
        <v>0</v>
      </c>
      <c r="N152" s="64">
        <f t="shared" si="40"/>
        <v>0</v>
      </c>
      <c r="O152" s="64">
        <f t="shared" si="41"/>
        <v>0</v>
      </c>
      <c r="Q152" s="104">
        <f t="shared" si="42"/>
        <v>0</v>
      </c>
      <c r="R152" s="104" t="str">
        <f t="shared" si="43"/>
        <v>Not Applicable</v>
      </c>
      <c r="S152" s="149" t="s">
        <v>815</v>
      </c>
      <c r="T152" s="149">
        <f>IF(O152=0,0,IF(S152="N",0,VLOOKUP(B152,'Enrollment 25-26'!$B$8:$K$332,9,FALSE)))</f>
        <v>0</v>
      </c>
      <c r="U152" s="64">
        <f t="shared" si="44"/>
        <v>0</v>
      </c>
      <c r="V152" s="128">
        <f t="shared" si="45"/>
        <v>0</v>
      </c>
      <c r="W152" s="150"/>
      <c r="X152" s="64">
        <f>IFERROR(VLOOKUP($B152,'Allocations 2025-26'!$B$9:$U$329,14,FALSE),0)</f>
        <v>0</v>
      </c>
      <c r="Y152" s="99">
        <f t="shared" si="46"/>
        <v>0</v>
      </c>
      <c r="Z152" s="132">
        <f t="shared" si="47"/>
        <v>0</v>
      </c>
      <c r="AA152" s="151" t="str">
        <f t="shared" si="49"/>
        <v>N</v>
      </c>
      <c r="AC152" s="64"/>
      <c r="AE152" s="152"/>
      <c r="AH152" s="153"/>
      <c r="AI152" s="153"/>
      <c r="AJ152" s="153"/>
      <c r="AK152" s="154"/>
    </row>
    <row r="153" spans="1:37" x14ac:dyDescent="0.25">
      <c r="A153" s="142" t="s">
        <v>443</v>
      </c>
      <c r="B153" t="s">
        <v>614</v>
      </c>
      <c r="C153" t="s">
        <v>152</v>
      </c>
      <c r="D153" s="143">
        <f>IFERROR(VLOOKUP(B153,'Enrollment 26-27'!$B$5:$I$332,8,FALSE),0)</f>
        <v>466.16</v>
      </c>
      <c r="E153" s="64">
        <f t="shared" si="34"/>
        <v>53546</v>
      </c>
      <c r="F153" s="144">
        <v>0</v>
      </c>
      <c r="G153" s="144">
        <v>0</v>
      </c>
      <c r="H153" s="64">
        <f t="shared" si="35"/>
        <v>53546</v>
      </c>
      <c r="I153" s="64">
        <f t="shared" si="36"/>
        <v>0</v>
      </c>
      <c r="J153" s="145">
        <f t="shared" si="37"/>
        <v>53546</v>
      </c>
      <c r="K153" s="146" t="str">
        <f t="shared" si="48"/>
        <v>Y</v>
      </c>
      <c r="L153" s="147">
        <f t="shared" si="38"/>
        <v>0</v>
      </c>
      <c r="M153" s="148">
        <f t="shared" si="39"/>
        <v>466.16</v>
      </c>
      <c r="N153" s="64">
        <f t="shared" si="40"/>
        <v>795</v>
      </c>
      <c r="O153" s="64">
        <f t="shared" si="41"/>
        <v>54341</v>
      </c>
      <c r="Q153" s="104">
        <f t="shared" si="42"/>
        <v>0</v>
      </c>
      <c r="R153" s="104" t="str">
        <f t="shared" si="43"/>
        <v>Not Applicable</v>
      </c>
      <c r="S153" s="149" t="s">
        <v>815</v>
      </c>
      <c r="T153" s="149">
        <f>IF(O153=0,0,IF(S153="N",0,VLOOKUP(B153,'Enrollment 25-26'!$B$8:$K$332,9,FALSE)))</f>
        <v>0</v>
      </c>
      <c r="U153" s="64">
        <f t="shared" si="44"/>
        <v>54341</v>
      </c>
      <c r="V153" s="128">
        <f t="shared" si="45"/>
        <v>116.57156341170413</v>
      </c>
      <c r="W153" s="150"/>
      <c r="X153" s="64">
        <f>IFERROR(VLOOKUP($B153,'Allocations 2025-26'!$B$9:$U$329,14,FALSE),0)</f>
        <v>55286</v>
      </c>
      <c r="Y153" s="99">
        <f t="shared" si="46"/>
        <v>-945</v>
      </c>
      <c r="Z153" s="132">
        <f t="shared" si="47"/>
        <v>-1.709293492023297E-2</v>
      </c>
      <c r="AA153" s="151" t="str">
        <f t="shared" si="49"/>
        <v>Y</v>
      </c>
      <c r="AC153" s="64"/>
      <c r="AE153" s="152"/>
      <c r="AH153" s="153"/>
      <c r="AI153" s="153"/>
      <c r="AJ153" s="153"/>
      <c r="AK153" s="154"/>
    </row>
    <row r="154" spans="1:37" x14ac:dyDescent="0.25">
      <c r="A154" s="142" t="s">
        <v>443</v>
      </c>
      <c r="B154" t="s">
        <v>615</v>
      </c>
      <c r="C154" t="s">
        <v>153</v>
      </c>
      <c r="D154" s="143">
        <f>IFERROR(VLOOKUP(B154,'Enrollment 26-27'!$B$5:$I$332,8,FALSE),0)</f>
        <v>29.840000000000003</v>
      </c>
      <c r="E154" s="64">
        <f t="shared" si="34"/>
        <v>3428</v>
      </c>
      <c r="F154" s="144">
        <v>0</v>
      </c>
      <c r="G154" s="144">
        <v>0</v>
      </c>
      <c r="H154" s="64">
        <f t="shared" si="35"/>
        <v>3428</v>
      </c>
      <c r="I154" s="64">
        <f t="shared" si="36"/>
        <v>0</v>
      </c>
      <c r="J154" s="145">
        <f t="shared" si="37"/>
        <v>3428</v>
      </c>
      <c r="K154" s="146" t="str">
        <f t="shared" si="48"/>
        <v>N</v>
      </c>
      <c r="L154" s="147">
        <f t="shared" si="38"/>
        <v>3428</v>
      </c>
      <c r="M154" s="148">
        <f t="shared" si="39"/>
        <v>0</v>
      </c>
      <c r="N154" s="64">
        <f t="shared" si="40"/>
        <v>0</v>
      </c>
      <c r="O154" s="64">
        <f t="shared" si="41"/>
        <v>0</v>
      </c>
      <c r="Q154" s="104">
        <f t="shared" si="42"/>
        <v>0</v>
      </c>
      <c r="R154" s="104" t="str">
        <f t="shared" si="43"/>
        <v>Not Applicable</v>
      </c>
      <c r="S154" s="149" t="s">
        <v>815</v>
      </c>
      <c r="T154" s="149">
        <f>IF(O154=0,0,IF(S154="N",0,VLOOKUP(B154,'Enrollment 25-26'!$B$8:$K$332,9,FALSE)))</f>
        <v>0</v>
      </c>
      <c r="U154" s="64">
        <f t="shared" si="44"/>
        <v>0</v>
      </c>
      <c r="V154" s="128">
        <f t="shared" si="45"/>
        <v>0</v>
      </c>
      <c r="W154" s="150"/>
      <c r="X154" s="64">
        <f>IFERROR(VLOOKUP($B154,'Allocations 2025-26'!$B$9:$U$329,14,FALSE),0)</f>
        <v>0</v>
      </c>
      <c r="Y154" s="99">
        <f t="shared" si="46"/>
        <v>0</v>
      </c>
      <c r="Z154" s="132">
        <f t="shared" si="47"/>
        <v>0</v>
      </c>
      <c r="AA154" s="151" t="str">
        <f t="shared" si="49"/>
        <v>N</v>
      </c>
      <c r="AC154" s="64"/>
      <c r="AE154" s="152"/>
      <c r="AH154" s="153"/>
      <c r="AI154" s="153"/>
      <c r="AJ154" s="153"/>
      <c r="AK154" s="154"/>
    </row>
    <row r="155" spans="1:37" x14ac:dyDescent="0.25">
      <c r="A155" s="142" t="s">
        <v>454</v>
      </c>
      <c r="B155" t="s">
        <v>616</v>
      </c>
      <c r="C155" t="s">
        <v>154</v>
      </c>
      <c r="D155" s="143">
        <f>IFERROR(VLOOKUP(B155,'Enrollment 26-27'!$B$5:$I$332,8,FALSE),0)</f>
        <v>146.5</v>
      </c>
      <c r="E155" s="64">
        <f t="shared" si="34"/>
        <v>16828</v>
      </c>
      <c r="F155" s="144">
        <v>0</v>
      </c>
      <c r="G155" s="144">
        <v>0</v>
      </c>
      <c r="H155" s="64">
        <f t="shared" si="35"/>
        <v>16828</v>
      </c>
      <c r="I155" s="64">
        <f t="shared" si="36"/>
        <v>0</v>
      </c>
      <c r="J155" s="145">
        <f t="shared" si="37"/>
        <v>16828</v>
      </c>
      <c r="K155" s="146" t="str">
        <f t="shared" si="48"/>
        <v>Y</v>
      </c>
      <c r="L155" s="147">
        <f t="shared" si="38"/>
        <v>0</v>
      </c>
      <c r="M155" s="148">
        <f t="shared" si="39"/>
        <v>146.5</v>
      </c>
      <c r="N155" s="64">
        <f t="shared" si="40"/>
        <v>250</v>
      </c>
      <c r="O155" s="64">
        <f t="shared" si="41"/>
        <v>17078</v>
      </c>
      <c r="Q155" s="104">
        <f t="shared" si="42"/>
        <v>0</v>
      </c>
      <c r="R155" s="104" t="str">
        <f t="shared" si="43"/>
        <v>Not Applicable</v>
      </c>
      <c r="S155" s="149" t="s">
        <v>815</v>
      </c>
      <c r="T155" s="149">
        <f>IF(O155=0,0,IF(S155="N",0,VLOOKUP(B155,'Enrollment 25-26'!$B$8:$K$332,9,FALSE)))</f>
        <v>0</v>
      </c>
      <c r="U155" s="64">
        <f t="shared" si="44"/>
        <v>17078</v>
      </c>
      <c r="V155" s="128">
        <f t="shared" si="45"/>
        <v>116.57337883959045</v>
      </c>
      <c r="W155" s="150"/>
      <c r="X155" s="64">
        <f>IFERROR(VLOOKUP($B155,'Allocations 2025-26'!$B$9:$U$329,14,FALSE),0)</f>
        <v>16730</v>
      </c>
      <c r="Y155" s="99">
        <f t="shared" si="46"/>
        <v>348</v>
      </c>
      <c r="Z155" s="132">
        <f t="shared" si="47"/>
        <v>2.0800956365809923E-2</v>
      </c>
      <c r="AA155" s="151" t="str">
        <f t="shared" si="49"/>
        <v>Y</v>
      </c>
      <c r="AC155" s="64"/>
      <c r="AE155" s="152"/>
      <c r="AH155" s="153"/>
      <c r="AI155" s="153"/>
      <c r="AJ155" s="153"/>
      <c r="AK155" s="154"/>
    </row>
    <row r="156" spans="1:37" x14ac:dyDescent="0.25">
      <c r="A156" s="142" t="s">
        <v>446</v>
      </c>
      <c r="B156" t="s">
        <v>617</v>
      </c>
      <c r="C156" t="s">
        <v>155</v>
      </c>
      <c r="D156" s="143">
        <f>IFERROR(VLOOKUP(B156,'Enrollment 26-27'!$B$5:$I$332,8,FALSE),0)</f>
        <v>267.83999999999997</v>
      </c>
      <c r="E156" s="64">
        <f t="shared" si="34"/>
        <v>30766</v>
      </c>
      <c r="F156" s="144">
        <v>0</v>
      </c>
      <c r="G156" s="144">
        <v>0</v>
      </c>
      <c r="H156" s="64">
        <f t="shared" si="35"/>
        <v>30766</v>
      </c>
      <c r="I156" s="64">
        <f t="shared" si="36"/>
        <v>0</v>
      </c>
      <c r="J156" s="145">
        <f t="shared" si="37"/>
        <v>30766</v>
      </c>
      <c r="K156" s="146" t="str">
        <f t="shared" si="48"/>
        <v>Y</v>
      </c>
      <c r="L156" s="147">
        <f t="shared" si="38"/>
        <v>0</v>
      </c>
      <c r="M156" s="148">
        <f t="shared" si="39"/>
        <v>267.83999999999997</v>
      </c>
      <c r="N156" s="64">
        <f t="shared" si="40"/>
        <v>457</v>
      </c>
      <c r="O156" s="64">
        <f t="shared" si="41"/>
        <v>31223</v>
      </c>
      <c r="Q156" s="104">
        <f t="shared" si="42"/>
        <v>0</v>
      </c>
      <c r="R156" s="104" t="str">
        <f t="shared" si="43"/>
        <v>Not Applicable</v>
      </c>
      <c r="S156" s="149" t="s">
        <v>815</v>
      </c>
      <c r="T156" s="149">
        <f>IF(O156=0,0,IF(S156="N",0,VLOOKUP(B156,'Enrollment 25-26'!$B$8:$K$332,9,FALSE)))</f>
        <v>0</v>
      </c>
      <c r="U156" s="64">
        <f t="shared" si="44"/>
        <v>31223</v>
      </c>
      <c r="V156" s="128">
        <f t="shared" si="45"/>
        <v>116.57332735961769</v>
      </c>
      <c r="W156" s="150"/>
      <c r="X156" s="64">
        <f>IFERROR(VLOOKUP($B156,'Allocations 2025-26'!$B$9:$U$329,14,FALSE),0)</f>
        <v>33128</v>
      </c>
      <c r="Y156" s="99">
        <f t="shared" si="46"/>
        <v>-1905</v>
      </c>
      <c r="Z156" s="132">
        <f t="shared" si="47"/>
        <v>-5.7504226032359336E-2</v>
      </c>
      <c r="AA156" s="151" t="str">
        <f t="shared" si="49"/>
        <v>Y</v>
      </c>
      <c r="AC156" s="64"/>
      <c r="AE156" s="152"/>
      <c r="AH156" s="153"/>
      <c r="AI156" s="153"/>
      <c r="AJ156" s="153"/>
      <c r="AK156" s="154"/>
    </row>
    <row r="157" spans="1:37" x14ac:dyDescent="0.25">
      <c r="A157" s="142" t="s">
        <v>481</v>
      </c>
      <c r="B157" t="s">
        <v>618</v>
      </c>
      <c r="C157" t="s">
        <v>156</v>
      </c>
      <c r="D157" s="143">
        <f>IFERROR(VLOOKUP(B157,'Enrollment 26-27'!$B$5:$I$332,8,FALSE),0)</f>
        <v>22</v>
      </c>
      <c r="E157" s="64">
        <f t="shared" si="34"/>
        <v>2527</v>
      </c>
      <c r="F157" s="144">
        <v>0</v>
      </c>
      <c r="G157" s="144">
        <v>0</v>
      </c>
      <c r="H157" s="64">
        <f t="shared" si="35"/>
        <v>2527</v>
      </c>
      <c r="I157" s="64">
        <f t="shared" si="36"/>
        <v>0</v>
      </c>
      <c r="J157" s="145">
        <f t="shared" si="37"/>
        <v>2527</v>
      </c>
      <c r="K157" s="146" t="str">
        <f t="shared" si="48"/>
        <v>N</v>
      </c>
      <c r="L157" s="147">
        <f t="shared" si="38"/>
        <v>2527</v>
      </c>
      <c r="M157" s="148">
        <f t="shared" si="39"/>
        <v>0</v>
      </c>
      <c r="N157" s="64">
        <f t="shared" si="40"/>
        <v>0</v>
      </c>
      <c r="O157" s="64">
        <f t="shared" si="41"/>
        <v>0</v>
      </c>
      <c r="Q157" s="104">
        <f t="shared" si="42"/>
        <v>0</v>
      </c>
      <c r="R157" s="104" t="str">
        <f t="shared" si="43"/>
        <v>Not Applicable</v>
      </c>
      <c r="S157" s="149" t="s">
        <v>815</v>
      </c>
      <c r="T157" s="149">
        <f>IF(O157=0,0,IF(S157="N",0,VLOOKUP(B157,'Enrollment 25-26'!$B$8:$K$332,9,FALSE)))</f>
        <v>0</v>
      </c>
      <c r="U157" s="64">
        <f t="shared" si="44"/>
        <v>0</v>
      </c>
      <c r="V157" s="128">
        <f t="shared" si="45"/>
        <v>0</v>
      </c>
      <c r="W157" s="150"/>
      <c r="X157" s="64">
        <f>IFERROR(VLOOKUP($B157,'Allocations 2025-26'!$B$9:$U$329,14,FALSE),0)</f>
        <v>3358</v>
      </c>
      <c r="Y157" s="99">
        <f t="shared" si="46"/>
        <v>-3358</v>
      </c>
      <c r="Z157" s="132">
        <f t="shared" si="47"/>
        <v>-1</v>
      </c>
      <c r="AA157" s="151" t="str">
        <f t="shared" si="49"/>
        <v>N</v>
      </c>
      <c r="AC157" s="64"/>
      <c r="AE157" s="152"/>
      <c r="AH157" s="153"/>
      <c r="AI157" s="153"/>
      <c r="AJ157" s="153"/>
      <c r="AK157" s="154"/>
    </row>
    <row r="158" spans="1:37" x14ac:dyDescent="0.25">
      <c r="A158" s="142" t="s">
        <v>459</v>
      </c>
      <c r="B158" t="s">
        <v>619</v>
      </c>
      <c r="C158" t="s">
        <v>157</v>
      </c>
      <c r="D158" s="143">
        <f>IFERROR(VLOOKUP(B158,'Enrollment 26-27'!$B$5:$I$332,8,FALSE),0)</f>
        <v>0</v>
      </c>
      <c r="E158" s="64">
        <f t="shared" si="34"/>
        <v>0</v>
      </c>
      <c r="F158" s="144">
        <v>0</v>
      </c>
      <c r="G158" s="144">
        <v>0</v>
      </c>
      <c r="H158" s="64">
        <f t="shared" si="35"/>
        <v>0</v>
      </c>
      <c r="I158" s="64">
        <f t="shared" si="36"/>
        <v>0</v>
      </c>
      <c r="J158" s="145">
        <f t="shared" si="37"/>
        <v>0</v>
      </c>
      <c r="K158" s="146" t="str">
        <f t="shared" si="48"/>
        <v>N</v>
      </c>
      <c r="L158" s="147">
        <f t="shared" si="38"/>
        <v>0</v>
      </c>
      <c r="M158" s="148">
        <f t="shared" si="39"/>
        <v>0</v>
      </c>
      <c r="N158" s="64">
        <f t="shared" si="40"/>
        <v>0</v>
      </c>
      <c r="O158" s="64">
        <f t="shared" si="41"/>
        <v>0</v>
      </c>
      <c r="Q158" s="104">
        <f t="shared" si="42"/>
        <v>0</v>
      </c>
      <c r="R158" s="104" t="str">
        <f t="shared" si="43"/>
        <v>Not Applicable</v>
      </c>
      <c r="S158" s="149" t="s">
        <v>815</v>
      </c>
      <c r="T158" s="149">
        <f>IF(O158=0,0,IF(S158="N",0,VLOOKUP(B158,'Enrollment 25-26'!$B$8:$K$332,9,FALSE)))</f>
        <v>0</v>
      </c>
      <c r="U158" s="64">
        <f t="shared" si="44"/>
        <v>0</v>
      </c>
      <c r="V158" s="128">
        <f t="shared" si="45"/>
        <v>0</v>
      </c>
      <c r="W158" s="150"/>
      <c r="X158" s="64">
        <f>IFERROR(VLOOKUP($B158,'Allocations 2025-26'!$B$9:$U$329,14,FALSE),0)</f>
        <v>0</v>
      </c>
      <c r="Y158" s="99">
        <f t="shared" si="46"/>
        <v>0</v>
      </c>
      <c r="Z158" s="132">
        <f t="shared" si="47"/>
        <v>0</v>
      </c>
      <c r="AA158" s="151" t="str">
        <f t="shared" si="49"/>
        <v>N</v>
      </c>
      <c r="AC158" s="64"/>
      <c r="AE158" s="152"/>
      <c r="AH158" s="153"/>
      <c r="AI158" s="153"/>
      <c r="AJ158" s="153"/>
      <c r="AK158" s="154"/>
    </row>
    <row r="159" spans="1:37" x14ac:dyDescent="0.25">
      <c r="A159" s="142" t="s">
        <v>446</v>
      </c>
      <c r="B159" t="s">
        <v>620</v>
      </c>
      <c r="C159" t="s">
        <v>158</v>
      </c>
      <c r="D159" s="143">
        <f>IFERROR(VLOOKUP(B159,'Enrollment 26-27'!$B$5:$I$332,8,FALSE),0)</f>
        <v>794.17000000000007</v>
      </c>
      <c r="E159" s="64">
        <f t="shared" si="34"/>
        <v>91223</v>
      </c>
      <c r="F159" s="144">
        <v>0</v>
      </c>
      <c r="G159" s="144">
        <v>0</v>
      </c>
      <c r="H159" s="64">
        <f t="shared" si="35"/>
        <v>91223</v>
      </c>
      <c r="I159" s="64">
        <f t="shared" si="36"/>
        <v>0</v>
      </c>
      <c r="J159" s="145">
        <f t="shared" si="37"/>
        <v>91223</v>
      </c>
      <c r="K159" s="146" t="str">
        <f t="shared" si="48"/>
        <v>Y</v>
      </c>
      <c r="L159" s="147">
        <f t="shared" si="38"/>
        <v>0</v>
      </c>
      <c r="M159" s="148">
        <f t="shared" si="39"/>
        <v>794.17000000000007</v>
      </c>
      <c r="N159" s="64">
        <f t="shared" si="40"/>
        <v>1355</v>
      </c>
      <c r="O159" s="64">
        <f t="shared" si="41"/>
        <v>92578</v>
      </c>
      <c r="Q159" s="104">
        <f t="shared" si="42"/>
        <v>0</v>
      </c>
      <c r="R159" s="104" t="str">
        <f t="shared" si="43"/>
        <v>Not Applicable</v>
      </c>
      <c r="S159" s="149" t="s">
        <v>815</v>
      </c>
      <c r="T159" s="149">
        <f>IF(O159=0,0,IF(S159="N",0,VLOOKUP(B159,'Enrollment 25-26'!$B$8:$K$332,9,FALSE)))</f>
        <v>0</v>
      </c>
      <c r="U159" s="64">
        <f t="shared" si="44"/>
        <v>92578</v>
      </c>
      <c r="V159" s="128">
        <f t="shared" si="45"/>
        <v>116.5720185854414</v>
      </c>
      <c r="W159" s="150"/>
      <c r="X159" s="64">
        <f>IFERROR(VLOOKUP($B159,'Allocations 2025-26'!$B$9:$U$329,14,FALSE),0)</f>
        <v>98174</v>
      </c>
      <c r="Y159" s="99">
        <f t="shared" si="46"/>
        <v>-5596</v>
      </c>
      <c r="Z159" s="132">
        <f t="shared" si="47"/>
        <v>-5.7000835251695969E-2</v>
      </c>
      <c r="AA159" s="151" t="str">
        <f t="shared" si="49"/>
        <v>Y</v>
      </c>
      <c r="AC159" s="64"/>
      <c r="AE159" s="152"/>
      <c r="AH159" s="153"/>
      <c r="AI159" s="153"/>
      <c r="AJ159" s="153"/>
      <c r="AK159" s="154"/>
    </row>
    <row r="160" spans="1:37" x14ac:dyDescent="0.25">
      <c r="A160" s="142" t="s">
        <v>438</v>
      </c>
      <c r="B160" t="s">
        <v>621</v>
      </c>
      <c r="C160" t="s">
        <v>159</v>
      </c>
      <c r="D160" s="143">
        <f>IFERROR(VLOOKUP(B160,'Enrollment 26-27'!$B$5:$I$332,8,FALSE),0)</f>
        <v>38.17</v>
      </c>
      <c r="E160" s="64">
        <f t="shared" si="34"/>
        <v>4384</v>
      </c>
      <c r="F160" s="144">
        <v>0</v>
      </c>
      <c r="G160" s="144">
        <v>0</v>
      </c>
      <c r="H160" s="64">
        <f t="shared" si="35"/>
        <v>4384</v>
      </c>
      <c r="I160" s="64">
        <f t="shared" si="36"/>
        <v>0</v>
      </c>
      <c r="J160" s="145">
        <f t="shared" si="37"/>
        <v>4384</v>
      </c>
      <c r="K160" s="146" t="str">
        <f t="shared" si="48"/>
        <v>N</v>
      </c>
      <c r="L160" s="147">
        <f t="shared" si="38"/>
        <v>4384</v>
      </c>
      <c r="M160" s="148">
        <f t="shared" si="39"/>
        <v>0</v>
      </c>
      <c r="N160" s="64">
        <f t="shared" si="40"/>
        <v>0</v>
      </c>
      <c r="O160" s="64">
        <f t="shared" si="41"/>
        <v>0</v>
      </c>
      <c r="Q160" s="104">
        <f t="shared" si="42"/>
        <v>0</v>
      </c>
      <c r="R160" s="104" t="str">
        <f t="shared" si="43"/>
        <v>Not Applicable</v>
      </c>
      <c r="S160" s="149" t="s">
        <v>815</v>
      </c>
      <c r="T160" s="149">
        <f>IF(O160=0,0,IF(S160="N",0,VLOOKUP(B160,'Enrollment 25-26'!$B$8:$K$332,9,FALSE)))</f>
        <v>0</v>
      </c>
      <c r="U160" s="64">
        <f t="shared" si="44"/>
        <v>0</v>
      </c>
      <c r="V160" s="128">
        <f t="shared" si="45"/>
        <v>0</v>
      </c>
      <c r="W160" s="150"/>
      <c r="X160" s="64">
        <f>IFERROR(VLOOKUP($B160,'Allocations 2025-26'!$B$9:$U$329,14,FALSE),0)</f>
        <v>0</v>
      </c>
      <c r="Y160" s="99">
        <f t="shared" si="46"/>
        <v>0</v>
      </c>
      <c r="Z160" s="132">
        <f t="shared" si="47"/>
        <v>0</v>
      </c>
      <c r="AA160" s="151" t="str">
        <f t="shared" si="49"/>
        <v>N</v>
      </c>
      <c r="AC160" s="64"/>
      <c r="AE160" s="152"/>
      <c r="AH160" s="153"/>
      <c r="AI160" s="153"/>
      <c r="AJ160" s="153"/>
      <c r="AK160" s="154"/>
    </row>
    <row r="161" spans="1:37" x14ac:dyDescent="0.25">
      <c r="A161" s="142" t="s">
        <v>438</v>
      </c>
      <c r="B161" t="s">
        <v>622</v>
      </c>
      <c r="C161" t="s">
        <v>160</v>
      </c>
      <c r="D161" s="143">
        <f>IFERROR(VLOOKUP(B161,'Enrollment 26-27'!$B$5:$I$332,8,FALSE),0)</f>
        <v>0.33</v>
      </c>
      <c r="E161" s="64">
        <f t="shared" si="34"/>
        <v>38</v>
      </c>
      <c r="F161" s="144">
        <v>0</v>
      </c>
      <c r="G161" s="144">
        <v>0</v>
      </c>
      <c r="H161" s="64">
        <f t="shared" si="35"/>
        <v>38</v>
      </c>
      <c r="I161" s="64">
        <f t="shared" si="36"/>
        <v>0</v>
      </c>
      <c r="J161" s="145">
        <f t="shared" si="37"/>
        <v>38</v>
      </c>
      <c r="K161" s="146" t="str">
        <f t="shared" si="48"/>
        <v>N</v>
      </c>
      <c r="L161" s="147">
        <f t="shared" si="38"/>
        <v>38</v>
      </c>
      <c r="M161" s="148">
        <f t="shared" si="39"/>
        <v>0</v>
      </c>
      <c r="N161" s="64">
        <f t="shared" si="40"/>
        <v>0</v>
      </c>
      <c r="O161" s="64">
        <f t="shared" si="41"/>
        <v>0</v>
      </c>
      <c r="Q161" s="104">
        <f t="shared" si="42"/>
        <v>0</v>
      </c>
      <c r="R161" s="104" t="str">
        <f t="shared" si="43"/>
        <v>Not Applicable</v>
      </c>
      <c r="S161" s="149" t="s">
        <v>815</v>
      </c>
      <c r="T161" s="149">
        <f>IF(O161=0,0,IF(S161="N",0,VLOOKUP(B161,'Enrollment 25-26'!$B$8:$K$332,9,FALSE)))</f>
        <v>0</v>
      </c>
      <c r="U161" s="64">
        <f t="shared" si="44"/>
        <v>0</v>
      </c>
      <c r="V161" s="128">
        <f t="shared" si="45"/>
        <v>0</v>
      </c>
      <c r="W161" s="150"/>
      <c r="X161" s="64">
        <f>IFERROR(VLOOKUP($B161,'Allocations 2025-26'!$B$9:$U$329,14,FALSE),0)</f>
        <v>0</v>
      </c>
      <c r="Y161" s="99">
        <f t="shared" si="46"/>
        <v>0</v>
      </c>
      <c r="Z161" s="132">
        <f t="shared" si="47"/>
        <v>0</v>
      </c>
      <c r="AA161" s="151" t="str">
        <f t="shared" si="49"/>
        <v>N</v>
      </c>
      <c r="AC161" s="64"/>
      <c r="AE161" s="152"/>
      <c r="AH161" s="153"/>
      <c r="AI161" s="153"/>
      <c r="AJ161" s="153"/>
      <c r="AK161" s="154"/>
    </row>
    <row r="162" spans="1:37" x14ac:dyDescent="0.25">
      <c r="A162" s="142" t="s">
        <v>481</v>
      </c>
      <c r="B162" t="s">
        <v>623</v>
      </c>
      <c r="C162" t="s">
        <v>161</v>
      </c>
      <c r="D162" s="143">
        <f>IFERROR(VLOOKUP(B162,'Enrollment 26-27'!$B$5:$I$332,8,FALSE),0)</f>
        <v>1167.5</v>
      </c>
      <c r="E162" s="64">
        <f t="shared" si="34"/>
        <v>134106</v>
      </c>
      <c r="F162" s="144">
        <v>0</v>
      </c>
      <c r="G162" s="144">
        <v>0</v>
      </c>
      <c r="H162" s="64">
        <f t="shared" si="35"/>
        <v>134106</v>
      </c>
      <c r="I162" s="64">
        <f t="shared" si="36"/>
        <v>0</v>
      </c>
      <c r="J162" s="145">
        <f t="shared" si="37"/>
        <v>134106</v>
      </c>
      <c r="K162" s="146" t="str">
        <f t="shared" si="48"/>
        <v>Y</v>
      </c>
      <c r="L162" s="147">
        <f t="shared" si="38"/>
        <v>0</v>
      </c>
      <c r="M162" s="148">
        <f t="shared" si="39"/>
        <v>1167.5</v>
      </c>
      <c r="N162" s="64">
        <f t="shared" si="40"/>
        <v>1992</v>
      </c>
      <c r="O162" s="64">
        <f t="shared" si="41"/>
        <v>136098</v>
      </c>
      <c r="Q162" s="104">
        <f t="shared" si="42"/>
        <v>0</v>
      </c>
      <c r="R162" s="104" t="str">
        <f t="shared" si="43"/>
        <v>Not Applicable</v>
      </c>
      <c r="S162" s="149" t="s">
        <v>815</v>
      </c>
      <c r="T162" s="149">
        <f>IF(O162=0,0,IF(S162="N",0,VLOOKUP(B162,'Enrollment 25-26'!$B$8:$K$332,9,FALSE)))</f>
        <v>0</v>
      </c>
      <c r="U162" s="64">
        <f t="shared" si="44"/>
        <v>136098</v>
      </c>
      <c r="V162" s="128">
        <f t="shared" si="45"/>
        <v>116.57216274089936</v>
      </c>
      <c r="W162" s="150"/>
      <c r="X162" s="64">
        <f>IFERROR(VLOOKUP($B162,'Allocations 2025-26'!$B$9:$U$329,14,FALSE),0)</f>
        <v>147760</v>
      </c>
      <c r="Y162" s="99">
        <f t="shared" si="46"/>
        <v>-11662</v>
      </c>
      <c r="Z162" s="132">
        <f t="shared" si="47"/>
        <v>-7.8925284244721172E-2</v>
      </c>
      <c r="AA162" s="151" t="str">
        <f t="shared" si="49"/>
        <v>Y</v>
      </c>
      <c r="AC162" s="64"/>
      <c r="AE162" s="152"/>
      <c r="AH162" s="153"/>
      <c r="AI162" s="153"/>
      <c r="AJ162" s="153"/>
      <c r="AK162" s="154"/>
    </row>
    <row r="163" spans="1:37" x14ac:dyDescent="0.25">
      <c r="A163" s="142" t="s">
        <v>438</v>
      </c>
      <c r="B163" t="s">
        <v>468</v>
      </c>
      <c r="C163" t="s">
        <v>162</v>
      </c>
      <c r="D163" s="143">
        <f>IFERROR(VLOOKUP(B163,'Enrollment 26-27'!$B$5:$I$332,8,FALSE),0)</f>
        <v>67.17</v>
      </c>
      <c r="E163" s="64">
        <f t="shared" si="34"/>
        <v>7716</v>
      </c>
      <c r="F163" s="144">
        <v>0</v>
      </c>
      <c r="G163" s="144">
        <v>0</v>
      </c>
      <c r="H163" s="64">
        <f t="shared" si="35"/>
        <v>7716</v>
      </c>
      <c r="I163" s="64">
        <f t="shared" si="36"/>
        <v>0</v>
      </c>
      <c r="J163" s="145">
        <f t="shared" si="37"/>
        <v>7716</v>
      </c>
      <c r="K163" s="146" t="str">
        <f t="shared" si="48"/>
        <v>N</v>
      </c>
      <c r="L163" s="147">
        <f t="shared" si="38"/>
        <v>7716</v>
      </c>
      <c r="M163" s="148">
        <f t="shared" si="39"/>
        <v>0</v>
      </c>
      <c r="N163" s="64">
        <f t="shared" si="40"/>
        <v>0</v>
      </c>
      <c r="O163" s="64">
        <f t="shared" si="41"/>
        <v>0</v>
      </c>
      <c r="Q163" s="104">
        <f t="shared" si="42"/>
        <v>0</v>
      </c>
      <c r="R163" s="104" t="str">
        <f t="shared" si="43"/>
        <v>Not Applicable</v>
      </c>
      <c r="S163" s="149" t="s">
        <v>815</v>
      </c>
      <c r="T163" s="149">
        <f>IF(O163=0,0,IF(S163="N",0,VLOOKUP(B163,'Enrollment 25-26'!$B$8:$K$332,9,FALSE)))</f>
        <v>0</v>
      </c>
      <c r="U163" s="64">
        <f t="shared" si="44"/>
        <v>0</v>
      </c>
      <c r="V163" s="128">
        <f t="shared" si="45"/>
        <v>0</v>
      </c>
      <c r="W163" s="150"/>
      <c r="X163" s="64">
        <f>IFERROR(VLOOKUP($B163,'Allocations 2025-26'!$B$9:$U$329,14,FALSE),0)</f>
        <v>7985</v>
      </c>
      <c r="Y163" s="99">
        <f t="shared" si="46"/>
        <v>-7985</v>
      </c>
      <c r="Z163" s="132">
        <f t="shared" si="47"/>
        <v>-1</v>
      </c>
      <c r="AA163" s="151" t="str">
        <f t="shared" si="49"/>
        <v>N</v>
      </c>
      <c r="AC163" s="64"/>
      <c r="AE163" s="152"/>
      <c r="AH163" s="153"/>
      <c r="AI163" s="153"/>
      <c r="AJ163" s="153"/>
      <c r="AK163" s="154"/>
    </row>
    <row r="164" spans="1:37" x14ac:dyDescent="0.25">
      <c r="A164" s="142" t="s">
        <v>471</v>
      </c>
      <c r="B164" t="s">
        <v>624</v>
      </c>
      <c r="C164" t="s">
        <v>163</v>
      </c>
      <c r="D164" s="143">
        <f>IFERROR(VLOOKUP(B164,'Enrollment 26-27'!$B$5:$I$332,8,FALSE),0)</f>
        <v>342.17333333333335</v>
      </c>
      <c r="E164" s="64">
        <f t="shared" si="34"/>
        <v>39304</v>
      </c>
      <c r="F164" s="144">
        <v>0</v>
      </c>
      <c r="G164" s="144">
        <v>0</v>
      </c>
      <c r="H164" s="64">
        <f t="shared" si="35"/>
        <v>39304</v>
      </c>
      <c r="I164" s="64">
        <f t="shared" si="36"/>
        <v>0</v>
      </c>
      <c r="J164" s="145">
        <f t="shared" si="37"/>
        <v>39304</v>
      </c>
      <c r="K164" s="146" t="str">
        <f t="shared" si="48"/>
        <v>Y</v>
      </c>
      <c r="L164" s="147">
        <f t="shared" si="38"/>
        <v>0</v>
      </c>
      <c r="M164" s="148">
        <f t="shared" si="39"/>
        <v>342.17333333333335</v>
      </c>
      <c r="N164" s="64">
        <f t="shared" si="40"/>
        <v>584</v>
      </c>
      <c r="O164" s="64">
        <f t="shared" si="41"/>
        <v>39888</v>
      </c>
      <c r="Q164" s="104">
        <f t="shared" si="42"/>
        <v>0</v>
      </c>
      <c r="R164" s="104" t="str">
        <f t="shared" si="43"/>
        <v>Not Applicable</v>
      </c>
      <c r="S164" s="149" t="s">
        <v>815</v>
      </c>
      <c r="T164" s="149">
        <f>IF(O164=0,0,IF(S164="N",0,VLOOKUP(B164,'Enrollment 25-26'!$B$8:$K$332,9,FALSE)))</f>
        <v>0</v>
      </c>
      <c r="U164" s="64">
        <f t="shared" si="44"/>
        <v>39888</v>
      </c>
      <c r="V164" s="128">
        <f t="shared" si="45"/>
        <v>116.57249736975412</v>
      </c>
      <c r="W164" s="150"/>
      <c r="X164" s="64">
        <f>IFERROR(VLOOKUP($B164,'Allocations 2025-26'!$B$9:$U$329,14,FALSE),0)</f>
        <v>46773</v>
      </c>
      <c r="Y164" s="99">
        <f t="shared" si="46"/>
        <v>-6885</v>
      </c>
      <c r="Z164" s="132">
        <f t="shared" si="47"/>
        <v>-0.14720030786992497</v>
      </c>
      <c r="AA164" s="151" t="str">
        <f t="shared" si="49"/>
        <v>Y</v>
      </c>
      <c r="AC164" s="64"/>
      <c r="AE164" s="152"/>
      <c r="AH164" s="153"/>
      <c r="AI164" s="153"/>
      <c r="AJ164" s="153"/>
      <c r="AK164" s="154"/>
    </row>
    <row r="165" spans="1:37" x14ac:dyDescent="0.25">
      <c r="A165" s="142" t="s">
        <v>446</v>
      </c>
      <c r="B165" t="s">
        <v>625</v>
      </c>
      <c r="C165" t="s">
        <v>164</v>
      </c>
      <c r="D165" s="143">
        <f>IFERROR(VLOOKUP(B165,'Enrollment 26-27'!$B$5:$I$332,8,FALSE),0)</f>
        <v>118.50333333333333</v>
      </c>
      <c r="E165" s="64">
        <f t="shared" si="34"/>
        <v>13612</v>
      </c>
      <c r="F165" s="144">
        <v>0</v>
      </c>
      <c r="G165" s="144">
        <v>0</v>
      </c>
      <c r="H165" s="64">
        <f t="shared" si="35"/>
        <v>13612</v>
      </c>
      <c r="I165" s="64">
        <f t="shared" si="36"/>
        <v>0</v>
      </c>
      <c r="J165" s="145">
        <f t="shared" si="37"/>
        <v>13612</v>
      </c>
      <c r="K165" s="146" t="str">
        <f t="shared" si="48"/>
        <v>Y</v>
      </c>
      <c r="L165" s="147">
        <f t="shared" si="38"/>
        <v>0</v>
      </c>
      <c r="M165" s="148">
        <f t="shared" si="39"/>
        <v>118.50333333333333</v>
      </c>
      <c r="N165" s="64">
        <f t="shared" si="40"/>
        <v>202</v>
      </c>
      <c r="O165" s="64">
        <f t="shared" si="41"/>
        <v>13814</v>
      </c>
      <c r="Q165" s="104">
        <f t="shared" si="42"/>
        <v>0</v>
      </c>
      <c r="R165" s="104" t="str">
        <f t="shared" si="43"/>
        <v>Not Applicable</v>
      </c>
      <c r="S165" s="149" t="s">
        <v>815</v>
      </c>
      <c r="T165" s="149">
        <f>IF(O165=0,0,IF(S165="N",0,VLOOKUP(B165,'Enrollment 25-26'!$B$8:$K$332,9,FALSE)))</f>
        <v>0</v>
      </c>
      <c r="U165" s="64">
        <f t="shared" si="44"/>
        <v>13814</v>
      </c>
      <c r="V165" s="128">
        <f t="shared" si="45"/>
        <v>116.57056060307727</v>
      </c>
      <c r="W165" s="150"/>
      <c r="X165" s="64">
        <f>IFERROR(VLOOKUP($B165,'Allocations 2025-26'!$B$9:$U$329,14,FALSE),0)</f>
        <v>16164</v>
      </c>
      <c r="Y165" s="99">
        <f t="shared" si="46"/>
        <v>-2350</v>
      </c>
      <c r="Z165" s="132">
        <f t="shared" si="47"/>
        <v>-0.14538480574115317</v>
      </c>
      <c r="AA165" s="151" t="str">
        <f t="shared" si="49"/>
        <v>Y</v>
      </c>
      <c r="AC165" s="64"/>
      <c r="AE165" s="152"/>
      <c r="AH165" s="153"/>
      <c r="AI165" s="153"/>
      <c r="AJ165" s="153"/>
      <c r="AK165" s="154"/>
    </row>
    <row r="166" spans="1:37" x14ac:dyDescent="0.25">
      <c r="A166" s="142" t="s">
        <v>459</v>
      </c>
      <c r="B166" t="s">
        <v>626</v>
      </c>
      <c r="C166" t="s">
        <v>165</v>
      </c>
      <c r="D166" s="143">
        <f>IFERROR(VLOOKUP(B166,'Enrollment 26-27'!$B$5:$I$332,8,FALSE),0)</f>
        <v>0</v>
      </c>
      <c r="E166" s="64">
        <f t="shared" si="34"/>
        <v>0</v>
      </c>
      <c r="F166" s="144">
        <v>0</v>
      </c>
      <c r="G166" s="144">
        <v>0</v>
      </c>
      <c r="H166" s="64">
        <f t="shared" si="35"/>
        <v>0</v>
      </c>
      <c r="I166" s="64">
        <f t="shared" si="36"/>
        <v>0</v>
      </c>
      <c r="J166" s="145">
        <f t="shared" si="37"/>
        <v>0</v>
      </c>
      <c r="K166" s="146" t="str">
        <f t="shared" si="48"/>
        <v>N</v>
      </c>
      <c r="L166" s="147">
        <f t="shared" si="38"/>
        <v>0</v>
      </c>
      <c r="M166" s="148">
        <f t="shared" si="39"/>
        <v>0</v>
      </c>
      <c r="N166" s="64">
        <f t="shared" si="40"/>
        <v>0</v>
      </c>
      <c r="O166" s="64">
        <f t="shared" si="41"/>
        <v>0</v>
      </c>
      <c r="Q166" s="104">
        <f t="shared" si="42"/>
        <v>0</v>
      </c>
      <c r="R166" s="104" t="str">
        <f t="shared" si="43"/>
        <v>Not Applicable</v>
      </c>
      <c r="S166" s="149" t="s">
        <v>815</v>
      </c>
      <c r="T166" s="149">
        <f>IF(O166=0,0,IF(S166="N",0,VLOOKUP(B166,'Enrollment 25-26'!$B$8:$K$332,9,FALSE)))</f>
        <v>0</v>
      </c>
      <c r="U166" s="64">
        <f t="shared" si="44"/>
        <v>0</v>
      </c>
      <c r="V166" s="128">
        <f t="shared" si="45"/>
        <v>0</v>
      </c>
      <c r="W166" s="150"/>
      <c r="X166" s="64">
        <f>IFERROR(VLOOKUP($B166,'Allocations 2025-26'!$B$9:$U$329,14,FALSE),0)</f>
        <v>0</v>
      </c>
      <c r="Y166" s="99">
        <f t="shared" si="46"/>
        <v>0</v>
      </c>
      <c r="Z166" s="132">
        <f t="shared" si="47"/>
        <v>0</v>
      </c>
      <c r="AA166" s="151" t="str">
        <f t="shared" si="49"/>
        <v>N</v>
      </c>
      <c r="AC166" s="64"/>
      <c r="AE166" s="152"/>
      <c r="AH166" s="153"/>
      <c r="AI166" s="153"/>
      <c r="AJ166" s="153"/>
      <c r="AK166" s="154"/>
    </row>
    <row r="167" spans="1:37" x14ac:dyDescent="0.25">
      <c r="A167" s="142" t="s">
        <v>446</v>
      </c>
      <c r="B167" t="s">
        <v>627</v>
      </c>
      <c r="C167" t="s">
        <v>166</v>
      </c>
      <c r="D167" s="143">
        <f>IFERROR(VLOOKUP(B167,'Enrollment 26-27'!$B$5:$I$332,8,FALSE),0)</f>
        <v>1834.33</v>
      </c>
      <c r="E167" s="64">
        <f t="shared" si="34"/>
        <v>210703</v>
      </c>
      <c r="F167" s="144">
        <v>0</v>
      </c>
      <c r="G167" s="144">
        <v>0</v>
      </c>
      <c r="H167" s="64">
        <f t="shared" si="35"/>
        <v>210703</v>
      </c>
      <c r="I167" s="64">
        <f t="shared" si="36"/>
        <v>0</v>
      </c>
      <c r="J167" s="145">
        <f t="shared" si="37"/>
        <v>210703</v>
      </c>
      <c r="K167" s="146" t="str">
        <f t="shared" si="48"/>
        <v>Y</v>
      </c>
      <c r="L167" s="147">
        <f t="shared" si="38"/>
        <v>0</v>
      </c>
      <c r="M167" s="148">
        <f t="shared" si="39"/>
        <v>1834.33</v>
      </c>
      <c r="N167" s="64">
        <f t="shared" si="40"/>
        <v>3129</v>
      </c>
      <c r="O167" s="64">
        <f t="shared" si="41"/>
        <v>213832</v>
      </c>
      <c r="Q167" s="104">
        <f t="shared" si="42"/>
        <v>0</v>
      </c>
      <c r="R167" s="104" t="str">
        <f t="shared" si="43"/>
        <v>Not Applicable</v>
      </c>
      <c r="S167" s="149" t="s">
        <v>815</v>
      </c>
      <c r="T167" s="149">
        <f>IF(O167=0,0,IF(S167="N",0,VLOOKUP(B167,'Enrollment 25-26'!$B$8:$K$332,9,FALSE)))</f>
        <v>0</v>
      </c>
      <c r="U167" s="64">
        <f t="shared" si="44"/>
        <v>213832</v>
      </c>
      <c r="V167" s="128">
        <f t="shared" si="45"/>
        <v>116.57226344223777</v>
      </c>
      <c r="W167" s="150"/>
      <c r="X167" s="64">
        <f>IFERROR(VLOOKUP($B167,'Allocations 2025-26'!$B$9:$U$329,14,FALSE),0)</f>
        <v>218974</v>
      </c>
      <c r="Y167" s="99">
        <f t="shared" si="46"/>
        <v>-5142</v>
      </c>
      <c r="Z167" s="132">
        <f t="shared" si="47"/>
        <v>-2.348223990062747E-2</v>
      </c>
      <c r="AA167" s="151" t="str">
        <f t="shared" si="49"/>
        <v>Y</v>
      </c>
      <c r="AC167" s="64"/>
      <c r="AE167" s="152"/>
      <c r="AH167" s="153"/>
      <c r="AI167" s="153"/>
      <c r="AJ167" s="153"/>
      <c r="AK167" s="154"/>
    </row>
    <row r="168" spans="1:37" x14ac:dyDescent="0.25">
      <c r="A168" s="142" t="s">
        <v>446</v>
      </c>
      <c r="B168" t="s">
        <v>628</v>
      </c>
      <c r="C168" t="s">
        <v>168</v>
      </c>
      <c r="D168" s="143">
        <f>IFERROR(VLOOKUP(B168,'Enrollment 26-27'!$B$5:$I$332,8,FALSE),0)</f>
        <v>4261.16</v>
      </c>
      <c r="E168" s="64">
        <f t="shared" si="34"/>
        <v>489463</v>
      </c>
      <c r="F168" s="144">
        <v>0</v>
      </c>
      <c r="G168" s="144">
        <v>0</v>
      </c>
      <c r="H168" s="64">
        <f t="shared" si="35"/>
        <v>489463</v>
      </c>
      <c r="I168" s="64">
        <f t="shared" si="36"/>
        <v>0</v>
      </c>
      <c r="J168" s="145">
        <f t="shared" si="37"/>
        <v>489463</v>
      </c>
      <c r="K168" s="146" t="str">
        <f t="shared" si="48"/>
        <v>Y</v>
      </c>
      <c r="L168" s="147">
        <f t="shared" si="38"/>
        <v>0</v>
      </c>
      <c r="M168" s="148">
        <f t="shared" si="39"/>
        <v>4261.16</v>
      </c>
      <c r="N168" s="64">
        <f t="shared" si="40"/>
        <v>7269</v>
      </c>
      <c r="O168" s="64">
        <f t="shared" si="41"/>
        <v>496732</v>
      </c>
      <c r="Q168" s="104">
        <f t="shared" si="42"/>
        <v>0</v>
      </c>
      <c r="R168" s="104" t="str">
        <f t="shared" si="43"/>
        <v>Not Applicable</v>
      </c>
      <c r="S168" s="149" t="s">
        <v>815</v>
      </c>
      <c r="T168" s="149">
        <f>IF(O168=0,0,IF(S168="N",0,VLOOKUP(B168,'Enrollment 25-26'!$B$8:$K$332,9,FALSE)))</f>
        <v>0</v>
      </c>
      <c r="U168" s="64">
        <f t="shared" si="44"/>
        <v>496732</v>
      </c>
      <c r="V168" s="128">
        <f t="shared" si="45"/>
        <v>116.57201325460673</v>
      </c>
      <c r="W168" s="150"/>
      <c r="X168" s="64">
        <f>IFERROR(VLOOKUP($B168,'Allocations 2025-26'!$B$9:$U$329,14,FALSE),0)</f>
        <v>500418</v>
      </c>
      <c r="Y168" s="99">
        <f t="shared" si="46"/>
        <v>-3686</v>
      </c>
      <c r="Z168" s="132">
        <f t="shared" si="47"/>
        <v>-7.3658421559576193E-3</v>
      </c>
      <c r="AA168" s="151" t="str">
        <f t="shared" si="49"/>
        <v>Y</v>
      </c>
      <c r="AC168" s="64"/>
      <c r="AE168" s="152"/>
      <c r="AH168" s="153"/>
      <c r="AI168" s="153"/>
      <c r="AJ168" s="153"/>
      <c r="AK168" s="154"/>
    </row>
    <row r="169" spans="1:37" x14ac:dyDescent="0.25">
      <c r="A169" s="142" t="s">
        <v>471</v>
      </c>
      <c r="B169" t="s">
        <v>629</v>
      </c>
      <c r="C169" t="s">
        <v>169</v>
      </c>
      <c r="D169" s="143">
        <f>IFERROR(VLOOKUP(B169,'Enrollment 26-27'!$B$5:$I$332,8,FALSE),0)</f>
        <v>75.993333333333325</v>
      </c>
      <c r="E169" s="64">
        <f t="shared" si="34"/>
        <v>8729</v>
      </c>
      <c r="F169" s="144">
        <v>0</v>
      </c>
      <c r="G169" s="144">
        <v>0</v>
      </c>
      <c r="H169" s="64">
        <f t="shared" si="35"/>
        <v>8729</v>
      </c>
      <c r="I169" s="64">
        <f t="shared" si="36"/>
        <v>0</v>
      </c>
      <c r="J169" s="145">
        <f t="shared" si="37"/>
        <v>8729</v>
      </c>
      <c r="K169" s="146" t="str">
        <f t="shared" si="48"/>
        <v>N</v>
      </c>
      <c r="L169" s="147">
        <f t="shared" si="38"/>
        <v>8729</v>
      </c>
      <c r="M169" s="148">
        <f t="shared" si="39"/>
        <v>0</v>
      </c>
      <c r="N169" s="64">
        <f t="shared" si="40"/>
        <v>0</v>
      </c>
      <c r="O169" s="64">
        <f t="shared" si="41"/>
        <v>0</v>
      </c>
      <c r="Q169" s="104">
        <f t="shared" si="42"/>
        <v>0</v>
      </c>
      <c r="R169" s="104" t="str">
        <f t="shared" si="43"/>
        <v>Not Applicable</v>
      </c>
      <c r="S169" s="149" t="s">
        <v>815</v>
      </c>
      <c r="T169" s="149">
        <f>IF(O169=0,0,IF(S169="N",0,VLOOKUP(B169,'Enrollment 25-26'!$B$8:$K$332,9,FALSE)))</f>
        <v>0</v>
      </c>
      <c r="U169" s="64">
        <f t="shared" si="44"/>
        <v>0</v>
      </c>
      <c r="V169" s="128">
        <f t="shared" si="45"/>
        <v>0</v>
      </c>
      <c r="W169" s="150"/>
      <c r="X169" s="64">
        <f>IFERROR(VLOOKUP($B169,'Allocations 2025-26'!$B$9:$U$329,14,FALSE),0)</f>
        <v>9565</v>
      </c>
      <c r="Y169" s="99">
        <f t="shared" si="46"/>
        <v>-9565</v>
      </c>
      <c r="Z169" s="132">
        <f t="shared" si="47"/>
        <v>-1</v>
      </c>
      <c r="AA169" s="151" t="str">
        <f t="shared" si="49"/>
        <v>N</v>
      </c>
      <c r="AC169" s="64"/>
      <c r="AE169" s="152"/>
      <c r="AH169" s="153"/>
      <c r="AI169" s="153"/>
      <c r="AJ169" s="153"/>
      <c r="AK169" s="154"/>
    </row>
    <row r="170" spans="1:37" x14ac:dyDescent="0.25">
      <c r="A170" s="142" t="s">
        <v>438</v>
      </c>
      <c r="B170" t="s">
        <v>630</v>
      </c>
      <c r="C170" t="s">
        <v>170</v>
      </c>
      <c r="D170" s="143">
        <f>IFERROR(VLOOKUP(B170,'Enrollment 26-27'!$B$5:$I$332,8,FALSE),0)</f>
        <v>25.67</v>
      </c>
      <c r="E170" s="64">
        <f t="shared" si="34"/>
        <v>2949</v>
      </c>
      <c r="F170" s="144">
        <v>0</v>
      </c>
      <c r="G170" s="144">
        <v>0</v>
      </c>
      <c r="H170" s="64">
        <f t="shared" si="35"/>
        <v>2949</v>
      </c>
      <c r="I170" s="64">
        <f t="shared" si="36"/>
        <v>0</v>
      </c>
      <c r="J170" s="145">
        <f t="shared" si="37"/>
        <v>2949</v>
      </c>
      <c r="K170" s="146" t="str">
        <f t="shared" si="48"/>
        <v>N</v>
      </c>
      <c r="L170" s="147">
        <f t="shared" si="38"/>
        <v>2949</v>
      </c>
      <c r="M170" s="148">
        <f t="shared" si="39"/>
        <v>0</v>
      </c>
      <c r="N170" s="64">
        <f t="shared" si="40"/>
        <v>0</v>
      </c>
      <c r="O170" s="64">
        <f t="shared" si="41"/>
        <v>0</v>
      </c>
      <c r="Q170" s="104">
        <f t="shared" si="42"/>
        <v>0</v>
      </c>
      <c r="R170" s="104" t="str">
        <f t="shared" si="43"/>
        <v>Not Applicable</v>
      </c>
      <c r="S170" s="149" t="s">
        <v>815</v>
      </c>
      <c r="T170" s="149">
        <f>IF(O170=0,0,IF(S170="N",0,VLOOKUP(B170,'Enrollment 25-26'!$B$8:$K$332,9,FALSE)))</f>
        <v>0</v>
      </c>
      <c r="U170" s="64">
        <f t="shared" si="44"/>
        <v>0</v>
      </c>
      <c r="V170" s="128">
        <f t="shared" si="45"/>
        <v>0</v>
      </c>
      <c r="W170" s="150"/>
      <c r="X170" s="64">
        <f>IFERROR(VLOOKUP($B170,'Allocations 2025-26'!$B$9:$U$329,14,FALSE),0)</f>
        <v>0</v>
      </c>
      <c r="Y170" s="99">
        <f t="shared" si="46"/>
        <v>0</v>
      </c>
      <c r="Z170" s="132">
        <f t="shared" si="47"/>
        <v>0</v>
      </c>
      <c r="AA170" s="151" t="str">
        <f t="shared" si="49"/>
        <v>N</v>
      </c>
      <c r="AC170" s="64"/>
      <c r="AE170" s="152"/>
      <c r="AH170" s="153"/>
      <c r="AI170" s="153"/>
      <c r="AJ170" s="153"/>
      <c r="AK170" s="154"/>
    </row>
    <row r="171" spans="1:37" x14ac:dyDescent="0.25">
      <c r="A171" s="142" t="s">
        <v>459</v>
      </c>
      <c r="B171" t="s">
        <v>477</v>
      </c>
      <c r="C171" t="s">
        <v>171</v>
      </c>
      <c r="D171" s="143">
        <f>IFERROR(VLOOKUP(B171,'Enrollment 26-27'!$B$5:$I$332,8,FALSE),0)</f>
        <v>12.34</v>
      </c>
      <c r="E171" s="64">
        <f t="shared" si="34"/>
        <v>1417</v>
      </c>
      <c r="F171" s="144">
        <v>0</v>
      </c>
      <c r="G171" s="144">
        <v>0</v>
      </c>
      <c r="H171" s="64">
        <f t="shared" si="35"/>
        <v>1417</v>
      </c>
      <c r="I171" s="64">
        <f t="shared" si="36"/>
        <v>0</v>
      </c>
      <c r="J171" s="145">
        <f t="shared" si="37"/>
        <v>1417</v>
      </c>
      <c r="K171" s="146" t="str">
        <f t="shared" si="48"/>
        <v>N</v>
      </c>
      <c r="L171" s="147">
        <f t="shared" si="38"/>
        <v>1417</v>
      </c>
      <c r="M171" s="148">
        <f t="shared" si="39"/>
        <v>0</v>
      </c>
      <c r="N171" s="64">
        <f t="shared" si="40"/>
        <v>0</v>
      </c>
      <c r="O171" s="64">
        <f t="shared" si="41"/>
        <v>0</v>
      </c>
      <c r="Q171" s="104">
        <f t="shared" si="42"/>
        <v>0</v>
      </c>
      <c r="R171" s="104" t="str">
        <f t="shared" si="43"/>
        <v>Not Applicable</v>
      </c>
      <c r="S171" s="149" t="s">
        <v>815</v>
      </c>
      <c r="T171" s="149">
        <f>IF(O171=0,0,IF(S171="N",0,VLOOKUP(B171,'Enrollment 25-26'!$B$8:$K$332,9,FALSE)))</f>
        <v>0</v>
      </c>
      <c r="U171" s="64">
        <f t="shared" si="44"/>
        <v>0</v>
      </c>
      <c r="V171" s="128">
        <f t="shared" si="45"/>
        <v>0</v>
      </c>
      <c r="W171" s="150"/>
      <c r="X171" s="64">
        <f>IFERROR(VLOOKUP($B171,'Allocations 2025-26'!$B$9:$U$329,14,FALSE),0)</f>
        <v>1250</v>
      </c>
      <c r="Y171" s="99">
        <f t="shared" si="46"/>
        <v>-1250</v>
      </c>
      <c r="Z171" s="132">
        <f t="shared" si="47"/>
        <v>-1</v>
      </c>
      <c r="AA171" s="151" t="str">
        <f t="shared" si="49"/>
        <v>N</v>
      </c>
      <c r="AC171" s="64"/>
      <c r="AE171" s="152"/>
      <c r="AH171" s="153"/>
      <c r="AI171" s="153"/>
      <c r="AJ171" s="153"/>
      <c r="AK171" s="154"/>
    </row>
    <row r="172" spans="1:37" x14ac:dyDescent="0.25">
      <c r="A172" s="142" t="s">
        <v>481</v>
      </c>
      <c r="B172" t="s">
        <v>631</v>
      </c>
      <c r="C172" t="s">
        <v>172</v>
      </c>
      <c r="D172" s="143">
        <f>IFERROR(VLOOKUP(B172,'Enrollment 26-27'!$B$5:$I$332,8,FALSE),0)</f>
        <v>14.833333333333334</v>
      </c>
      <c r="E172" s="64">
        <f t="shared" si="34"/>
        <v>1704</v>
      </c>
      <c r="F172" s="144">
        <v>0</v>
      </c>
      <c r="G172" s="144">
        <v>0</v>
      </c>
      <c r="H172" s="64">
        <f t="shared" si="35"/>
        <v>1704</v>
      </c>
      <c r="I172" s="64">
        <f t="shared" si="36"/>
        <v>0</v>
      </c>
      <c r="J172" s="145">
        <f t="shared" si="37"/>
        <v>1704</v>
      </c>
      <c r="K172" s="146" t="str">
        <f t="shared" si="48"/>
        <v>N</v>
      </c>
      <c r="L172" s="147">
        <f t="shared" si="38"/>
        <v>1704</v>
      </c>
      <c r="M172" s="148">
        <f t="shared" si="39"/>
        <v>0</v>
      </c>
      <c r="N172" s="64">
        <f t="shared" si="40"/>
        <v>0</v>
      </c>
      <c r="O172" s="64">
        <f t="shared" si="41"/>
        <v>0</v>
      </c>
      <c r="Q172" s="104">
        <f t="shared" si="42"/>
        <v>0</v>
      </c>
      <c r="R172" s="104" t="str">
        <f t="shared" si="43"/>
        <v>Not Applicable</v>
      </c>
      <c r="S172" s="149" t="s">
        <v>815</v>
      </c>
      <c r="T172" s="149">
        <f>IF(O172=0,0,IF(S172="N",0,VLOOKUP(B172,'Enrollment 25-26'!$B$8:$K$332,9,FALSE)))</f>
        <v>0</v>
      </c>
      <c r="U172" s="64">
        <f t="shared" si="44"/>
        <v>0</v>
      </c>
      <c r="V172" s="128">
        <f t="shared" si="45"/>
        <v>0</v>
      </c>
      <c r="W172" s="150"/>
      <c r="X172" s="64">
        <f>IFERROR(VLOOKUP($B172,'Allocations 2025-26'!$B$9:$U$329,14,FALSE),0)</f>
        <v>0</v>
      </c>
      <c r="Y172" s="99">
        <f t="shared" si="46"/>
        <v>0</v>
      </c>
      <c r="Z172" s="132">
        <f t="shared" si="47"/>
        <v>0</v>
      </c>
      <c r="AA172" s="151" t="str">
        <f t="shared" si="49"/>
        <v>N</v>
      </c>
      <c r="AC172" s="64"/>
      <c r="AE172" s="152"/>
      <c r="AH172" s="153"/>
      <c r="AI172" s="153"/>
      <c r="AJ172" s="153"/>
      <c r="AK172" s="154"/>
    </row>
    <row r="173" spans="1:37" x14ac:dyDescent="0.25">
      <c r="A173" s="142" t="s">
        <v>443</v>
      </c>
      <c r="B173" t="s">
        <v>632</v>
      </c>
      <c r="C173" t="s">
        <v>173</v>
      </c>
      <c r="D173" s="143">
        <f>IFERROR(VLOOKUP(B173,'Enrollment 26-27'!$B$5:$I$332,8,FALSE),0)</f>
        <v>0</v>
      </c>
      <c r="E173" s="64">
        <f t="shared" si="34"/>
        <v>0</v>
      </c>
      <c r="F173" s="144">
        <v>0</v>
      </c>
      <c r="G173" s="144">
        <v>0</v>
      </c>
      <c r="H173" s="64">
        <f t="shared" si="35"/>
        <v>0</v>
      </c>
      <c r="I173" s="64">
        <f t="shared" si="36"/>
        <v>0</v>
      </c>
      <c r="J173" s="145">
        <f t="shared" si="37"/>
        <v>0</v>
      </c>
      <c r="K173" s="146" t="str">
        <f t="shared" si="48"/>
        <v>N</v>
      </c>
      <c r="L173" s="147">
        <f t="shared" si="38"/>
        <v>0</v>
      </c>
      <c r="M173" s="148">
        <f t="shared" si="39"/>
        <v>0</v>
      </c>
      <c r="N173" s="64">
        <f t="shared" si="40"/>
        <v>0</v>
      </c>
      <c r="O173" s="64">
        <f t="shared" si="41"/>
        <v>0</v>
      </c>
      <c r="Q173" s="104">
        <f t="shared" si="42"/>
        <v>0</v>
      </c>
      <c r="R173" s="104" t="str">
        <f t="shared" si="43"/>
        <v>Not Applicable</v>
      </c>
      <c r="S173" s="149" t="s">
        <v>815</v>
      </c>
      <c r="T173" s="149">
        <f>IF(O173=0,0,IF(S173="N",0,VLOOKUP(B173,'Enrollment 25-26'!$B$8:$K$332,9,FALSE)))</f>
        <v>0</v>
      </c>
      <c r="U173" s="64">
        <f t="shared" si="44"/>
        <v>0</v>
      </c>
      <c r="V173" s="128">
        <f t="shared" si="45"/>
        <v>0</v>
      </c>
      <c r="W173" s="150"/>
      <c r="X173" s="64">
        <f>IFERROR(VLOOKUP($B173,'Allocations 2025-26'!$B$9:$U$329,14,FALSE),0)</f>
        <v>0</v>
      </c>
      <c r="Y173" s="99">
        <f t="shared" si="46"/>
        <v>0</v>
      </c>
      <c r="Z173" s="132">
        <f t="shared" si="47"/>
        <v>0</v>
      </c>
      <c r="AA173" s="151" t="str">
        <f t="shared" si="49"/>
        <v>N</v>
      </c>
      <c r="AC173" s="64"/>
      <c r="AE173" s="152"/>
      <c r="AH173" s="153"/>
      <c r="AI173" s="153"/>
      <c r="AJ173" s="153"/>
      <c r="AK173" s="154"/>
    </row>
    <row r="174" spans="1:37" x14ac:dyDescent="0.25">
      <c r="A174" s="142" t="s">
        <v>443</v>
      </c>
      <c r="B174" t="s">
        <v>633</v>
      </c>
      <c r="C174" t="s">
        <v>174</v>
      </c>
      <c r="D174" s="143">
        <f>IFERROR(VLOOKUP(B174,'Enrollment 26-27'!$B$5:$I$332,8,FALSE),0)</f>
        <v>10.5</v>
      </c>
      <c r="E174" s="64">
        <f t="shared" si="34"/>
        <v>1206</v>
      </c>
      <c r="F174" s="144">
        <v>0</v>
      </c>
      <c r="G174" s="144">
        <v>0</v>
      </c>
      <c r="H174" s="64">
        <f t="shared" si="35"/>
        <v>1206</v>
      </c>
      <c r="I174" s="64">
        <f t="shared" si="36"/>
        <v>0</v>
      </c>
      <c r="J174" s="145">
        <f t="shared" si="37"/>
        <v>1206</v>
      </c>
      <c r="K174" s="146" t="str">
        <f t="shared" si="48"/>
        <v>N</v>
      </c>
      <c r="L174" s="147">
        <f t="shared" si="38"/>
        <v>1206</v>
      </c>
      <c r="M174" s="148">
        <f t="shared" si="39"/>
        <v>0</v>
      </c>
      <c r="N174" s="64">
        <f t="shared" si="40"/>
        <v>0</v>
      </c>
      <c r="O174" s="64">
        <f t="shared" si="41"/>
        <v>0</v>
      </c>
      <c r="Q174" s="104">
        <f t="shared" si="42"/>
        <v>0</v>
      </c>
      <c r="R174" s="104" t="str">
        <f t="shared" si="43"/>
        <v>Not Applicable</v>
      </c>
      <c r="S174" s="149" t="s">
        <v>815</v>
      </c>
      <c r="T174" s="149">
        <f>IF(O174=0,0,IF(S174="N",0,VLOOKUP(B174,'Enrollment 25-26'!$B$8:$K$332,9,FALSE)))</f>
        <v>0</v>
      </c>
      <c r="U174" s="64">
        <f t="shared" si="44"/>
        <v>0</v>
      </c>
      <c r="V174" s="128">
        <f t="shared" si="45"/>
        <v>0</v>
      </c>
      <c r="W174" s="150"/>
      <c r="X174" s="64">
        <f>IFERROR(VLOOKUP($B174,'Allocations 2025-26'!$B$9:$U$329,14,FALSE),0)</f>
        <v>1542</v>
      </c>
      <c r="Y174" s="99">
        <f t="shared" si="46"/>
        <v>-1542</v>
      </c>
      <c r="Z174" s="132">
        <f t="shared" si="47"/>
        <v>-1</v>
      </c>
      <c r="AA174" s="151" t="str">
        <f t="shared" si="49"/>
        <v>N</v>
      </c>
      <c r="AC174" s="64"/>
      <c r="AE174" s="152"/>
      <c r="AH174" s="153"/>
      <c r="AI174" s="153"/>
      <c r="AJ174" s="153"/>
      <c r="AK174" s="154"/>
    </row>
    <row r="175" spans="1:37" x14ac:dyDescent="0.25">
      <c r="A175" s="142" t="s">
        <v>446</v>
      </c>
      <c r="B175" t="s">
        <v>634</v>
      </c>
      <c r="C175" t="s">
        <v>175</v>
      </c>
      <c r="D175" s="143">
        <f>IFERROR(VLOOKUP(B175,'Enrollment 26-27'!$B$5:$I$332,8,FALSE),0)</f>
        <v>337.00666666666666</v>
      </c>
      <c r="E175" s="64">
        <f t="shared" si="34"/>
        <v>38711</v>
      </c>
      <c r="F175" s="144">
        <v>0</v>
      </c>
      <c r="G175" s="144">
        <v>0</v>
      </c>
      <c r="H175" s="64">
        <f t="shared" si="35"/>
        <v>38711</v>
      </c>
      <c r="I175" s="64">
        <f t="shared" si="36"/>
        <v>0</v>
      </c>
      <c r="J175" s="145">
        <f t="shared" si="37"/>
        <v>38711</v>
      </c>
      <c r="K175" s="146" t="str">
        <f t="shared" si="48"/>
        <v>Y</v>
      </c>
      <c r="L175" s="147">
        <f t="shared" si="38"/>
        <v>0</v>
      </c>
      <c r="M175" s="148">
        <f t="shared" si="39"/>
        <v>337.00666666666666</v>
      </c>
      <c r="N175" s="64">
        <f t="shared" si="40"/>
        <v>575</v>
      </c>
      <c r="O175" s="64">
        <f t="shared" si="41"/>
        <v>39286</v>
      </c>
      <c r="Q175" s="104">
        <f t="shared" si="42"/>
        <v>0</v>
      </c>
      <c r="R175" s="104" t="str">
        <f t="shared" si="43"/>
        <v>Not Applicable</v>
      </c>
      <c r="S175" s="149" t="s">
        <v>815</v>
      </c>
      <c r="T175" s="149">
        <f>IF(O175=0,0,IF(S175="N",0,VLOOKUP(B175,'Enrollment 25-26'!$B$8:$K$332,9,FALSE)))</f>
        <v>0</v>
      </c>
      <c r="U175" s="64">
        <f t="shared" si="44"/>
        <v>39286</v>
      </c>
      <c r="V175" s="128">
        <f t="shared" si="45"/>
        <v>116.57336155565666</v>
      </c>
      <c r="W175" s="150"/>
      <c r="X175" s="64">
        <f>IFERROR(VLOOKUP($B175,'Allocations 2025-26'!$B$9:$U$329,14,FALSE),0)</f>
        <v>40214</v>
      </c>
      <c r="Y175" s="99">
        <f t="shared" si="46"/>
        <v>-928</v>
      </c>
      <c r="Z175" s="132">
        <f t="shared" si="47"/>
        <v>-2.3076540508280698E-2</v>
      </c>
      <c r="AA175" s="151" t="str">
        <f t="shared" si="49"/>
        <v>Y</v>
      </c>
      <c r="AC175" s="64"/>
      <c r="AE175" s="152"/>
      <c r="AH175" s="153"/>
      <c r="AI175" s="153"/>
      <c r="AJ175" s="153"/>
      <c r="AK175" s="154"/>
    </row>
    <row r="176" spans="1:37" x14ac:dyDescent="0.25">
      <c r="A176" s="142" t="s">
        <v>438</v>
      </c>
      <c r="B176" t="s">
        <v>635</v>
      </c>
      <c r="C176" t="s">
        <v>176</v>
      </c>
      <c r="D176" s="143">
        <f>IFERROR(VLOOKUP(B176,'Enrollment 26-27'!$B$5:$I$332,8,FALSE),0)</f>
        <v>19</v>
      </c>
      <c r="E176" s="64">
        <f t="shared" si="34"/>
        <v>2182</v>
      </c>
      <c r="F176" s="144">
        <v>0</v>
      </c>
      <c r="G176" s="144">
        <v>0</v>
      </c>
      <c r="H176" s="64">
        <f t="shared" si="35"/>
        <v>2182</v>
      </c>
      <c r="I176" s="64">
        <f t="shared" si="36"/>
        <v>0</v>
      </c>
      <c r="J176" s="145">
        <f t="shared" si="37"/>
        <v>2182</v>
      </c>
      <c r="K176" s="146" t="str">
        <f t="shared" si="48"/>
        <v>N</v>
      </c>
      <c r="L176" s="147">
        <f t="shared" si="38"/>
        <v>2182</v>
      </c>
      <c r="M176" s="148">
        <f t="shared" si="39"/>
        <v>0</v>
      </c>
      <c r="N176" s="64">
        <f t="shared" si="40"/>
        <v>0</v>
      </c>
      <c r="O176" s="64">
        <f t="shared" si="41"/>
        <v>0</v>
      </c>
      <c r="Q176" s="104">
        <f t="shared" si="42"/>
        <v>0</v>
      </c>
      <c r="R176" s="104" t="str">
        <f t="shared" si="43"/>
        <v>Not Applicable</v>
      </c>
      <c r="S176" s="149" t="s">
        <v>815</v>
      </c>
      <c r="T176" s="149">
        <f>IF(O176=0,0,IF(S176="N",0,VLOOKUP(B176,'Enrollment 25-26'!$B$8:$K$332,9,FALSE)))</f>
        <v>0</v>
      </c>
      <c r="U176" s="64">
        <f t="shared" si="44"/>
        <v>0</v>
      </c>
      <c r="V176" s="128">
        <f t="shared" si="45"/>
        <v>0</v>
      </c>
      <c r="W176" s="150"/>
      <c r="X176" s="64">
        <f>IFERROR(VLOOKUP($B176,'Allocations 2025-26'!$B$9:$U$329,14,FALSE),0)</f>
        <v>0</v>
      </c>
      <c r="Y176" s="99">
        <f t="shared" si="46"/>
        <v>0</v>
      </c>
      <c r="Z176" s="132">
        <f t="shared" si="47"/>
        <v>0</v>
      </c>
      <c r="AA176" s="151" t="str">
        <f t="shared" si="49"/>
        <v>N</v>
      </c>
      <c r="AC176" s="64"/>
      <c r="AE176" s="152"/>
      <c r="AH176" s="153"/>
      <c r="AI176" s="153"/>
      <c r="AJ176" s="153"/>
      <c r="AK176" s="154"/>
    </row>
    <row r="177" spans="1:37" x14ac:dyDescent="0.25">
      <c r="A177" s="142" t="s">
        <v>451</v>
      </c>
      <c r="B177" t="s">
        <v>636</v>
      </c>
      <c r="C177" t="s">
        <v>177</v>
      </c>
      <c r="D177" s="143">
        <f>IFERROR(VLOOKUP(B177,'Enrollment 26-27'!$B$5:$I$332,8,FALSE),0)</f>
        <v>723.32999999999993</v>
      </c>
      <c r="E177" s="64">
        <f t="shared" si="34"/>
        <v>83086</v>
      </c>
      <c r="F177" s="144">
        <v>0</v>
      </c>
      <c r="G177" s="144">
        <v>0</v>
      </c>
      <c r="H177" s="64">
        <f t="shared" si="35"/>
        <v>83086</v>
      </c>
      <c r="I177" s="64">
        <f t="shared" si="36"/>
        <v>0</v>
      </c>
      <c r="J177" s="145">
        <f t="shared" si="37"/>
        <v>83086</v>
      </c>
      <c r="K177" s="146" t="str">
        <f t="shared" si="48"/>
        <v>Y</v>
      </c>
      <c r="L177" s="147">
        <f t="shared" si="38"/>
        <v>0</v>
      </c>
      <c r="M177" s="148">
        <f t="shared" si="39"/>
        <v>723.32999999999993</v>
      </c>
      <c r="N177" s="64">
        <f t="shared" si="40"/>
        <v>1234</v>
      </c>
      <c r="O177" s="64">
        <f t="shared" si="41"/>
        <v>84320</v>
      </c>
      <c r="Q177" s="104">
        <f t="shared" si="42"/>
        <v>0</v>
      </c>
      <c r="R177" s="104" t="str">
        <f t="shared" si="43"/>
        <v>Not Applicable</v>
      </c>
      <c r="S177" s="149" t="s">
        <v>815</v>
      </c>
      <c r="T177" s="149">
        <f>IF(O177=0,0,IF(S177="N",0,VLOOKUP(B177,'Enrollment 25-26'!$B$8:$K$332,9,FALSE)))</f>
        <v>0</v>
      </c>
      <c r="U177" s="64">
        <f t="shared" si="44"/>
        <v>84320</v>
      </c>
      <c r="V177" s="128">
        <f t="shared" si="45"/>
        <v>116.57196576942752</v>
      </c>
      <c r="W177" s="150"/>
      <c r="X177" s="64">
        <f>IFERROR(VLOOKUP($B177,'Allocations 2025-26'!$B$9:$U$329,14,FALSE),0)</f>
        <v>87476</v>
      </c>
      <c r="Y177" s="99">
        <f t="shared" si="46"/>
        <v>-3156</v>
      </c>
      <c r="Z177" s="132">
        <f t="shared" si="47"/>
        <v>-3.6078467236727786E-2</v>
      </c>
      <c r="AA177" s="151" t="str">
        <f t="shared" si="49"/>
        <v>Y</v>
      </c>
      <c r="AC177" s="64"/>
      <c r="AE177" s="152"/>
      <c r="AH177" s="153"/>
      <c r="AI177" s="153"/>
      <c r="AJ177" s="153"/>
      <c r="AK177" s="154"/>
    </row>
    <row r="178" spans="1:37" x14ac:dyDescent="0.25">
      <c r="A178" s="142" t="s">
        <v>478</v>
      </c>
      <c r="B178" t="s">
        <v>637</v>
      </c>
      <c r="C178" t="s">
        <v>178</v>
      </c>
      <c r="D178" s="143">
        <f>IFERROR(VLOOKUP(B178,'Enrollment 26-27'!$B$5:$I$332,8,FALSE),0)</f>
        <v>341.67333333333329</v>
      </c>
      <c r="E178" s="64">
        <f t="shared" si="34"/>
        <v>39247</v>
      </c>
      <c r="F178" s="144">
        <v>0</v>
      </c>
      <c r="G178" s="144">
        <v>0</v>
      </c>
      <c r="H178" s="64">
        <f t="shared" si="35"/>
        <v>39247</v>
      </c>
      <c r="I178" s="64">
        <f t="shared" si="36"/>
        <v>0</v>
      </c>
      <c r="J178" s="145">
        <f t="shared" si="37"/>
        <v>39247</v>
      </c>
      <c r="K178" s="146" t="str">
        <f t="shared" si="48"/>
        <v>Y</v>
      </c>
      <c r="L178" s="147">
        <f t="shared" si="38"/>
        <v>0</v>
      </c>
      <c r="M178" s="148">
        <f t="shared" si="39"/>
        <v>341.67333333333329</v>
      </c>
      <c r="N178" s="64">
        <f t="shared" si="40"/>
        <v>583</v>
      </c>
      <c r="O178" s="64">
        <f t="shared" si="41"/>
        <v>39830</v>
      </c>
      <c r="Q178" s="104">
        <f t="shared" si="42"/>
        <v>0</v>
      </c>
      <c r="R178" s="104" t="str">
        <f t="shared" si="43"/>
        <v>Not Applicable</v>
      </c>
      <c r="S178" s="149" t="s">
        <v>815</v>
      </c>
      <c r="T178" s="149">
        <f>IF(O178=0,0,IF(S178="N",0,VLOOKUP(B178,'Enrollment 25-26'!$B$8:$K$332,9,FALSE)))</f>
        <v>0</v>
      </c>
      <c r="U178" s="64">
        <f t="shared" si="44"/>
        <v>39830</v>
      </c>
      <c r="V178" s="128">
        <f t="shared" si="45"/>
        <v>116.57333515443602</v>
      </c>
      <c r="W178" s="150"/>
      <c r="X178" s="64">
        <f>IFERROR(VLOOKUP($B178,'Allocations 2025-26'!$B$9:$U$329,14,FALSE),0)</f>
        <v>39121</v>
      </c>
      <c r="Y178" s="99">
        <f t="shared" si="46"/>
        <v>709</v>
      </c>
      <c r="Z178" s="132">
        <f t="shared" si="47"/>
        <v>1.8123258607908796E-2</v>
      </c>
      <c r="AA178" s="151" t="str">
        <f t="shared" si="49"/>
        <v>Y</v>
      </c>
      <c r="AC178" s="64"/>
      <c r="AE178" s="152"/>
      <c r="AH178" s="153"/>
      <c r="AI178" s="153"/>
      <c r="AJ178" s="153"/>
      <c r="AK178" s="154"/>
    </row>
    <row r="179" spans="1:37" x14ac:dyDescent="0.25">
      <c r="A179" s="142" t="s">
        <v>478</v>
      </c>
      <c r="B179" t="s">
        <v>638</v>
      </c>
      <c r="C179" t="s">
        <v>179</v>
      </c>
      <c r="D179" s="143">
        <f>IFERROR(VLOOKUP(B179,'Enrollment 26-27'!$B$5:$I$332,8,FALSE),0)</f>
        <v>394</v>
      </c>
      <c r="E179" s="64">
        <f t="shared" si="34"/>
        <v>45257</v>
      </c>
      <c r="F179" s="144">
        <v>0</v>
      </c>
      <c r="G179" s="144">
        <v>0</v>
      </c>
      <c r="H179" s="64">
        <f t="shared" si="35"/>
        <v>45257</v>
      </c>
      <c r="I179" s="64">
        <f t="shared" si="36"/>
        <v>0</v>
      </c>
      <c r="J179" s="145">
        <f t="shared" si="37"/>
        <v>45257</v>
      </c>
      <c r="K179" s="146" t="str">
        <f t="shared" si="48"/>
        <v>Y</v>
      </c>
      <c r="L179" s="147">
        <f t="shared" si="38"/>
        <v>0</v>
      </c>
      <c r="M179" s="148">
        <f t="shared" si="39"/>
        <v>394</v>
      </c>
      <c r="N179" s="64">
        <f t="shared" si="40"/>
        <v>672</v>
      </c>
      <c r="O179" s="64">
        <f t="shared" si="41"/>
        <v>45929</v>
      </c>
      <c r="Q179" s="104">
        <f t="shared" si="42"/>
        <v>0</v>
      </c>
      <c r="R179" s="104" t="str">
        <f t="shared" si="43"/>
        <v>Not Applicable</v>
      </c>
      <c r="S179" s="149" t="s">
        <v>815</v>
      </c>
      <c r="T179" s="149">
        <f>IF(O179=0,0,IF(S179="N",0,VLOOKUP(B179,'Enrollment 25-26'!$B$8:$K$332,9,FALSE)))</f>
        <v>0</v>
      </c>
      <c r="U179" s="64">
        <f t="shared" si="44"/>
        <v>45929</v>
      </c>
      <c r="V179" s="128">
        <f t="shared" si="45"/>
        <v>116.57106598984771</v>
      </c>
      <c r="W179" s="150"/>
      <c r="X179" s="64">
        <f>IFERROR(VLOOKUP($B179,'Allocations 2025-26'!$B$9:$U$329,14,FALSE),0)</f>
        <v>50014</v>
      </c>
      <c r="Y179" s="99">
        <f t="shared" si="46"/>
        <v>-4085</v>
      </c>
      <c r="Z179" s="132">
        <f t="shared" si="47"/>
        <v>-8.1677130403487022E-2</v>
      </c>
      <c r="AA179" s="151" t="str">
        <f t="shared" si="49"/>
        <v>Y</v>
      </c>
      <c r="AC179" s="64"/>
      <c r="AE179" s="152"/>
      <c r="AH179" s="153"/>
      <c r="AI179" s="153"/>
      <c r="AJ179" s="153"/>
      <c r="AK179" s="154"/>
    </row>
    <row r="180" spans="1:37" x14ac:dyDescent="0.25">
      <c r="A180" s="142" t="s">
        <v>438</v>
      </c>
      <c r="B180" t="s">
        <v>639</v>
      </c>
      <c r="C180" t="s">
        <v>180</v>
      </c>
      <c r="D180" s="143">
        <f>IFERROR(VLOOKUP(B180,'Enrollment 26-27'!$B$5:$I$332,8,FALSE),0)</f>
        <v>0</v>
      </c>
      <c r="E180" s="64">
        <f t="shared" si="34"/>
        <v>0</v>
      </c>
      <c r="F180" s="144">
        <v>0</v>
      </c>
      <c r="G180" s="144">
        <v>0</v>
      </c>
      <c r="H180" s="64">
        <f t="shared" si="35"/>
        <v>0</v>
      </c>
      <c r="I180" s="64">
        <f t="shared" si="36"/>
        <v>0</v>
      </c>
      <c r="J180" s="145">
        <f t="shared" si="37"/>
        <v>0</v>
      </c>
      <c r="K180" s="146" t="str">
        <f t="shared" si="48"/>
        <v>N</v>
      </c>
      <c r="L180" s="147">
        <f t="shared" si="38"/>
        <v>0</v>
      </c>
      <c r="M180" s="148">
        <f t="shared" si="39"/>
        <v>0</v>
      </c>
      <c r="N180" s="64">
        <f t="shared" si="40"/>
        <v>0</v>
      </c>
      <c r="O180" s="64">
        <f t="shared" si="41"/>
        <v>0</v>
      </c>
      <c r="Q180" s="104">
        <f t="shared" si="42"/>
        <v>0</v>
      </c>
      <c r="R180" s="104" t="str">
        <f t="shared" si="43"/>
        <v>Not Applicable</v>
      </c>
      <c r="S180" s="149" t="s">
        <v>815</v>
      </c>
      <c r="T180" s="149">
        <f>IF(O180=0,0,IF(S180="N",0,VLOOKUP(B180,'Enrollment 25-26'!$B$8:$K$332,9,FALSE)))</f>
        <v>0</v>
      </c>
      <c r="U180" s="64">
        <f t="shared" si="44"/>
        <v>0</v>
      </c>
      <c r="V180" s="128">
        <f t="shared" si="45"/>
        <v>0</v>
      </c>
      <c r="W180" s="150"/>
      <c r="X180" s="64">
        <f>IFERROR(VLOOKUP($B180,'Allocations 2025-26'!$B$9:$U$329,14,FALSE),0)</f>
        <v>0</v>
      </c>
      <c r="Y180" s="99">
        <f t="shared" si="46"/>
        <v>0</v>
      </c>
      <c r="Z180" s="132">
        <f t="shared" si="47"/>
        <v>0</v>
      </c>
      <c r="AA180" s="151" t="str">
        <f t="shared" si="49"/>
        <v>N</v>
      </c>
      <c r="AC180" s="64"/>
      <c r="AE180" s="152"/>
      <c r="AH180" s="153"/>
      <c r="AI180" s="153"/>
      <c r="AJ180" s="153"/>
      <c r="AK180" s="154"/>
    </row>
    <row r="181" spans="1:37" x14ac:dyDescent="0.25">
      <c r="A181" s="142" t="s">
        <v>438</v>
      </c>
      <c r="B181" t="s">
        <v>640</v>
      </c>
      <c r="C181" t="s">
        <v>181</v>
      </c>
      <c r="D181" s="143">
        <f>IFERROR(VLOOKUP(B181,'Enrollment 26-27'!$B$5:$I$332,8,FALSE),0)</f>
        <v>1058</v>
      </c>
      <c r="E181" s="64">
        <f t="shared" si="34"/>
        <v>121528</v>
      </c>
      <c r="F181" s="144">
        <v>0</v>
      </c>
      <c r="G181" s="144">
        <v>0</v>
      </c>
      <c r="H181" s="64">
        <f t="shared" si="35"/>
        <v>121528</v>
      </c>
      <c r="I181" s="64">
        <f t="shared" si="36"/>
        <v>0</v>
      </c>
      <c r="J181" s="145">
        <f t="shared" si="37"/>
        <v>121528</v>
      </c>
      <c r="K181" s="146" t="str">
        <f t="shared" si="48"/>
        <v>Y</v>
      </c>
      <c r="L181" s="147">
        <f t="shared" si="38"/>
        <v>0</v>
      </c>
      <c r="M181" s="148">
        <f t="shared" si="39"/>
        <v>1058</v>
      </c>
      <c r="N181" s="64">
        <f t="shared" si="40"/>
        <v>1805</v>
      </c>
      <c r="O181" s="64">
        <f t="shared" si="41"/>
        <v>123333</v>
      </c>
      <c r="Q181" s="104">
        <f t="shared" si="42"/>
        <v>0</v>
      </c>
      <c r="R181" s="104" t="str">
        <f t="shared" si="43"/>
        <v>Not Applicable</v>
      </c>
      <c r="S181" s="149" t="s">
        <v>815</v>
      </c>
      <c r="T181" s="149">
        <f>IF(O181=0,0,IF(S181="N",0,VLOOKUP(B181,'Enrollment 25-26'!$B$8:$K$332,9,FALSE)))</f>
        <v>0</v>
      </c>
      <c r="U181" s="64">
        <f t="shared" si="44"/>
        <v>123333</v>
      </c>
      <c r="V181" s="128">
        <f t="shared" si="45"/>
        <v>116.57183364839319</v>
      </c>
      <c r="W181" s="150"/>
      <c r="X181" s="64">
        <f>IFERROR(VLOOKUP($B181,'Allocations 2025-26'!$B$9:$U$329,14,FALSE),0)</f>
        <v>129644</v>
      </c>
      <c r="Y181" s="99">
        <f t="shared" si="46"/>
        <v>-6311</v>
      </c>
      <c r="Z181" s="132">
        <f t="shared" si="47"/>
        <v>-4.8679460676930672E-2</v>
      </c>
      <c r="AA181" s="151" t="str">
        <f t="shared" si="49"/>
        <v>Y</v>
      </c>
      <c r="AC181" s="64"/>
      <c r="AE181" s="152"/>
      <c r="AH181" s="153"/>
      <c r="AI181" s="153"/>
      <c r="AJ181" s="153"/>
      <c r="AK181" s="154"/>
    </row>
    <row r="182" spans="1:37" x14ac:dyDescent="0.25">
      <c r="A182" s="142" t="s">
        <v>443</v>
      </c>
      <c r="B182" t="s">
        <v>641</v>
      </c>
      <c r="C182" t="s">
        <v>182</v>
      </c>
      <c r="D182" s="143">
        <f>IFERROR(VLOOKUP(B182,'Enrollment 26-27'!$B$5:$I$332,8,FALSE),0)</f>
        <v>0</v>
      </c>
      <c r="E182" s="64">
        <f t="shared" si="34"/>
        <v>0</v>
      </c>
      <c r="F182" s="144">
        <v>0</v>
      </c>
      <c r="G182" s="144">
        <v>0</v>
      </c>
      <c r="H182" s="64">
        <f t="shared" si="35"/>
        <v>0</v>
      </c>
      <c r="I182" s="64">
        <f t="shared" si="36"/>
        <v>0</v>
      </c>
      <c r="J182" s="145">
        <f t="shared" si="37"/>
        <v>0</v>
      </c>
      <c r="K182" s="146" t="str">
        <f t="shared" si="48"/>
        <v>N</v>
      </c>
      <c r="L182" s="147">
        <f t="shared" si="38"/>
        <v>0</v>
      </c>
      <c r="M182" s="148">
        <f t="shared" si="39"/>
        <v>0</v>
      </c>
      <c r="N182" s="64">
        <f t="shared" si="40"/>
        <v>0</v>
      </c>
      <c r="O182" s="64">
        <f t="shared" si="41"/>
        <v>0</v>
      </c>
      <c r="Q182" s="104">
        <f t="shared" si="42"/>
        <v>0</v>
      </c>
      <c r="R182" s="104" t="str">
        <f t="shared" si="43"/>
        <v>Not Applicable</v>
      </c>
      <c r="S182" s="149" t="s">
        <v>815</v>
      </c>
      <c r="T182" s="149">
        <f>IF(O182=0,0,IF(S182="N",0,VLOOKUP(B182,'Enrollment 25-26'!$B$8:$K$332,9,FALSE)))</f>
        <v>0</v>
      </c>
      <c r="U182" s="64">
        <f t="shared" si="44"/>
        <v>0</v>
      </c>
      <c r="V182" s="128">
        <f t="shared" si="45"/>
        <v>0</v>
      </c>
      <c r="W182" s="150"/>
      <c r="X182" s="64">
        <f>IFERROR(VLOOKUP($B182,'Allocations 2025-26'!$B$9:$U$329,14,FALSE),0)</f>
        <v>0</v>
      </c>
      <c r="Y182" s="99">
        <f t="shared" si="46"/>
        <v>0</v>
      </c>
      <c r="Z182" s="132">
        <f t="shared" si="47"/>
        <v>0</v>
      </c>
      <c r="AA182" s="151" t="str">
        <f t="shared" si="49"/>
        <v>N</v>
      </c>
      <c r="AC182" s="64"/>
      <c r="AE182" s="152"/>
      <c r="AH182" s="153"/>
      <c r="AI182" s="153"/>
      <c r="AJ182" s="153"/>
      <c r="AK182" s="154"/>
    </row>
    <row r="183" spans="1:37" x14ac:dyDescent="0.25">
      <c r="A183" s="142" t="s">
        <v>454</v>
      </c>
      <c r="B183" t="s">
        <v>642</v>
      </c>
      <c r="C183" t="s">
        <v>183</v>
      </c>
      <c r="D183" s="143">
        <f>IFERROR(VLOOKUP(B183,'Enrollment 26-27'!$B$5:$I$332,8,FALSE),0)</f>
        <v>2426.4966666666664</v>
      </c>
      <c r="E183" s="64">
        <f t="shared" si="34"/>
        <v>278723</v>
      </c>
      <c r="F183" s="144">
        <v>0</v>
      </c>
      <c r="G183" s="144">
        <v>0</v>
      </c>
      <c r="H183" s="64">
        <f t="shared" si="35"/>
        <v>278723</v>
      </c>
      <c r="I183" s="64">
        <f t="shared" si="36"/>
        <v>0</v>
      </c>
      <c r="J183" s="145">
        <f t="shared" si="37"/>
        <v>278723</v>
      </c>
      <c r="K183" s="146" t="str">
        <f t="shared" si="48"/>
        <v>Y</v>
      </c>
      <c r="L183" s="147">
        <f t="shared" si="38"/>
        <v>0</v>
      </c>
      <c r="M183" s="148">
        <f t="shared" si="39"/>
        <v>2426.4966666666664</v>
      </c>
      <c r="N183" s="64">
        <f t="shared" si="40"/>
        <v>4140</v>
      </c>
      <c r="O183" s="64">
        <f t="shared" si="41"/>
        <v>282863</v>
      </c>
      <c r="Q183" s="104">
        <f t="shared" si="42"/>
        <v>0</v>
      </c>
      <c r="R183" s="104" t="str">
        <f t="shared" si="43"/>
        <v>Not Applicable</v>
      </c>
      <c r="S183" s="149" t="s">
        <v>815</v>
      </c>
      <c r="T183" s="149">
        <f>IF(O183=0,0,IF(S183="N",0,VLOOKUP(B183,'Enrollment 25-26'!$B$8:$K$332,9,FALSE)))</f>
        <v>0</v>
      </c>
      <c r="U183" s="64">
        <f t="shared" si="44"/>
        <v>282863</v>
      </c>
      <c r="V183" s="128">
        <f t="shared" si="45"/>
        <v>116.57258956327986</v>
      </c>
      <c r="W183" s="150"/>
      <c r="X183" s="64">
        <f>IFERROR(VLOOKUP($B183,'Allocations 2025-26'!$B$9:$U$329,14,FALSE),0)</f>
        <v>287398</v>
      </c>
      <c r="Y183" s="99">
        <f t="shared" si="46"/>
        <v>-4535</v>
      </c>
      <c r="Z183" s="132">
        <f t="shared" si="47"/>
        <v>-1.5779511339675294E-2</v>
      </c>
      <c r="AA183" s="151" t="str">
        <f t="shared" si="49"/>
        <v>Y</v>
      </c>
      <c r="AC183" s="64"/>
      <c r="AE183" s="152"/>
      <c r="AH183" s="153"/>
      <c r="AI183" s="153"/>
      <c r="AJ183" s="153"/>
      <c r="AK183" s="154"/>
    </row>
    <row r="184" spans="1:37" x14ac:dyDescent="0.25">
      <c r="A184" s="142" t="s">
        <v>446</v>
      </c>
      <c r="B184" t="s">
        <v>643</v>
      </c>
      <c r="C184" t="s">
        <v>184</v>
      </c>
      <c r="D184" s="143">
        <f>IFERROR(VLOOKUP(B184,'Enrollment 26-27'!$B$5:$I$332,8,FALSE),0)</f>
        <v>284.33333333333331</v>
      </c>
      <c r="E184" s="64">
        <f t="shared" si="34"/>
        <v>32660</v>
      </c>
      <c r="F184" s="144">
        <v>0</v>
      </c>
      <c r="G184" s="144">
        <v>0</v>
      </c>
      <c r="H184" s="64">
        <f t="shared" si="35"/>
        <v>32660</v>
      </c>
      <c r="I184" s="64">
        <f t="shared" si="36"/>
        <v>0</v>
      </c>
      <c r="J184" s="145">
        <f t="shared" si="37"/>
        <v>32660</v>
      </c>
      <c r="K184" s="146" t="str">
        <f t="shared" si="48"/>
        <v>Y</v>
      </c>
      <c r="L184" s="147">
        <f t="shared" si="38"/>
        <v>0</v>
      </c>
      <c r="M184" s="148">
        <f t="shared" si="39"/>
        <v>284.33333333333331</v>
      </c>
      <c r="N184" s="64">
        <f t="shared" si="40"/>
        <v>485</v>
      </c>
      <c r="O184" s="64">
        <f t="shared" si="41"/>
        <v>33145</v>
      </c>
      <c r="Q184" s="104">
        <f t="shared" si="42"/>
        <v>0</v>
      </c>
      <c r="R184" s="104" t="str">
        <f t="shared" si="43"/>
        <v>Not Applicable</v>
      </c>
      <c r="S184" s="149" t="s">
        <v>815</v>
      </c>
      <c r="T184" s="149">
        <f>IF(O184=0,0,IF(S184="N",0,VLOOKUP(B184,'Enrollment 25-26'!$B$8:$K$332,9,FALSE)))</f>
        <v>0</v>
      </c>
      <c r="U184" s="64">
        <f t="shared" si="44"/>
        <v>33145</v>
      </c>
      <c r="V184" s="128">
        <f t="shared" si="45"/>
        <v>116.57092614302462</v>
      </c>
      <c r="W184" s="150"/>
      <c r="X184" s="64">
        <f>IFERROR(VLOOKUP($B184,'Allocations 2025-26'!$B$9:$U$329,14,FALSE),0)</f>
        <v>34026</v>
      </c>
      <c r="Y184" s="99">
        <f t="shared" si="46"/>
        <v>-881</v>
      </c>
      <c r="Z184" s="132">
        <f t="shared" si="47"/>
        <v>-2.5891964967965673E-2</v>
      </c>
      <c r="AA184" s="151" t="str">
        <f t="shared" si="49"/>
        <v>Y</v>
      </c>
      <c r="AC184" s="64"/>
      <c r="AE184" s="152"/>
      <c r="AH184" s="153"/>
      <c r="AI184" s="153"/>
      <c r="AJ184" s="153"/>
      <c r="AK184" s="154"/>
    </row>
    <row r="185" spans="1:37" x14ac:dyDescent="0.25">
      <c r="A185" s="142" t="s">
        <v>443</v>
      </c>
      <c r="B185" t="s">
        <v>644</v>
      </c>
      <c r="C185" t="s">
        <v>185</v>
      </c>
      <c r="D185" s="143">
        <f>IFERROR(VLOOKUP(B185,'Enrollment 26-27'!$B$5:$I$332,8,FALSE),0)</f>
        <v>0</v>
      </c>
      <c r="E185" s="64">
        <f t="shared" si="34"/>
        <v>0</v>
      </c>
      <c r="F185" s="144">
        <v>0</v>
      </c>
      <c r="G185" s="144">
        <v>0</v>
      </c>
      <c r="H185" s="64">
        <f t="shared" si="35"/>
        <v>0</v>
      </c>
      <c r="I185" s="64">
        <f t="shared" si="36"/>
        <v>0</v>
      </c>
      <c r="J185" s="145">
        <f t="shared" si="37"/>
        <v>0</v>
      </c>
      <c r="K185" s="146" t="str">
        <f t="shared" si="48"/>
        <v>N</v>
      </c>
      <c r="L185" s="147">
        <f t="shared" si="38"/>
        <v>0</v>
      </c>
      <c r="M185" s="148">
        <f t="shared" si="39"/>
        <v>0</v>
      </c>
      <c r="N185" s="64">
        <f t="shared" si="40"/>
        <v>0</v>
      </c>
      <c r="O185" s="64">
        <f t="shared" si="41"/>
        <v>0</v>
      </c>
      <c r="Q185" s="104">
        <f t="shared" si="42"/>
        <v>0</v>
      </c>
      <c r="R185" s="104" t="str">
        <f t="shared" si="43"/>
        <v>Not Applicable</v>
      </c>
      <c r="S185" s="149" t="s">
        <v>815</v>
      </c>
      <c r="T185" s="149">
        <f>IF(O185=0,0,IF(S185="N",0,VLOOKUP(B185,'Enrollment 25-26'!$B$8:$K$332,9,FALSE)))</f>
        <v>0</v>
      </c>
      <c r="U185" s="64">
        <f t="shared" si="44"/>
        <v>0</v>
      </c>
      <c r="V185" s="128">
        <f t="shared" si="45"/>
        <v>0</v>
      </c>
      <c r="W185" s="150"/>
      <c r="X185" s="64">
        <f>IFERROR(VLOOKUP($B185,'Allocations 2025-26'!$B$9:$U$329,14,FALSE),0)</f>
        <v>0</v>
      </c>
      <c r="Y185" s="99">
        <f t="shared" si="46"/>
        <v>0</v>
      </c>
      <c r="Z185" s="132">
        <f t="shared" si="47"/>
        <v>0</v>
      </c>
      <c r="AA185" s="151" t="str">
        <f t="shared" si="49"/>
        <v>N</v>
      </c>
      <c r="AC185" s="64"/>
      <c r="AE185" s="152"/>
      <c r="AH185" s="153"/>
      <c r="AI185" s="153"/>
      <c r="AJ185" s="153"/>
      <c r="AK185" s="154"/>
    </row>
    <row r="186" spans="1:37" x14ac:dyDescent="0.25">
      <c r="A186" s="142" t="s">
        <v>438</v>
      </c>
      <c r="B186" t="s">
        <v>458</v>
      </c>
      <c r="C186" t="s">
        <v>186</v>
      </c>
      <c r="D186" s="143">
        <f>IFERROR(VLOOKUP(B186,'Enrollment 26-27'!$B$5:$I$332,8,FALSE),0)</f>
        <v>5.67</v>
      </c>
      <c r="E186" s="64">
        <f t="shared" si="34"/>
        <v>651</v>
      </c>
      <c r="F186" s="144">
        <v>0</v>
      </c>
      <c r="G186" s="144">
        <v>0</v>
      </c>
      <c r="H186" s="64">
        <f t="shared" si="35"/>
        <v>651</v>
      </c>
      <c r="I186" s="64">
        <f t="shared" si="36"/>
        <v>0</v>
      </c>
      <c r="J186" s="145">
        <f t="shared" si="37"/>
        <v>651</v>
      </c>
      <c r="K186" s="146" t="str">
        <f t="shared" si="48"/>
        <v>N</v>
      </c>
      <c r="L186" s="147">
        <f t="shared" si="38"/>
        <v>651</v>
      </c>
      <c r="M186" s="148">
        <f t="shared" si="39"/>
        <v>0</v>
      </c>
      <c r="N186" s="64">
        <f t="shared" si="40"/>
        <v>0</v>
      </c>
      <c r="O186" s="64">
        <f t="shared" si="41"/>
        <v>0</v>
      </c>
      <c r="Q186" s="104">
        <f t="shared" si="42"/>
        <v>0</v>
      </c>
      <c r="R186" s="104" t="str">
        <f t="shared" si="43"/>
        <v>Not Applicable</v>
      </c>
      <c r="S186" s="149" t="s">
        <v>815</v>
      </c>
      <c r="T186" s="149">
        <f>IF(O186=0,0,IF(S186="N",0,VLOOKUP(B186,'Enrollment 25-26'!$B$8:$K$332,9,FALSE)))</f>
        <v>0</v>
      </c>
      <c r="U186" s="64">
        <f t="shared" si="44"/>
        <v>0</v>
      </c>
      <c r="V186" s="128">
        <f t="shared" si="45"/>
        <v>0</v>
      </c>
      <c r="W186" s="150"/>
      <c r="X186" s="64">
        <f>IFERROR(VLOOKUP($B186,'Allocations 2025-26'!$B$9:$U$329,14,FALSE),0)</f>
        <v>0</v>
      </c>
      <c r="Y186" s="99">
        <f t="shared" si="46"/>
        <v>0</v>
      </c>
      <c r="Z186" s="132">
        <f t="shared" si="47"/>
        <v>0</v>
      </c>
      <c r="AA186" s="151" t="str">
        <f t="shared" si="49"/>
        <v>N</v>
      </c>
      <c r="AC186" s="64"/>
      <c r="AE186" s="152"/>
      <c r="AH186" s="153"/>
      <c r="AI186" s="153"/>
      <c r="AJ186" s="153"/>
      <c r="AK186" s="154"/>
    </row>
    <row r="187" spans="1:37" x14ac:dyDescent="0.25">
      <c r="A187" s="142" t="s">
        <v>459</v>
      </c>
      <c r="B187" t="s">
        <v>473</v>
      </c>
      <c r="C187" t="s">
        <v>187</v>
      </c>
      <c r="D187" s="143">
        <f>IFERROR(VLOOKUP(B187,'Enrollment 26-27'!$B$5:$I$332,8,FALSE),0)</f>
        <v>54.5</v>
      </c>
      <c r="E187" s="64">
        <f t="shared" si="34"/>
        <v>6260</v>
      </c>
      <c r="F187" s="144">
        <v>0</v>
      </c>
      <c r="G187" s="144">
        <v>0</v>
      </c>
      <c r="H187" s="64">
        <f t="shared" si="35"/>
        <v>6260</v>
      </c>
      <c r="I187" s="64">
        <f t="shared" si="36"/>
        <v>0</v>
      </c>
      <c r="J187" s="145">
        <f t="shared" si="37"/>
        <v>6260</v>
      </c>
      <c r="K187" s="146" t="str">
        <f t="shared" si="48"/>
        <v>N</v>
      </c>
      <c r="L187" s="147">
        <f t="shared" si="38"/>
        <v>6260</v>
      </c>
      <c r="M187" s="148">
        <f t="shared" si="39"/>
        <v>0</v>
      </c>
      <c r="N187" s="64">
        <f t="shared" si="40"/>
        <v>0</v>
      </c>
      <c r="O187" s="64">
        <f t="shared" si="41"/>
        <v>0</v>
      </c>
      <c r="Q187" s="104">
        <f t="shared" si="42"/>
        <v>0</v>
      </c>
      <c r="R187" s="104" t="str">
        <f t="shared" si="43"/>
        <v>Not Applicable</v>
      </c>
      <c r="S187" s="149" t="s">
        <v>815</v>
      </c>
      <c r="T187" s="149">
        <f>IF(O187=0,0,IF(S187="N",0,VLOOKUP(B187,'Enrollment 25-26'!$B$8:$K$332,9,FALSE)))</f>
        <v>0</v>
      </c>
      <c r="U187" s="64">
        <f t="shared" si="44"/>
        <v>0</v>
      </c>
      <c r="V187" s="128">
        <f t="shared" si="45"/>
        <v>0</v>
      </c>
      <c r="W187" s="150"/>
      <c r="X187" s="64">
        <f>IFERROR(VLOOKUP($B187,'Allocations 2025-26'!$B$9:$U$329,14,FALSE),0)</f>
        <v>6949</v>
      </c>
      <c r="Y187" s="99">
        <f t="shared" si="46"/>
        <v>-6949</v>
      </c>
      <c r="Z187" s="132">
        <f t="shared" si="47"/>
        <v>-1</v>
      </c>
      <c r="AA187" s="151" t="str">
        <f t="shared" si="49"/>
        <v>N</v>
      </c>
      <c r="AC187" s="64"/>
      <c r="AE187" s="152"/>
      <c r="AH187" s="153"/>
      <c r="AI187" s="153"/>
      <c r="AJ187" s="153"/>
      <c r="AK187" s="154"/>
    </row>
    <row r="188" spans="1:37" x14ac:dyDescent="0.25">
      <c r="A188" s="142" t="s">
        <v>438</v>
      </c>
      <c r="B188" t="s">
        <v>456</v>
      </c>
      <c r="C188" t="s">
        <v>188</v>
      </c>
      <c r="D188" s="143">
        <f>IFERROR(VLOOKUP(B188,'Enrollment 26-27'!$B$5:$I$332,8,FALSE),0)</f>
        <v>65.67</v>
      </c>
      <c r="E188" s="64">
        <f t="shared" si="34"/>
        <v>7543</v>
      </c>
      <c r="F188" s="144">
        <v>0</v>
      </c>
      <c r="G188" s="144">
        <v>0</v>
      </c>
      <c r="H188" s="64">
        <f t="shared" si="35"/>
        <v>7543</v>
      </c>
      <c r="I188" s="64">
        <f t="shared" si="36"/>
        <v>0</v>
      </c>
      <c r="J188" s="145">
        <f t="shared" si="37"/>
        <v>7543</v>
      </c>
      <c r="K188" s="146" t="str">
        <f t="shared" si="48"/>
        <v>N</v>
      </c>
      <c r="L188" s="147">
        <f t="shared" si="38"/>
        <v>7543</v>
      </c>
      <c r="M188" s="148">
        <f t="shared" si="39"/>
        <v>0</v>
      </c>
      <c r="N188" s="64">
        <f t="shared" si="40"/>
        <v>0</v>
      </c>
      <c r="O188" s="64">
        <f t="shared" si="41"/>
        <v>0</v>
      </c>
      <c r="Q188" s="104">
        <f t="shared" si="42"/>
        <v>0</v>
      </c>
      <c r="R188" s="104" t="str">
        <f t="shared" si="43"/>
        <v>Not Applicable</v>
      </c>
      <c r="S188" s="149" t="s">
        <v>815</v>
      </c>
      <c r="T188" s="149">
        <f>IF(O188=0,0,IF(S188="N",0,VLOOKUP(B188,'Enrollment 25-26'!$B$8:$K$332,9,FALSE)))</f>
        <v>0</v>
      </c>
      <c r="U188" s="64">
        <f t="shared" si="44"/>
        <v>0</v>
      </c>
      <c r="V188" s="128">
        <f t="shared" si="45"/>
        <v>0</v>
      </c>
      <c r="W188" s="150"/>
      <c r="X188" s="64">
        <f>IFERROR(VLOOKUP($B188,'Allocations 2025-26'!$B$9:$U$329,14,FALSE),0)</f>
        <v>9156</v>
      </c>
      <c r="Y188" s="99">
        <f t="shared" si="46"/>
        <v>-9156</v>
      </c>
      <c r="Z188" s="132">
        <f t="shared" si="47"/>
        <v>-1</v>
      </c>
      <c r="AA188" s="151" t="str">
        <f t="shared" si="49"/>
        <v>N</v>
      </c>
      <c r="AC188" s="64"/>
      <c r="AE188" s="152"/>
      <c r="AH188" s="153"/>
      <c r="AI188" s="153"/>
      <c r="AJ188" s="153"/>
      <c r="AK188" s="154"/>
    </row>
    <row r="189" spans="1:37" x14ac:dyDescent="0.25">
      <c r="A189" s="142" t="s">
        <v>443</v>
      </c>
      <c r="B189" t="s">
        <v>645</v>
      </c>
      <c r="C189" t="s">
        <v>189</v>
      </c>
      <c r="D189" s="143">
        <f>IFERROR(VLOOKUP(B189,'Enrollment 26-27'!$B$5:$I$332,8,FALSE),0)</f>
        <v>0</v>
      </c>
      <c r="E189" s="64">
        <f t="shared" si="34"/>
        <v>0</v>
      </c>
      <c r="F189" s="144">
        <v>0</v>
      </c>
      <c r="G189" s="144">
        <v>0</v>
      </c>
      <c r="H189" s="64">
        <f t="shared" si="35"/>
        <v>0</v>
      </c>
      <c r="I189" s="64">
        <f t="shared" si="36"/>
        <v>0</v>
      </c>
      <c r="J189" s="145">
        <f t="shared" si="37"/>
        <v>0</v>
      </c>
      <c r="K189" s="146" t="str">
        <f t="shared" si="48"/>
        <v>N</v>
      </c>
      <c r="L189" s="147">
        <f t="shared" si="38"/>
        <v>0</v>
      </c>
      <c r="M189" s="148">
        <f t="shared" si="39"/>
        <v>0</v>
      </c>
      <c r="N189" s="64">
        <f t="shared" si="40"/>
        <v>0</v>
      </c>
      <c r="O189" s="64">
        <f t="shared" si="41"/>
        <v>0</v>
      </c>
      <c r="Q189" s="104">
        <f t="shared" si="42"/>
        <v>0</v>
      </c>
      <c r="R189" s="104" t="str">
        <f t="shared" si="43"/>
        <v>Not Applicable</v>
      </c>
      <c r="S189" s="149" t="s">
        <v>815</v>
      </c>
      <c r="T189" s="149">
        <f>IF(O189=0,0,IF(S189="N",0,VLOOKUP(B189,'Enrollment 25-26'!$B$8:$K$332,9,FALSE)))</f>
        <v>0</v>
      </c>
      <c r="U189" s="64">
        <f t="shared" si="44"/>
        <v>0</v>
      </c>
      <c r="V189" s="128">
        <f t="shared" si="45"/>
        <v>0</v>
      </c>
      <c r="W189" s="150"/>
      <c r="X189" s="64">
        <f>IFERROR(VLOOKUP($B189,'Allocations 2025-26'!$B$9:$U$329,14,FALSE),0)</f>
        <v>0</v>
      </c>
      <c r="Y189" s="99">
        <f t="shared" si="46"/>
        <v>0</v>
      </c>
      <c r="Z189" s="132">
        <f t="shared" si="47"/>
        <v>0</v>
      </c>
      <c r="AA189" s="151" t="str">
        <f t="shared" si="49"/>
        <v>N</v>
      </c>
      <c r="AC189" s="64"/>
      <c r="AE189" s="152"/>
      <c r="AH189" s="153"/>
      <c r="AI189" s="153"/>
      <c r="AJ189" s="153"/>
      <c r="AK189" s="154"/>
    </row>
    <row r="190" spans="1:37" x14ac:dyDescent="0.25">
      <c r="A190" s="142" t="s">
        <v>481</v>
      </c>
      <c r="B190" t="s">
        <v>646</v>
      </c>
      <c r="C190" t="s">
        <v>190</v>
      </c>
      <c r="D190" s="143">
        <f>IFERROR(VLOOKUP(B190,'Enrollment 26-27'!$B$5:$I$332,8,FALSE),0)</f>
        <v>93.16</v>
      </c>
      <c r="E190" s="64">
        <f t="shared" si="34"/>
        <v>10701</v>
      </c>
      <c r="F190" s="144">
        <v>0</v>
      </c>
      <c r="G190" s="144">
        <v>0</v>
      </c>
      <c r="H190" s="64">
        <f t="shared" si="35"/>
        <v>10701</v>
      </c>
      <c r="I190" s="64">
        <f t="shared" si="36"/>
        <v>0</v>
      </c>
      <c r="J190" s="145">
        <f t="shared" si="37"/>
        <v>10701</v>
      </c>
      <c r="K190" s="146" t="str">
        <f t="shared" si="48"/>
        <v>Y</v>
      </c>
      <c r="L190" s="147">
        <f t="shared" si="38"/>
        <v>0</v>
      </c>
      <c r="M190" s="148">
        <f t="shared" si="39"/>
        <v>93.16</v>
      </c>
      <c r="N190" s="64">
        <f t="shared" si="40"/>
        <v>159</v>
      </c>
      <c r="O190" s="64">
        <f t="shared" si="41"/>
        <v>10860</v>
      </c>
      <c r="Q190" s="104">
        <f t="shared" si="42"/>
        <v>0</v>
      </c>
      <c r="R190" s="104" t="str">
        <f t="shared" si="43"/>
        <v>Not Applicable</v>
      </c>
      <c r="S190" s="149" t="s">
        <v>815</v>
      </c>
      <c r="T190" s="149">
        <f>IF(O190=0,0,IF(S190="N",0,VLOOKUP(B190,'Enrollment 25-26'!$B$8:$K$332,9,FALSE)))</f>
        <v>0</v>
      </c>
      <c r="U190" s="64">
        <f t="shared" si="44"/>
        <v>10860</v>
      </c>
      <c r="V190" s="128">
        <f t="shared" si="45"/>
        <v>116.57363675397167</v>
      </c>
      <c r="W190" s="150"/>
      <c r="X190" s="64">
        <f>IFERROR(VLOOKUP($B190,'Allocations 2025-26'!$B$9:$U$329,14,FALSE),0)</f>
        <v>11655</v>
      </c>
      <c r="Y190" s="99">
        <f t="shared" si="46"/>
        <v>-795</v>
      </c>
      <c r="Z190" s="132">
        <f t="shared" si="47"/>
        <v>-6.8211068211068204E-2</v>
      </c>
      <c r="AA190" s="151" t="str">
        <f t="shared" si="49"/>
        <v>Y</v>
      </c>
      <c r="AC190" s="64"/>
      <c r="AE190" s="152"/>
      <c r="AH190" s="153"/>
      <c r="AI190" s="153"/>
      <c r="AJ190" s="153"/>
      <c r="AK190" s="154"/>
    </row>
    <row r="191" spans="1:37" x14ac:dyDescent="0.25">
      <c r="A191" s="142" t="s">
        <v>438</v>
      </c>
      <c r="B191" t="s">
        <v>647</v>
      </c>
      <c r="C191" t="s">
        <v>191</v>
      </c>
      <c r="D191" s="143">
        <f>IFERROR(VLOOKUP(B191,'Enrollment 26-27'!$B$5:$I$332,8,FALSE),0)</f>
        <v>378.32666666666671</v>
      </c>
      <c r="E191" s="64">
        <f t="shared" si="34"/>
        <v>43457</v>
      </c>
      <c r="F191" s="144">
        <v>0</v>
      </c>
      <c r="G191" s="144">
        <v>0</v>
      </c>
      <c r="H191" s="64">
        <f t="shared" si="35"/>
        <v>43457</v>
      </c>
      <c r="I191" s="64">
        <f t="shared" si="36"/>
        <v>0</v>
      </c>
      <c r="J191" s="145">
        <f t="shared" si="37"/>
        <v>43457</v>
      </c>
      <c r="K191" s="146" t="str">
        <f t="shared" si="48"/>
        <v>Y</v>
      </c>
      <c r="L191" s="147">
        <f t="shared" si="38"/>
        <v>0</v>
      </c>
      <c r="M191" s="148">
        <f t="shared" si="39"/>
        <v>378.32666666666671</v>
      </c>
      <c r="N191" s="64">
        <f t="shared" si="40"/>
        <v>645</v>
      </c>
      <c r="O191" s="64">
        <f t="shared" si="41"/>
        <v>44102</v>
      </c>
      <c r="Q191" s="104">
        <f t="shared" si="42"/>
        <v>0</v>
      </c>
      <c r="R191" s="104" t="str">
        <f t="shared" si="43"/>
        <v>Not Applicable</v>
      </c>
      <c r="S191" s="149" t="s">
        <v>815</v>
      </c>
      <c r="T191" s="149">
        <f>IF(O191=0,0,IF(S191="N",0,VLOOKUP(B191,'Enrollment 25-26'!$B$8:$K$332,9,FALSE)))</f>
        <v>0</v>
      </c>
      <c r="U191" s="64">
        <f t="shared" si="44"/>
        <v>44102</v>
      </c>
      <c r="V191" s="128">
        <f t="shared" si="45"/>
        <v>116.57121711395794</v>
      </c>
      <c r="W191" s="150"/>
      <c r="X191" s="64">
        <f>IFERROR(VLOOKUP($B191,'Allocations 2025-26'!$B$9:$U$329,14,FALSE),0)</f>
        <v>48843</v>
      </c>
      <c r="Y191" s="99">
        <f t="shared" si="46"/>
        <v>-4741</v>
      </c>
      <c r="Z191" s="132">
        <f t="shared" si="47"/>
        <v>-9.7066109780316531E-2</v>
      </c>
      <c r="AA191" s="151" t="str">
        <f t="shared" si="49"/>
        <v>Y</v>
      </c>
      <c r="AC191" s="64"/>
      <c r="AE191" s="152"/>
      <c r="AH191" s="153"/>
      <c r="AI191" s="153"/>
      <c r="AJ191" s="153"/>
      <c r="AK191" s="154"/>
    </row>
    <row r="192" spans="1:37" x14ac:dyDescent="0.25">
      <c r="A192" s="142" t="s">
        <v>481</v>
      </c>
      <c r="B192" t="s">
        <v>648</v>
      </c>
      <c r="C192" t="s">
        <v>192</v>
      </c>
      <c r="D192" s="143">
        <f>IFERROR(VLOOKUP(B192,'Enrollment 26-27'!$B$5:$I$332,8,FALSE),0)</f>
        <v>421</v>
      </c>
      <c r="E192" s="64">
        <f t="shared" si="34"/>
        <v>48359</v>
      </c>
      <c r="F192" s="144">
        <v>0</v>
      </c>
      <c r="G192" s="144">
        <v>0</v>
      </c>
      <c r="H192" s="64">
        <f t="shared" si="35"/>
        <v>48359</v>
      </c>
      <c r="I192" s="64">
        <f t="shared" si="36"/>
        <v>0</v>
      </c>
      <c r="J192" s="145">
        <f t="shared" si="37"/>
        <v>48359</v>
      </c>
      <c r="K192" s="146" t="str">
        <f t="shared" si="48"/>
        <v>Y</v>
      </c>
      <c r="L192" s="147">
        <f t="shared" si="38"/>
        <v>0</v>
      </c>
      <c r="M192" s="148">
        <f t="shared" si="39"/>
        <v>421</v>
      </c>
      <c r="N192" s="64">
        <f t="shared" si="40"/>
        <v>718</v>
      </c>
      <c r="O192" s="64">
        <f t="shared" si="41"/>
        <v>49077</v>
      </c>
      <c r="Q192" s="104">
        <f t="shared" si="42"/>
        <v>0</v>
      </c>
      <c r="R192" s="104" t="str">
        <f t="shared" si="43"/>
        <v>Not Applicable</v>
      </c>
      <c r="S192" s="149" t="s">
        <v>815</v>
      </c>
      <c r="T192" s="149">
        <f>IF(O192=0,0,IF(S192="N",0,VLOOKUP(B192,'Enrollment 25-26'!$B$8:$K$332,9,FALSE)))</f>
        <v>0</v>
      </c>
      <c r="U192" s="64">
        <f t="shared" si="44"/>
        <v>49077</v>
      </c>
      <c r="V192" s="128">
        <f t="shared" si="45"/>
        <v>116.57244655581948</v>
      </c>
      <c r="W192" s="150"/>
      <c r="X192" s="64">
        <f>IFERROR(VLOOKUP($B192,'Allocations 2025-26'!$B$9:$U$329,14,FALSE),0)</f>
        <v>41308</v>
      </c>
      <c r="Y192" s="99">
        <f t="shared" si="46"/>
        <v>7769</v>
      </c>
      <c r="Z192" s="132">
        <f t="shared" si="47"/>
        <v>0.18807494916238984</v>
      </c>
      <c r="AA192" s="151" t="str">
        <f t="shared" si="49"/>
        <v>Y</v>
      </c>
      <c r="AC192" s="64"/>
      <c r="AE192" s="152"/>
      <c r="AH192" s="153"/>
      <c r="AI192" s="153"/>
      <c r="AJ192" s="153"/>
      <c r="AK192" s="154"/>
    </row>
    <row r="193" spans="1:37" x14ac:dyDescent="0.25">
      <c r="A193" s="142" t="s">
        <v>438</v>
      </c>
      <c r="B193" t="s">
        <v>649</v>
      </c>
      <c r="C193" t="s">
        <v>193</v>
      </c>
      <c r="D193" s="143">
        <f>IFERROR(VLOOKUP(B193,'Enrollment 26-27'!$B$5:$I$332,8,FALSE),0)</f>
        <v>22.5</v>
      </c>
      <c r="E193" s="64">
        <f t="shared" si="34"/>
        <v>2584</v>
      </c>
      <c r="F193" s="144">
        <v>0</v>
      </c>
      <c r="G193" s="144">
        <v>0</v>
      </c>
      <c r="H193" s="64">
        <f t="shared" si="35"/>
        <v>2584</v>
      </c>
      <c r="I193" s="64">
        <f t="shared" si="36"/>
        <v>0</v>
      </c>
      <c r="J193" s="145">
        <f t="shared" si="37"/>
        <v>2584</v>
      </c>
      <c r="K193" s="146" t="str">
        <f t="shared" si="48"/>
        <v>N</v>
      </c>
      <c r="L193" s="147">
        <f t="shared" si="38"/>
        <v>2584</v>
      </c>
      <c r="M193" s="148">
        <f t="shared" si="39"/>
        <v>0</v>
      </c>
      <c r="N193" s="64">
        <f t="shared" si="40"/>
        <v>0</v>
      </c>
      <c r="O193" s="64">
        <f t="shared" si="41"/>
        <v>0</v>
      </c>
      <c r="Q193" s="104">
        <f t="shared" si="42"/>
        <v>0</v>
      </c>
      <c r="R193" s="104" t="str">
        <f t="shared" si="43"/>
        <v>Not Applicable</v>
      </c>
      <c r="S193" s="149" t="s">
        <v>815</v>
      </c>
      <c r="T193" s="149">
        <f>IF(O193=0,0,IF(S193="N",0,VLOOKUP(B193,'Enrollment 25-26'!$B$8:$K$332,9,FALSE)))</f>
        <v>0</v>
      </c>
      <c r="U193" s="64">
        <f t="shared" si="44"/>
        <v>0</v>
      </c>
      <c r="V193" s="128">
        <f t="shared" si="45"/>
        <v>0</v>
      </c>
      <c r="W193" s="150"/>
      <c r="X193" s="64">
        <f>IFERROR(VLOOKUP($B193,'Allocations 2025-26'!$B$9:$U$329,14,FALSE),0)</f>
        <v>0</v>
      </c>
      <c r="Y193" s="99">
        <f t="shared" si="46"/>
        <v>0</v>
      </c>
      <c r="Z193" s="132">
        <f t="shared" si="47"/>
        <v>0</v>
      </c>
      <c r="AA193" s="151" t="str">
        <f t="shared" si="49"/>
        <v>N</v>
      </c>
      <c r="AC193" s="64"/>
      <c r="AE193" s="152"/>
      <c r="AH193" s="153"/>
      <c r="AI193" s="153"/>
      <c r="AJ193" s="153"/>
      <c r="AK193" s="154"/>
    </row>
    <row r="194" spans="1:37" x14ac:dyDescent="0.25">
      <c r="A194" s="142" t="s">
        <v>443</v>
      </c>
      <c r="B194" t="s">
        <v>650</v>
      </c>
      <c r="C194" t="s">
        <v>194</v>
      </c>
      <c r="D194" s="143">
        <f>IFERROR(VLOOKUP(B194,'Enrollment 26-27'!$B$5:$I$332,8,FALSE),0)</f>
        <v>0</v>
      </c>
      <c r="E194" s="64">
        <f t="shared" si="34"/>
        <v>0</v>
      </c>
      <c r="F194" s="144">
        <v>0</v>
      </c>
      <c r="G194" s="144">
        <v>0</v>
      </c>
      <c r="H194" s="64">
        <f t="shared" si="35"/>
        <v>0</v>
      </c>
      <c r="I194" s="64">
        <f t="shared" si="36"/>
        <v>0</v>
      </c>
      <c r="J194" s="145">
        <f t="shared" si="37"/>
        <v>0</v>
      </c>
      <c r="K194" s="146" t="str">
        <f t="shared" si="48"/>
        <v>N</v>
      </c>
      <c r="L194" s="147">
        <f t="shared" si="38"/>
        <v>0</v>
      </c>
      <c r="M194" s="148">
        <f t="shared" si="39"/>
        <v>0</v>
      </c>
      <c r="N194" s="64">
        <f t="shared" si="40"/>
        <v>0</v>
      </c>
      <c r="O194" s="64">
        <f t="shared" si="41"/>
        <v>0</v>
      </c>
      <c r="Q194" s="104">
        <f t="shared" si="42"/>
        <v>0</v>
      </c>
      <c r="R194" s="104" t="str">
        <f t="shared" si="43"/>
        <v>Not Applicable</v>
      </c>
      <c r="S194" s="149" t="s">
        <v>815</v>
      </c>
      <c r="T194" s="149">
        <f>IF(O194=0,0,IF(S194="N",0,VLOOKUP(B194,'Enrollment 25-26'!$B$8:$K$332,9,FALSE)))</f>
        <v>0</v>
      </c>
      <c r="U194" s="64">
        <f t="shared" si="44"/>
        <v>0</v>
      </c>
      <c r="V194" s="128">
        <f t="shared" si="45"/>
        <v>0</v>
      </c>
      <c r="W194" s="150"/>
      <c r="X194" s="64">
        <f>IFERROR(VLOOKUP($B194,'Allocations 2025-26'!$B$9:$U$329,14,FALSE),0)</f>
        <v>0</v>
      </c>
      <c r="Y194" s="99">
        <f t="shared" si="46"/>
        <v>0</v>
      </c>
      <c r="Z194" s="132">
        <f t="shared" si="47"/>
        <v>0</v>
      </c>
      <c r="AA194" s="151" t="str">
        <f t="shared" si="49"/>
        <v>N</v>
      </c>
      <c r="AC194" s="64"/>
      <c r="AE194" s="152"/>
      <c r="AH194" s="153"/>
      <c r="AI194" s="153"/>
      <c r="AJ194" s="153"/>
      <c r="AK194" s="154"/>
    </row>
    <row r="195" spans="1:37" x14ac:dyDescent="0.25">
      <c r="A195" s="142" t="s">
        <v>446</v>
      </c>
      <c r="B195" t="s">
        <v>486</v>
      </c>
      <c r="C195" t="s">
        <v>195</v>
      </c>
      <c r="D195" s="143">
        <f>IFERROR(VLOOKUP(B195,'Enrollment 26-27'!$B$5:$I$332,8,FALSE),0)</f>
        <v>52.33</v>
      </c>
      <c r="E195" s="64">
        <f t="shared" si="34"/>
        <v>6011</v>
      </c>
      <c r="F195" s="144">
        <v>0</v>
      </c>
      <c r="G195" s="144">
        <v>0</v>
      </c>
      <c r="H195" s="64">
        <f t="shared" si="35"/>
        <v>6011</v>
      </c>
      <c r="I195" s="64">
        <f t="shared" si="36"/>
        <v>0</v>
      </c>
      <c r="J195" s="145">
        <f t="shared" si="37"/>
        <v>6011</v>
      </c>
      <c r="K195" s="146" t="str">
        <f t="shared" si="48"/>
        <v>N</v>
      </c>
      <c r="L195" s="147">
        <f t="shared" si="38"/>
        <v>6011</v>
      </c>
      <c r="M195" s="148">
        <f t="shared" si="39"/>
        <v>0</v>
      </c>
      <c r="N195" s="64">
        <f t="shared" si="40"/>
        <v>0</v>
      </c>
      <c r="O195" s="64">
        <f t="shared" si="41"/>
        <v>0</v>
      </c>
      <c r="Q195" s="104">
        <f t="shared" si="42"/>
        <v>0</v>
      </c>
      <c r="R195" s="104" t="str">
        <f t="shared" si="43"/>
        <v>Not Applicable</v>
      </c>
      <c r="S195" s="149" t="s">
        <v>815</v>
      </c>
      <c r="T195" s="149">
        <f>IF(O195=0,0,IF(S195="N",0,VLOOKUP(B195,'Enrollment 25-26'!$B$8:$K$332,9,FALSE)))</f>
        <v>0</v>
      </c>
      <c r="U195" s="64">
        <f t="shared" si="44"/>
        <v>0</v>
      </c>
      <c r="V195" s="128">
        <f t="shared" si="45"/>
        <v>0</v>
      </c>
      <c r="W195" s="150"/>
      <c r="X195" s="64">
        <f>IFERROR(VLOOKUP($B195,'Allocations 2025-26'!$B$9:$U$329,14,FALSE),0)</f>
        <v>6462</v>
      </c>
      <c r="Y195" s="99">
        <f t="shared" si="46"/>
        <v>-6462</v>
      </c>
      <c r="Z195" s="132">
        <f t="shared" si="47"/>
        <v>-1</v>
      </c>
      <c r="AA195" s="151" t="str">
        <f t="shared" si="49"/>
        <v>N</v>
      </c>
      <c r="AC195" s="64"/>
      <c r="AE195" s="152"/>
      <c r="AH195" s="153"/>
      <c r="AI195" s="153"/>
      <c r="AJ195" s="153"/>
      <c r="AK195" s="154"/>
    </row>
    <row r="196" spans="1:37" x14ac:dyDescent="0.25">
      <c r="A196" s="142" t="s">
        <v>443</v>
      </c>
      <c r="B196" t="s">
        <v>651</v>
      </c>
      <c r="C196" t="s">
        <v>196</v>
      </c>
      <c r="D196" s="143">
        <f>IFERROR(VLOOKUP(B196,'Enrollment 26-27'!$B$5:$I$332,8,FALSE),0)</f>
        <v>1.5</v>
      </c>
      <c r="E196" s="64">
        <f t="shared" si="34"/>
        <v>172</v>
      </c>
      <c r="F196" s="144">
        <v>0</v>
      </c>
      <c r="G196" s="144">
        <v>0</v>
      </c>
      <c r="H196" s="64">
        <f t="shared" si="35"/>
        <v>172</v>
      </c>
      <c r="I196" s="64">
        <f t="shared" si="36"/>
        <v>0</v>
      </c>
      <c r="J196" s="145">
        <f t="shared" si="37"/>
        <v>172</v>
      </c>
      <c r="K196" s="146" t="str">
        <f t="shared" si="48"/>
        <v>N</v>
      </c>
      <c r="L196" s="147">
        <f t="shared" si="38"/>
        <v>172</v>
      </c>
      <c r="M196" s="148">
        <f t="shared" si="39"/>
        <v>0</v>
      </c>
      <c r="N196" s="64">
        <f t="shared" si="40"/>
        <v>0</v>
      </c>
      <c r="O196" s="64">
        <f t="shared" si="41"/>
        <v>0</v>
      </c>
      <c r="Q196" s="104">
        <f t="shared" si="42"/>
        <v>0</v>
      </c>
      <c r="R196" s="104" t="str">
        <f t="shared" si="43"/>
        <v>Not Applicable</v>
      </c>
      <c r="S196" s="149" t="s">
        <v>815</v>
      </c>
      <c r="T196" s="149">
        <f>IF(O196=0,0,IF(S196="N",0,VLOOKUP(B196,'Enrollment 25-26'!$B$8:$K$332,9,FALSE)))</f>
        <v>0</v>
      </c>
      <c r="U196" s="64">
        <f t="shared" si="44"/>
        <v>0</v>
      </c>
      <c r="V196" s="128">
        <f t="shared" si="45"/>
        <v>0</v>
      </c>
      <c r="W196" s="150"/>
      <c r="X196" s="64">
        <f>IFERROR(VLOOKUP($B196,'Allocations 2025-26'!$B$9:$U$329,14,FALSE),0)</f>
        <v>0</v>
      </c>
      <c r="Y196" s="99">
        <f t="shared" si="46"/>
        <v>0</v>
      </c>
      <c r="Z196" s="132">
        <f t="shared" si="47"/>
        <v>0</v>
      </c>
      <c r="AA196" s="151" t="str">
        <f t="shared" si="49"/>
        <v>N</v>
      </c>
      <c r="AC196" s="64"/>
      <c r="AE196" s="152"/>
      <c r="AH196" s="153"/>
      <c r="AI196" s="153"/>
      <c r="AJ196" s="153"/>
      <c r="AK196" s="154"/>
    </row>
    <row r="197" spans="1:37" x14ac:dyDescent="0.25">
      <c r="A197" s="142" t="s">
        <v>443</v>
      </c>
      <c r="B197" t="s">
        <v>652</v>
      </c>
      <c r="C197" t="s">
        <v>197</v>
      </c>
      <c r="D197" s="143">
        <f>IFERROR(VLOOKUP(B197,'Enrollment 26-27'!$B$5:$I$332,8,FALSE),0)</f>
        <v>0</v>
      </c>
      <c r="E197" s="64">
        <f t="shared" si="34"/>
        <v>0</v>
      </c>
      <c r="F197" s="144">
        <v>0</v>
      </c>
      <c r="G197" s="144">
        <v>0</v>
      </c>
      <c r="H197" s="64">
        <f t="shared" si="35"/>
        <v>0</v>
      </c>
      <c r="I197" s="64">
        <f t="shared" si="36"/>
        <v>0</v>
      </c>
      <c r="J197" s="145">
        <f t="shared" si="37"/>
        <v>0</v>
      </c>
      <c r="K197" s="146" t="str">
        <f t="shared" si="48"/>
        <v>N</v>
      </c>
      <c r="L197" s="147">
        <f t="shared" si="38"/>
        <v>0</v>
      </c>
      <c r="M197" s="148">
        <f t="shared" si="39"/>
        <v>0</v>
      </c>
      <c r="N197" s="64">
        <f t="shared" si="40"/>
        <v>0</v>
      </c>
      <c r="O197" s="64">
        <f t="shared" si="41"/>
        <v>0</v>
      </c>
      <c r="Q197" s="104">
        <f t="shared" si="42"/>
        <v>0</v>
      </c>
      <c r="R197" s="104" t="str">
        <f t="shared" si="43"/>
        <v>Not Applicable</v>
      </c>
      <c r="S197" s="149" t="s">
        <v>815</v>
      </c>
      <c r="T197" s="149">
        <f>IF(O197=0,0,IF(S197="N",0,VLOOKUP(B197,'Enrollment 25-26'!$B$8:$K$332,9,FALSE)))</f>
        <v>0</v>
      </c>
      <c r="U197" s="64">
        <f t="shared" si="44"/>
        <v>0</v>
      </c>
      <c r="V197" s="128">
        <f t="shared" si="45"/>
        <v>0</v>
      </c>
      <c r="W197" s="150"/>
      <c r="X197" s="64">
        <f>IFERROR(VLOOKUP($B197,'Allocations 2025-26'!$B$9:$U$329,14,FALSE),0)</f>
        <v>0</v>
      </c>
      <c r="Y197" s="99">
        <f t="shared" si="46"/>
        <v>0</v>
      </c>
      <c r="Z197" s="132">
        <f t="shared" si="47"/>
        <v>0</v>
      </c>
      <c r="AA197" s="151" t="str">
        <f t="shared" si="49"/>
        <v>N</v>
      </c>
      <c r="AC197" s="64"/>
      <c r="AE197" s="152"/>
      <c r="AH197" s="153"/>
      <c r="AI197" s="153"/>
      <c r="AJ197" s="153"/>
      <c r="AK197" s="154"/>
    </row>
    <row r="198" spans="1:37" x14ac:dyDescent="0.25">
      <c r="A198" s="142" t="s">
        <v>481</v>
      </c>
      <c r="B198" t="s">
        <v>448</v>
      </c>
      <c r="C198" t="s">
        <v>198</v>
      </c>
      <c r="D198" s="143">
        <f>IFERROR(VLOOKUP(B198,'Enrollment 26-27'!$B$5:$I$332,8,FALSE),0)</f>
        <v>64.17</v>
      </c>
      <c r="E198" s="64">
        <f t="shared" si="34"/>
        <v>7371</v>
      </c>
      <c r="F198" s="144">
        <v>0</v>
      </c>
      <c r="G198" s="144">
        <v>0</v>
      </c>
      <c r="H198" s="64">
        <f t="shared" si="35"/>
        <v>7371</v>
      </c>
      <c r="I198" s="64">
        <f t="shared" si="36"/>
        <v>0</v>
      </c>
      <c r="J198" s="145">
        <f t="shared" si="37"/>
        <v>7371</v>
      </c>
      <c r="K198" s="146" t="str">
        <f t="shared" si="48"/>
        <v>N</v>
      </c>
      <c r="L198" s="147">
        <f t="shared" si="38"/>
        <v>7371</v>
      </c>
      <c r="M198" s="148">
        <f t="shared" si="39"/>
        <v>0</v>
      </c>
      <c r="N198" s="64">
        <f t="shared" si="40"/>
        <v>0</v>
      </c>
      <c r="O198" s="64">
        <f t="shared" si="41"/>
        <v>0</v>
      </c>
      <c r="Q198" s="104">
        <f t="shared" si="42"/>
        <v>0</v>
      </c>
      <c r="R198" s="104" t="str">
        <f t="shared" si="43"/>
        <v>Not Applicable</v>
      </c>
      <c r="S198" s="149" t="s">
        <v>815</v>
      </c>
      <c r="T198" s="149">
        <f>IF(O198=0,0,IF(S198="N",0,VLOOKUP(B198,'Enrollment 25-26'!$B$8:$K$332,9,FALSE)))</f>
        <v>0</v>
      </c>
      <c r="U198" s="64">
        <f t="shared" si="44"/>
        <v>0</v>
      </c>
      <c r="V198" s="128">
        <f t="shared" si="45"/>
        <v>0</v>
      </c>
      <c r="W198" s="150"/>
      <c r="X198" s="64">
        <f>IFERROR(VLOOKUP($B198,'Allocations 2025-26'!$B$9:$U$329,14,FALSE),0)</f>
        <v>7184</v>
      </c>
      <c r="Y198" s="99">
        <f t="shared" si="46"/>
        <v>-7184</v>
      </c>
      <c r="Z198" s="132">
        <f t="shared" si="47"/>
        <v>-1</v>
      </c>
      <c r="AA198" s="151" t="str">
        <f t="shared" si="49"/>
        <v>N</v>
      </c>
      <c r="AC198" s="64"/>
      <c r="AE198" s="152"/>
      <c r="AH198" s="153"/>
      <c r="AI198" s="153"/>
      <c r="AJ198" s="153"/>
      <c r="AK198" s="154"/>
    </row>
    <row r="199" spans="1:37" x14ac:dyDescent="0.25">
      <c r="A199" s="142" t="s">
        <v>481</v>
      </c>
      <c r="B199" t="s">
        <v>653</v>
      </c>
      <c r="C199" t="s">
        <v>199</v>
      </c>
      <c r="D199" s="143">
        <f>IFERROR(VLOOKUP(B199,'Enrollment 26-27'!$B$5:$I$332,8,FALSE),0)</f>
        <v>56.17</v>
      </c>
      <c r="E199" s="64">
        <f t="shared" si="34"/>
        <v>6452</v>
      </c>
      <c r="F199" s="144">
        <v>0</v>
      </c>
      <c r="G199" s="144">
        <v>0</v>
      </c>
      <c r="H199" s="64">
        <f t="shared" si="35"/>
        <v>6452</v>
      </c>
      <c r="I199" s="64">
        <f t="shared" si="36"/>
        <v>0</v>
      </c>
      <c r="J199" s="145">
        <f t="shared" si="37"/>
        <v>6452</v>
      </c>
      <c r="K199" s="146" t="str">
        <f t="shared" si="48"/>
        <v>N</v>
      </c>
      <c r="L199" s="147">
        <f t="shared" si="38"/>
        <v>6452</v>
      </c>
      <c r="M199" s="148">
        <f t="shared" si="39"/>
        <v>0</v>
      </c>
      <c r="N199" s="64">
        <f t="shared" si="40"/>
        <v>0</v>
      </c>
      <c r="O199" s="64">
        <f t="shared" si="41"/>
        <v>0</v>
      </c>
      <c r="Q199" s="104">
        <f t="shared" si="42"/>
        <v>0</v>
      </c>
      <c r="R199" s="104" t="str">
        <f t="shared" si="43"/>
        <v>Not Applicable</v>
      </c>
      <c r="S199" s="149" t="s">
        <v>815</v>
      </c>
      <c r="T199" s="149">
        <f>IF(O199=0,0,IF(S199="N",0,VLOOKUP(B199,'Enrollment 25-26'!$B$8:$K$332,9,FALSE)))</f>
        <v>0</v>
      </c>
      <c r="U199" s="64">
        <f t="shared" si="44"/>
        <v>0</v>
      </c>
      <c r="V199" s="128">
        <f t="shared" si="45"/>
        <v>0</v>
      </c>
      <c r="W199" s="150"/>
      <c r="X199" s="64">
        <f>IFERROR(VLOOKUP($B199,'Allocations 2025-26'!$B$9:$U$329,14,FALSE),0)</f>
        <v>0</v>
      </c>
      <c r="Y199" s="99">
        <f t="shared" si="46"/>
        <v>0</v>
      </c>
      <c r="Z199" s="132">
        <f t="shared" si="47"/>
        <v>0</v>
      </c>
      <c r="AA199" s="151" t="str">
        <f t="shared" si="49"/>
        <v>N</v>
      </c>
      <c r="AC199" s="64"/>
      <c r="AE199" s="152"/>
      <c r="AH199" s="153"/>
      <c r="AI199" s="153"/>
      <c r="AJ199" s="153"/>
      <c r="AK199" s="154"/>
    </row>
    <row r="200" spans="1:37" x14ac:dyDescent="0.25">
      <c r="A200" s="142" t="s">
        <v>454</v>
      </c>
      <c r="B200" t="s">
        <v>654</v>
      </c>
      <c r="C200" t="s">
        <v>200</v>
      </c>
      <c r="D200" s="143">
        <f>IFERROR(VLOOKUP(B200,'Enrollment 26-27'!$B$5:$I$332,8,FALSE),0)</f>
        <v>224</v>
      </c>
      <c r="E200" s="64">
        <f t="shared" si="34"/>
        <v>25730</v>
      </c>
      <c r="F200" s="144">
        <v>0</v>
      </c>
      <c r="G200" s="144">
        <v>0</v>
      </c>
      <c r="H200" s="64">
        <f t="shared" si="35"/>
        <v>25730</v>
      </c>
      <c r="I200" s="64">
        <f t="shared" si="36"/>
        <v>0</v>
      </c>
      <c r="J200" s="145">
        <f t="shared" si="37"/>
        <v>25730</v>
      </c>
      <c r="K200" s="146" t="str">
        <f t="shared" si="48"/>
        <v>Y</v>
      </c>
      <c r="L200" s="147">
        <f t="shared" si="38"/>
        <v>0</v>
      </c>
      <c r="M200" s="148">
        <f t="shared" si="39"/>
        <v>224</v>
      </c>
      <c r="N200" s="64">
        <f t="shared" si="40"/>
        <v>382</v>
      </c>
      <c r="O200" s="64">
        <f t="shared" si="41"/>
        <v>26112</v>
      </c>
      <c r="Q200" s="104">
        <f t="shared" si="42"/>
        <v>0</v>
      </c>
      <c r="R200" s="104" t="str">
        <f t="shared" si="43"/>
        <v>Not Applicable</v>
      </c>
      <c r="S200" s="149" t="s">
        <v>815</v>
      </c>
      <c r="T200" s="149">
        <f>IF(O200=0,0,IF(S200="N",0,VLOOKUP(B200,'Enrollment 25-26'!$B$8:$K$332,9,FALSE)))</f>
        <v>0</v>
      </c>
      <c r="U200" s="64">
        <f t="shared" si="44"/>
        <v>26112</v>
      </c>
      <c r="V200" s="128">
        <f t="shared" si="45"/>
        <v>116.57142857142857</v>
      </c>
      <c r="W200" s="150"/>
      <c r="X200" s="64">
        <f>IFERROR(VLOOKUP($B200,'Allocations 2025-26'!$B$9:$U$329,14,FALSE),0)</f>
        <v>24773</v>
      </c>
      <c r="Y200" s="99">
        <f t="shared" si="46"/>
        <v>1339</v>
      </c>
      <c r="Z200" s="132">
        <f t="shared" si="47"/>
        <v>5.4050781092318249E-2</v>
      </c>
      <c r="AA200" s="151" t="str">
        <f t="shared" si="49"/>
        <v>Y</v>
      </c>
      <c r="AC200" s="64"/>
      <c r="AE200" s="152"/>
      <c r="AH200" s="153"/>
      <c r="AI200" s="153"/>
      <c r="AJ200" s="153"/>
      <c r="AK200" s="154"/>
    </row>
    <row r="201" spans="1:37" x14ac:dyDescent="0.25">
      <c r="A201" s="142" t="s">
        <v>451</v>
      </c>
      <c r="B201" t="s">
        <v>655</v>
      </c>
      <c r="C201" t="s">
        <v>201</v>
      </c>
      <c r="D201" s="143">
        <f>IFERROR(VLOOKUP(B201,'Enrollment 26-27'!$B$5:$I$332,8,FALSE),0)</f>
        <v>1900.8400000000001</v>
      </c>
      <c r="E201" s="64">
        <f t="shared" ref="E201:E264" si="50">ROUND($D201/$D$7*$E$6,0)</f>
        <v>218342</v>
      </c>
      <c r="F201" s="144">
        <v>0</v>
      </c>
      <c r="G201" s="144">
        <v>0</v>
      </c>
      <c r="H201" s="64">
        <f t="shared" ref="H201:H244" si="51">SUM(E201:G201)</f>
        <v>218342</v>
      </c>
      <c r="I201" s="64">
        <f t="shared" ref="I201:I264" si="52">ROUND($D201/$D$7*$I$6,0)</f>
        <v>0</v>
      </c>
      <c r="J201" s="145">
        <f t="shared" ref="J201:J264" si="53">+H201+I201</f>
        <v>218342</v>
      </c>
      <c r="K201" s="146" t="str">
        <f t="shared" si="48"/>
        <v>Y</v>
      </c>
      <c r="L201" s="147">
        <f t="shared" ref="L201:L264" si="54">IF(OR(K201="N",K201="NR",AND(J201&lt;$L$6,K201&lt;&gt;"C")),J201,0)</f>
        <v>0</v>
      </c>
      <c r="M201" s="148">
        <f t="shared" ref="M201:M264" si="55">IF(L201=0,D201,0)</f>
        <v>1900.8400000000001</v>
      </c>
      <c r="N201" s="64">
        <f t="shared" ref="N201:N264" si="56">ROUND(M201/$M$7*$L$3,0)</f>
        <v>3243</v>
      </c>
      <c r="O201" s="64">
        <f t="shared" ref="O201:O244" si="57">J201-L201+N201</f>
        <v>221585</v>
      </c>
      <c r="Q201" s="104">
        <f t="shared" ref="Q201:Q264" si="58">-ROUND(IF(P201&gt;0,O201*(0.9-P201),0),0)</f>
        <v>0</v>
      </c>
      <c r="R201" s="104" t="str">
        <f t="shared" ref="R201:R264" si="59">IF($R$7=0,"Not Applicable",T201*($R$7/$T$7))</f>
        <v>Not Applicable</v>
      </c>
      <c r="S201" s="149" t="s">
        <v>815</v>
      </c>
      <c r="T201" s="149">
        <f>IF(O201=0,0,IF(S201="N",0,VLOOKUP(B201,'Enrollment 25-26'!$B$8:$K$332,9,FALSE)))</f>
        <v>0</v>
      </c>
      <c r="U201" s="64">
        <f t="shared" ref="U201:U264" si="60">IF(ISNUMBER(R201),O201+R201,O201)</f>
        <v>221585</v>
      </c>
      <c r="V201" s="128">
        <f t="shared" ref="V201:V264" si="61">IF(M201=0,0,O201/M201)</f>
        <v>116.57214705077755</v>
      </c>
      <c r="W201" s="150"/>
      <c r="X201" s="64">
        <f>IFERROR(VLOOKUP($B201,'Allocations 2025-26'!$B$9:$U$329,14,FALSE),0)</f>
        <v>233576</v>
      </c>
      <c r="Y201" s="99">
        <f t="shared" ref="Y201:Y264" si="62">O201-X201</f>
        <v>-11991</v>
      </c>
      <c r="Z201" s="132">
        <f t="shared" ref="Z201:Z264" si="63">IFERROR(IF(X201&gt;0,Y201/X201,0),0)</f>
        <v>-5.1336609925677297E-2</v>
      </c>
      <c r="AA201" s="151" t="str">
        <f t="shared" si="49"/>
        <v>Y</v>
      </c>
      <c r="AC201" s="64"/>
      <c r="AE201" s="152"/>
      <c r="AH201" s="153"/>
      <c r="AI201" s="153"/>
      <c r="AJ201" s="153"/>
      <c r="AK201" s="154"/>
    </row>
    <row r="202" spans="1:37" x14ac:dyDescent="0.25">
      <c r="A202" s="142" t="s">
        <v>481</v>
      </c>
      <c r="B202" t="s">
        <v>656</v>
      </c>
      <c r="C202" t="s">
        <v>202</v>
      </c>
      <c r="D202" s="143">
        <f>IFERROR(VLOOKUP(B202,'Enrollment 26-27'!$B$5:$I$332,8,FALSE),0)</f>
        <v>5.17</v>
      </c>
      <c r="E202" s="64">
        <f t="shared" si="50"/>
        <v>594</v>
      </c>
      <c r="F202" s="144">
        <v>0</v>
      </c>
      <c r="G202" s="144">
        <v>0</v>
      </c>
      <c r="H202" s="64">
        <f t="shared" si="51"/>
        <v>594</v>
      </c>
      <c r="I202" s="64">
        <f t="shared" si="52"/>
        <v>0</v>
      </c>
      <c r="J202" s="145">
        <f t="shared" si="53"/>
        <v>594</v>
      </c>
      <c r="K202" s="146" t="str">
        <f t="shared" ref="K202:K265" si="64">IF(ISERROR(VLOOKUP(B202,$AC$9:$AC$50,1,0)),IF(J202&gt;10000,"Y","N"), "C")</f>
        <v>N</v>
      </c>
      <c r="L202" s="147">
        <f t="shared" si="54"/>
        <v>594</v>
      </c>
      <c r="M202" s="148">
        <f t="shared" si="55"/>
        <v>0</v>
      </c>
      <c r="N202" s="64">
        <f t="shared" si="56"/>
        <v>0</v>
      </c>
      <c r="O202" s="64">
        <f t="shared" si="57"/>
        <v>0</v>
      </c>
      <c r="Q202" s="104">
        <f t="shared" si="58"/>
        <v>0</v>
      </c>
      <c r="R202" s="104" t="str">
        <f t="shared" si="59"/>
        <v>Not Applicable</v>
      </c>
      <c r="S202" s="149" t="s">
        <v>815</v>
      </c>
      <c r="T202" s="149">
        <f>IF(O202=0,0,IF(S202="N",0,VLOOKUP(B202,'Enrollment 25-26'!$B$8:$K$332,9,FALSE)))</f>
        <v>0</v>
      </c>
      <c r="U202" s="64">
        <f t="shared" si="60"/>
        <v>0</v>
      </c>
      <c r="V202" s="128">
        <f t="shared" si="61"/>
        <v>0</v>
      </c>
      <c r="W202" s="150"/>
      <c r="X202" s="64">
        <f>IFERROR(VLOOKUP($B202,'Allocations 2025-26'!$B$9:$U$329,14,FALSE),0)</f>
        <v>1054</v>
      </c>
      <c r="Y202" s="99">
        <f t="shared" si="62"/>
        <v>-1054</v>
      </c>
      <c r="Z202" s="132">
        <f t="shared" si="63"/>
        <v>-1</v>
      </c>
      <c r="AA202" s="151" t="str">
        <f t="shared" ref="AA202:AA265" si="65">K202</f>
        <v>N</v>
      </c>
      <c r="AC202" s="64"/>
      <c r="AE202" s="152"/>
      <c r="AH202" s="153"/>
      <c r="AI202" s="153"/>
      <c r="AJ202" s="153"/>
      <c r="AK202" s="154"/>
    </row>
    <row r="203" spans="1:37" x14ac:dyDescent="0.25">
      <c r="A203" s="142" t="s">
        <v>443</v>
      </c>
      <c r="B203" t="s">
        <v>657</v>
      </c>
      <c r="C203" t="s">
        <v>203</v>
      </c>
      <c r="D203" s="143">
        <f>IFERROR(VLOOKUP(B203,'Enrollment 26-27'!$B$5:$I$332,8,FALSE),0)</f>
        <v>0</v>
      </c>
      <c r="E203" s="64">
        <f t="shared" si="50"/>
        <v>0</v>
      </c>
      <c r="F203" s="144">
        <v>0</v>
      </c>
      <c r="G203" s="144">
        <v>0</v>
      </c>
      <c r="H203" s="64">
        <f t="shared" si="51"/>
        <v>0</v>
      </c>
      <c r="I203" s="64">
        <f t="shared" si="52"/>
        <v>0</v>
      </c>
      <c r="J203" s="145">
        <f t="shared" si="53"/>
        <v>0</v>
      </c>
      <c r="K203" s="146" t="str">
        <f t="shared" si="64"/>
        <v>N</v>
      </c>
      <c r="L203" s="147">
        <f t="shared" si="54"/>
        <v>0</v>
      </c>
      <c r="M203" s="148">
        <f t="shared" si="55"/>
        <v>0</v>
      </c>
      <c r="N203" s="64">
        <f t="shared" si="56"/>
        <v>0</v>
      </c>
      <c r="O203" s="64">
        <f t="shared" si="57"/>
        <v>0</v>
      </c>
      <c r="Q203" s="104">
        <f t="shared" si="58"/>
        <v>0</v>
      </c>
      <c r="R203" s="104" t="str">
        <f t="shared" si="59"/>
        <v>Not Applicable</v>
      </c>
      <c r="S203" s="149" t="s">
        <v>815</v>
      </c>
      <c r="T203" s="149">
        <f>IF(O203=0,0,IF(S203="N",0,VLOOKUP(B203,'Enrollment 25-26'!$B$8:$K$332,9,FALSE)))</f>
        <v>0</v>
      </c>
      <c r="U203" s="64">
        <f t="shared" si="60"/>
        <v>0</v>
      </c>
      <c r="V203" s="128">
        <f t="shared" si="61"/>
        <v>0</v>
      </c>
      <c r="W203" s="150"/>
      <c r="X203" s="64">
        <f>IFERROR(VLOOKUP($B203,'Allocations 2025-26'!$B$9:$U$329,14,FALSE),0)</f>
        <v>0</v>
      </c>
      <c r="Y203" s="99">
        <f t="shared" si="62"/>
        <v>0</v>
      </c>
      <c r="Z203" s="132">
        <f t="shared" si="63"/>
        <v>0</v>
      </c>
      <c r="AA203" s="151" t="str">
        <f t="shared" si="65"/>
        <v>N</v>
      </c>
      <c r="AC203" s="64"/>
      <c r="AE203" s="152"/>
      <c r="AH203" s="153"/>
      <c r="AI203" s="153"/>
      <c r="AJ203" s="153"/>
      <c r="AK203" s="154"/>
    </row>
    <row r="204" spans="1:37" x14ac:dyDescent="0.25">
      <c r="A204" s="142" t="s">
        <v>451</v>
      </c>
      <c r="B204" t="s">
        <v>658</v>
      </c>
      <c r="C204" t="s">
        <v>204</v>
      </c>
      <c r="D204" s="143">
        <f>IFERROR(VLOOKUP(B204,'Enrollment 26-27'!$B$5:$I$332,8,FALSE),0)</f>
        <v>6729</v>
      </c>
      <c r="E204" s="64">
        <f t="shared" si="50"/>
        <v>772935</v>
      </c>
      <c r="F204" s="144">
        <v>0</v>
      </c>
      <c r="G204" s="144">
        <v>0</v>
      </c>
      <c r="H204" s="64">
        <f t="shared" si="51"/>
        <v>772935</v>
      </c>
      <c r="I204" s="64">
        <f t="shared" si="52"/>
        <v>0</v>
      </c>
      <c r="J204" s="145">
        <f t="shared" si="53"/>
        <v>772935</v>
      </c>
      <c r="K204" s="146" t="str">
        <f t="shared" si="64"/>
        <v>Y</v>
      </c>
      <c r="L204" s="147">
        <f t="shared" si="54"/>
        <v>0</v>
      </c>
      <c r="M204" s="148">
        <f t="shared" si="55"/>
        <v>6729</v>
      </c>
      <c r="N204" s="64">
        <f t="shared" si="56"/>
        <v>11480</v>
      </c>
      <c r="O204" s="64">
        <f t="shared" si="57"/>
        <v>784415</v>
      </c>
      <c r="Q204" s="104">
        <f t="shared" si="58"/>
        <v>0</v>
      </c>
      <c r="R204" s="104" t="str">
        <f t="shared" si="59"/>
        <v>Not Applicable</v>
      </c>
      <c r="S204" s="149" t="s">
        <v>815</v>
      </c>
      <c r="T204" s="149">
        <f>IF(O204=0,0,IF(S204="N",0,VLOOKUP(B204,'Enrollment 25-26'!$B$8:$K$332,9,FALSE)))</f>
        <v>0</v>
      </c>
      <c r="U204" s="64">
        <f t="shared" si="60"/>
        <v>784415</v>
      </c>
      <c r="V204" s="128">
        <f t="shared" si="61"/>
        <v>116.5722990043097</v>
      </c>
      <c r="W204" s="150"/>
      <c r="X204" s="64">
        <f>IFERROR(VLOOKUP($B204,'Allocations 2025-26'!$B$9:$U$329,14,FALSE),0)</f>
        <v>820534</v>
      </c>
      <c r="Y204" s="99">
        <f t="shared" si="62"/>
        <v>-36119</v>
      </c>
      <c r="Z204" s="132">
        <f t="shared" si="63"/>
        <v>-4.4018895012272498E-2</v>
      </c>
      <c r="AA204" s="151" t="str">
        <f t="shared" si="65"/>
        <v>Y</v>
      </c>
      <c r="AC204" s="64"/>
      <c r="AE204" s="152"/>
      <c r="AH204" s="153"/>
      <c r="AI204" s="153"/>
      <c r="AJ204" s="153"/>
      <c r="AK204" s="154"/>
    </row>
    <row r="205" spans="1:37" x14ac:dyDescent="0.25">
      <c r="A205" s="142" t="s">
        <v>481</v>
      </c>
      <c r="B205" t="s">
        <v>659</v>
      </c>
      <c r="C205" t="s">
        <v>205</v>
      </c>
      <c r="D205" s="143">
        <f>IFERROR(VLOOKUP(B205,'Enrollment 26-27'!$B$5:$I$332,8,FALSE),0)</f>
        <v>47.84</v>
      </c>
      <c r="E205" s="64">
        <f t="shared" si="50"/>
        <v>5495</v>
      </c>
      <c r="F205" s="144">
        <v>0</v>
      </c>
      <c r="G205" s="144">
        <v>0</v>
      </c>
      <c r="H205" s="64">
        <f t="shared" si="51"/>
        <v>5495</v>
      </c>
      <c r="I205" s="64">
        <f t="shared" si="52"/>
        <v>0</v>
      </c>
      <c r="J205" s="145">
        <f t="shared" si="53"/>
        <v>5495</v>
      </c>
      <c r="K205" s="146" t="str">
        <f t="shared" si="64"/>
        <v>N</v>
      </c>
      <c r="L205" s="147">
        <f t="shared" si="54"/>
        <v>5495</v>
      </c>
      <c r="M205" s="148">
        <f t="shared" si="55"/>
        <v>0</v>
      </c>
      <c r="N205" s="64">
        <f t="shared" si="56"/>
        <v>0</v>
      </c>
      <c r="O205" s="64">
        <f t="shared" si="57"/>
        <v>0</v>
      </c>
      <c r="Q205" s="104">
        <f t="shared" si="58"/>
        <v>0</v>
      </c>
      <c r="R205" s="104" t="str">
        <f t="shared" si="59"/>
        <v>Not Applicable</v>
      </c>
      <c r="S205" s="149" t="s">
        <v>815</v>
      </c>
      <c r="T205" s="149">
        <f>IF(O205=0,0,IF(S205="N",0,VLOOKUP(B205,'Enrollment 25-26'!$B$8:$K$332,9,FALSE)))</f>
        <v>0</v>
      </c>
      <c r="U205" s="64">
        <f t="shared" si="60"/>
        <v>0</v>
      </c>
      <c r="V205" s="128">
        <f t="shared" si="61"/>
        <v>0</v>
      </c>
      <c r="W205" s="150"/>
      <c r="X205" s="64">
        <f>IFERROR(VLOOKUP($B205,'Allocations 2025-26'!$B$9:$U$329,14,FALSE),0)</f>
        <v>0</v>
      </c>
      <c r="Y205" s="99">
        <f t="shared" si="62"/>
        <v>0</v>
      </c>
      <c r="Z205" s="132">
        <f t="shared" si="63"/>
        <v>0</v>
      </c>
      <c r="AA205" s="151" t="str">
        <f t="shared" si="65"/>
        <v>N</v>
      </c>
      <c r="AC205" s="64"/>
      <c r="AE205" s="152"/>
      <c r="AH205" s="153"/>
      <c r="AI205" s="153"/>
      <c r="AJ205" s="153"/>
      <c r="AK205" s="154"/>
    </row>
    <row r="206" spans="1:37" x14ac:dyDescent="0.25">
      <c r="A206" s="142" t="s">
        <v>451</v>
      </c>
      <c r="B206" t="s">
        <v>442</v>
      </c>
      <c r="C206" t="s">
        <v>206</v>
      </c>
      <c r="D206" s="143">
        <f>IFERROR(VLOOKUP(B206,'Enrollment 26-27'!$B$5:$I$332,8,FALSE),0)</f>
        <v>20.67</v>
      </c>
      <c r="E206" s="64">
        <f t="shared" si="50"/>
        <v>2374</v>
      </c>
      <c r="F206" s="144">
        <v>0</v>
      </c>
      <c r="G206" s="144">
        <v>0</v>
      </c>
      <c r="H206" s="64">
        <f t="shared" si="51"/>
        <v>2374</v>
      </c>
      <c r="I206" s="64">
        <f t="shared" si="52"/>
        <v>0</v>
      </c>
      <c r="J206" s="145">
        <f t="shared" si="53"/>
        <v>2374</v>
      </c>
      <c r="K206" s="146" t="str">
        <f t="shared" si="64"/>
        <v>N</v>
      </c>
      <c r="L206" s="147">
        <f t="shared" si="54"/>
        <v>2374</v>
      </c>
      <c r="M206" s="148">
        <f t="shared" si="55"/>
        <v>0</v>
      </c>
      <c r="N206" s="64">
        <f t="shared" si="56"/>
        <v>0</v>
      </c>
      <c r="O206" s="64">
        <f t="shared" si="57"/>
        <v>0</v>
      </c>
      <c r="Q206" s="104">
        <f t="shared" si="58"/>
        <v>0</v>
      </c>
      <c r="R206" s="104" t="str">
        <f t="shared" si="59"/>
        <v>Not Applicable</v>
      </c>
      <c r="S206" s="149" t="s">
        <v>815</v>
      </c>
      <c r="T206" s="149">
        <f>IF(O206=0,0,IF(S206="N",0,VLOOKUP(B206,'Enrollment 25-26'!$B$8:$K$332,9,FALSE)))</f>
        <v>0</v>
      </c>
      <c r="U206" s="64">
        <f t="shared" si="60"/>
        <v>0</v>
      </c>
      <c r="V206" s="128">
        <f t="shared" si="61"/>
        <v>0</v>
      </c>
      <c r="W206" s="150"/>
      <c r="X206" s="64">
        <f>IFERROR(VLOOKUP($B206,'Allocations 2025-26'!$B$9:$U$329,14,FALSE),0)</f>
        <v>2928</v>
      </c>
      <c r="Y206" s="99">
        <f t="shared" si="62"/>
        <v>-2928</v>
      </c>
      <c r="Z206" s="132">
        <f t="shared" si="63"/>
        <v>-1</v>
      </c>
      <c r="AA206" s="151" t="str">
        <f t="shared" si="65"/>
        <v>N</v>
      </c>
      <c r="AC206" s="64"/>
      <c r="AE206" s="152"/>
      <c r="AH206" s="153"/>
      <c r="AI206" s="153"/>
      <c r="AJ206" s="153"/>
      <c r="AK206" s="154"/>
    </row>
    <row r="207" spans="1:37" x14ac:dyDescent="0.25">
      <c r="A207" s="142" t="s">
        <v>438</v>
      </c>
      <c r="B207" t="s">
        <v>660</v>
      </c>
      <c r="C207" t="s">
        <v>207</v>
      </c>
      <c r="D207" s="143">
        <f>IFERROR(VLOOKUP(B207,'Enrollment 26-27'!$B$5:$I$332,8,FALSE),0)</f>
        <v>0</v>
      </c>
      <c r="E207" s="64">
        <f t="shared" si="50"/>
        <v>0</v>
      </c>
      <c r="F207" s="144">
        <v>0</v>
      </c>
      <c r="G207" s="144">
        <v>0</v>
      </c>
      <c r="H207" s="64">
        <f t="shared" si="51"/>
        <v>0</v>
      </c>
      <c r="I207" s="64">
        <f t="shared" si="52"/>
        <v>0</v>
      </c>
      <c r="J207" s="145">
        <f t="shared" si="53"/>
        <v>0</v>
      </c>
      <c r="K207" s="146" t="str">
        <f t="shared" si="64"/>
        <v>N</v>
      </c>
      <c r="L207" s="147">
        <f t="shared" si="54"/>
        <v>0</v>
      </c>
      <c r="M207" s="148">
        <f t="shared" si="55"/>
        <v>0</v>
      </c>
      <c r="N207" s="64">
        <f t="shared" si="56"/>
        <v>0</v>
      </c>
      <c r="O207" s="64">
        <f t="shared" si="57"/>
        <v>0</v>
      </c>
      <c r="Q207" s="104">
        <f t="shared" si="58"/>
        <v>0</v>
      </c>
      <c r="R207" s="104" t="str">
        <f t="shared" si="59"/>
        <v>Not Applicable</v>
      </c>
      <c r="S207" s="149" t="s">
        <v>815</v>
      </c>
      <c r="T207" s="149">
        <f>IF(O207=0,0,IF(S207="N",0,VLOOKUP(B207,'Enrollment 25-26'!$B$8:$K$332,9,FALSE)))</f>
        <v>0</v>
      </c>
      <c r="U207" s="64">
        <f t="shared" si="60"/>
        <v>0</v>
      </c>
      <c r="V207" s="128">
        <f t="shared" si="61"/>
        <v>0</v>
      </c>
      <c r="W207" s="150"/>
      <c r="X207" s="64">
        <f>IFERROR(VLOOKUP($B207,'Allocations 2025-26'!$B$9:$U$329,14,FALSE),0)</f>
        <v>0</v>
      </c>
      <c r="Y207" s="99">
        <f t="shared" si="62"/>
        <v>0</v>
      </c>
      <c r="Z207" s="132">
        <f t="shared" si="63"/>
        <v>0</v>
      </c>
      <c r="AA207" s="151" t="str">
        <f t="shared" si="65"/>
        <v>N</v>
      </c>
      <c r="AC207" s="64"/>
      <c r="AE207" s="152"/>
      <c r="AH207" s="153"/>
      <c r="AI207" s="153"/>
      <c r="AJ207" s="153"/>
      <c r="AK207" s="154"/>
    </row>
    <row r="208" spans="1:37" x14ac:dyDescent="0.25">
      <c r="A208" s="142" t="s">
        <v>454</v>
      </c>
      <c r="B208" t="s">
        <v>661</v>
      </c>
      <c r="C208" t="s">
        <v>208</v>
      </c>
      <c r="D208" s="143">
        <f>IFERROR(VLOOKUP(B208,'Enrollment 26-27'!$B$5:$I$332,8,FALSE),0)</f>
        <v>235.83999999999997</v>
      </c>
      <c r="E208" s="64">
        <f t="shared" si="50"/>
        <v>27090</v>
      </c>
      <c r="F208" s="144">
        <v>0</v>
      </c>
      <c r="G208" s="144">
        <v>0</v>
      </c>
      <c r="H208" s="64">
        <f t="shared" si="51"/>
        <v>27090</v>
      </c>
      <c r="I208" s="64">
        <f t="shared" si="52"/>
        <v>0</v>
      </c>
      <c r="J208" s="145">
        <f t="shared" si="53"/>
        <v>27090</v>
      </c>
      <c r="K208" s="146" t="str">
        <f t="shared" si="64"/>
        <v>Y</v>
      </c>
      <c r="L208" s="147">
        <f t="shared" si="54"/>
        <v>0</v>
      </c>
      <c r="M208" s="148">
        <f t="shared" si="55"/>
        <v>235.83999999999997</v>
      </c>
      <c r="N208" s="64">
        <f t="shared" si="56"/>
        <v>402</v>
      </c>
      <c r="O208" s="64">
        <f t="shared" si="57"/>
        <v>27492</v>
      </c>
      <c r="Q208" s="104">
        <f t="shared" si="58"/>
        <v>0</v>
      </c>
      <c r="R208" s="104" t="str">
        <f t="shared" si="59"/>
        <v>Not Applicable</v>
      </c>
      <c r="S208" s="149" t="s">
        <v>815</v>
      </c>
      <c r="T208" s="149">
        <f>IF(O208=0,0,IF(S208="N",0,VLOOKUP(B208,'Enrollment 25-26'!$B$8:$K$332,9,FALSE)))</f>
        <v>0</v>
      </c>
      <c r="U208" s="64">
        <f t="shared" si="60"/>
        <v>27492</v>
      </c>
      <c r="V208" s="128">
        <f t="shared" si="61"/>
        <v>116.57055630936229</v>
      </c>
      <c r="W208" s="150"/>
      <c r="X208" s="64">
        <f>IFERROR(VLOOKUP($B208,'Allocations 2025-26'!$B$9:$U$329,14,FALSE),0)</f>
        <v>36038</v>
      </c>
      <c r="Y208" s="99">
        <f t="shared" si="62"/>
        <v>-8546</v>
      </c>
      <c r="Z208" s="132">
        <f t="shared" si="63"/>
        <v>-0.23713857594761087</v>
      </c>
      <c r="AA208" s="151" t="str">
        <f t="shared" si="65"/>
        <v>Y</v>
      </c>
      <c r="AC208" s="64"/>
      <c r="AE208" s="152"/>
      <c r="AH208" s="153"/>
      <c r="AI208" s="153"/>
      <c r="AJ208" s="153"/>
      <c r="AK208" s="154"/>
    </row>
    <row r="209" spans="1:37" x14ac:dyDescent="0.25">
      <c r="A209" s="142" t="s">
        <v>497</v>
      </c>
      <c r="B209" t="s">
        <v>662</v>
      </c>
      <c r="C209" t="s">
        <v>209</v>
      </c>
      <c r="D209" s="143">
        <f>IFERROR(VLOOKUP(B209,'Enrollment 26-27'!$B$5:$I$332,8,FALSE),0)</f>
        <v>42.66</v>
      </c>
      <c r="E209" s="64">
        <f t="shared" si="50"/>
        <v>4900</v>
      </c>
      <c r="F209" s="144">
        <v>0</v>
      </c>
      <c r="G209" s="144">
        <v>0</v>
      </c>
      <c r="H209" s="64">
        <f t="shared" si="51"/>
        <v>4900</v>
      </c>
      <c r="I209" s="64">
        <f t="shared" si="52"/>
        <v>0</v>
      </c>
      <c r="J209" s="145">
        <f t="shared" si="53"/>
        <v>4900</v>
      </c>
      <c r="K209" s="146" t="str">
        <f t="shared" si="64"/>
        <v>N</v>
      </c>
      <c r="L209" s="147">
        <f t="shared" si="54"/>
        <v>4900</v>
      </c>
      <c r="M209" s="148">
        <f t="shared" si="55"/>
        <v>0</v>
      </c>
      <c r="N209" s="64">
        <f t="shared" si="56"/>
        <v>0</v>
      </c>
      <c r="O209" s="64">
        <f t="shared" si="57"/>
        <v>0</v>
      </c>
      <c r="Q209" s="104">
        <f t="shared" si="58"/>
        <v>0</v>
      </c>
      <c r="R209" s="104" t="str">
        <f t="shared" si="59"/>
        <v>Not Applicable</v>
      </c>
      <c r="S209" s="149" t="s">
        <v>815</v>
      </c>
      <c r="T209" s="149">
        <f>IF(O209=0,0,IF(S209="N",0,VLOOKUP(B209,'Enrollment 25-26'!$B$8:$K$332,9,FALSE)))</f>
        <v>0</v>
      </c>
      <c r="U209" s="64">
        <f t="shared" si="60"/>
        <v>0</v>
      </c>
      <c r="V209" s="128">
        <f t="shared" si="61"/>
        <v>0</v>
      </c>
      <c r="W209" s="150"/>
      <c r="X209" s="64">
        <f>IFERROR(VLOOKUP($B209,'Allocations 2025-26'!$B$9:$U$329,14,FALSE),0)</f>
        <v>0</v>
      </c>
      <c r="Y209" s="99">
        <f t="shared" si="62"/>
        <v>0</v>
      </c>
      <c r="Z209" s="132">
        <f t="shared" si="63"/>
        <v>0</v>
      </c>
      <c r="AA209" s="151" t="str">
        <f t="shared" si="65"/>
        <v>N</v>
      </c>
      <c r="AC209" s="64"/>
      <c r="AE209" s="152"/>
      <c r="AH209" s="153"/>
      <c r="AI209" s="153"/>
      <c r="AJ209" s="153"/>
      <c r="AK209" s="154"/>
    </row>
    <row r="210" spans="1:37" x14ac:dyDescent="0.25">
      <c r="A210" s="142" t="s">
        <v>438</v>
      </c>
      <c r="B210" t="s">
        <v>663</v>
      </c>
      <c r="C210" t="s">
        <v>210</v>
      </c>
      <c r="D210" s="143">
        <f>IFERROR(VLOOKUP(B210,'Enrollment 26-27'!$B$5:$I$332,8,FALSE),0)</f>
        <v>60.84</v>
      </c>
      <c r="E210" s="64">
        <f t="shared" si="50"/>
        <v>6988</v>
      </c>
      <c r="F210" s="144">
        <v>0</v>
      </c>
      <c r="G210" s="144">
        <v>0</v>
      </c>
      <c r="H210" s="64">
        <f t="shared" si="51"/>
        <v>6988</v>
      </c>
      <c r="I210" s="64">
        <f t="shared" si="52"/>
        <v>0</v>
      </c>
      <c r="J210" s="145">
        <f t="shared" si="53"/>
        <v>6988</v>
      </c>
      <c r="K210" s="146" t="str">
        <f t="shared" si="64"/>
        <v>N</v>
      </c>
      <c r="L210" s="147">
        <f t="shared" si="54"/>
        <v>6988</v>
      </c>
      <c r="M210" s="148">
        <f t="shared" si="55"/>
        <v>0</v>
      </c>
      <c r="N210" s="64">
        <f t="shared" si="56"/>
        <v>0</v>
      </c>
      <c r="O210" s="64">
        <f t="shared" si="57"/>
        <v>0</v>
      </c>
      <c r="Q210" s="104">
        <f t="shared" si="58"/>
        <v>0</v>
      </c>
      <c r="R210" s="104" t="str">
        <f t="shared" si="59"/>
        <v>Not Applicable</v>
      </c>
      <c r="S210" s="149" t="s">
        <v>815</v>
      </c>
      <c r="T210" s="149">
        <f>IF(O210=0,0,IF(S210="N",0,VLOOKUP(B210,'Enrollment 25-26'!$B$8:$K$332,9,FALSE)))</f>
        <v>0</v>
      </c>
      <c r="U210" s="64">
        <f t="shared" si="60"/>
        <v>0</v>
      </c>
      <c r="V210" s="128">
        <f t="shared" si="61"/>
        <v>0</v>
      </c>
      <c r="W210" s="150"/>
      <c r="X210" s="64">
        <f>IFERROR(VLOOKUP($B210,'Allocations 2025-26'!$B$9:$U$329,14,FALSE),0)</f>
        <v>0</v>
      </c>
      <c r="Y210" s="99">
        <f t="shared" si="62"/>
        <v>0</v>
      </c>
      <c r="Z210" s="132">
        <f t="shared" si="63"/>
        <v>0</v>
      </c>
      <c r="AA210" s="151" t="str">
        <f t="shared" si="65"/>
        <v>N</v>
      </c>
      <c r="AC210" s="64"/>
      <c r="AE210" s="152"/>
      <c r="AH210" s="153"/>
      <c r="AI210" s="153"/>
      <c r="AJ210" s="153"/>
      <c r="AK210" s="154"/>
    </row>
    <row r="211" spans="1:37" x14ac:dyDescent="0.25">
      <c r="A211" s="142" t="s">
        <v>451</v>
      </c>
      <c r="B211" t="s">
        <v>450</v>
      </c>
      <c r="C211" t="s">
        <v>211</v>
      </c>
      <c r="D211" s="143">
        <f>IFERROR(VLOOKUP(B211,'Enrollment 26-27'!$B$5:$I$332,8,FALSE),0)</f>
        <v>1.33</v>
      </c>
      <c r="E211" s="64">
        <f t="shared" si="50"/>
        <v>153</v>
      </c>
      <c r="F211" s="144">
        <v>0</v>
      </c>
      <c r="G211" s="144">
        <v>0</v>
      </c>
      <c r="H211" s="64">
        <f t="shared" si="51"/>
        <v>153</v>
      </c>
      <c r="I211" s="64">
        <f t="shared" si="52"/>
        <v>0</v>
      </c>
      <c r="J211" s="145">
        <f t="shared" si="53"/>
        <v>153</v>
      </c>
      <c r="K211" s="146" t="str">
        <f t="shared" si="64"/>
        <v>N</v>
      </c>
      <c r="L211" s="147">
        <f t="shared" si="54"/>
        <v>153</v>
      </c>
      <c r="M211" s="148">
        <f t="shared" si="55"/>
        <v>0</v>
      </c>
      <c r="N211" s="64">
        <f t="shared" si="56"/>
        <v>0</v>
      </c>
      <c r="O211" s="64">
        <f t="shared" si="57"/>
        <v>0</v>
      </c>
      <c r="Q211" s="104">
        <f t="shared" si="58"/>
        <v>0</v>
      </c>
      <c r="R211" s="104" t="str">
        <f t="shared" si="59"/>
        <v>Not Applicable</v>
      </c>
      <c r="S211" s="149" t="s">
        <v>815</v>
      </c>
      <c r="T211" s="149">
        <f>IF(O211=0,0,IF(S211="N",0,VLOOKUP(B211,'Enrollment 25-26'!$B$8:$K$332,9,FALSE)))</f>
        <v>0</v>
      </c>
      <c r="U211" s="64">
        <f t="shared" si="60"/>
        <v>0</v>
      </c>
      <c r="V211" s="128">
        <f t="shared" si="61"/>
        <v>0</v>
      </c>
      <c r="W211" s="150"/>
      <c r="X211" s="64">
        <f>IFERROR(VLOOKUP($B211,'Allocations 2025-26'!$B$9:$U$329,14,FALSE),0)</f>
        <v>0</v>
      </c>
      <c r="Y211" s="99">
        <f t="shared" si="62"/>
        <v>0</v>
      </c>
      <c r="Z211" s="132">
        <f t="shared" si="63"/>
        <v>0</v>
      </c>
      <c r="AA211" s="151" t="str">
        <f t="shared" si="65"/>
        <v>N</v>
      </c>
      <c r="AC211" s="64"/>
      <c r="AE211" s="152"/>
      <c r="AH211" s="153"/>
      <c r="AI211" s="153"/>
      <c r="AJ211" s="153"/>
      <c r="AK211" s="154"/>
    </row>
    <row r="212" spans="1:37" x14ac:dyDescent="0.25">
      <c r="A212" s="142" t="s">
        <v>478</v>
      </c>
      <c r="B212" t="s">
        <v>664</v>
      </c>
      <c r="C212" t="s">
        <v>212</v>
      </c>
      <c r="D212" s="143">
        <f>IFERROR(VLOOKUP(B212,'Enrollment 26-27'!$B$5:$I$332,8,FALSE),0)</f>
        <v>54.34</v>
      </c>
      <c r="E212" s="64">
        <f t="shared" si="50"/>
        <v>6242</v>
      </c>
      <c r="F212" s="144">
        <v>0</v>
      </c>
      <c r="G212" s="144">
        <v>0</v>
      </c>
      <c r="H212" s="64">
        <f t="shared" si="51"/>
        <v>6242</v>
      </c>
      <c r="I212" s="64">
        <f t="shared" si="52"/>
        <v>0</v>
      </c>
      <c r="J212" s="145">
        <f t="shared" si="53"/>
        <v>6242</v>
      </c>
      <c r="K212" s="146" t="str">
        <f t="shared" si="64"/>
        <v>N</v>
      </c>
      <c r="L212" s="147">
        <f t="shared" si="54"/>
        <v>6242</v>
      </c>
      <c r="M212" s="148">
        <f t="shared" si="55"/>
        <v>0</v>
      </c>
      <c r="N212" s="64">
        <f t="shared" si="56"/>
        <v>0</v>
      </c>
      <c r="O212" s="64">
        <f t="shared" si="57"/>
        <v>0</v>
      </c>
      <c r="Q212" s="104">
        <f t="shared" si="58"/>
        <v>0</v>
      </c>
      <c r="R212" s="104" t="str">
        <f t="shared" si="59"/>
        <v>Not Applicable</v>
      </c>
      <c r="S212" s="149" t="s">
        <v>815</v>
      </c>
      <c r="T212" s="149">
        <f>IF(O212=0,0,IF(S212="N",0,VLOOKUP(B212,'Enrollment 25-26'!$B$8:$K$332,9,FALSE)))</f>
        <v>0</v>
      </c>
      <c r="U212" s="64">
        <f t="shared" si="60"/>
        <v>0</v>
      </c>
      <c r="V212" s="128">
        <f t="shared" si="61"/>
        <v>0</v>
      </c>
      <c r="W212" s="150"/>
      <c r="X212" s="64">
        <f>IFERROR(VLOOKUP($B212,'Allocations 2025-26'!$B$9:$U$329,14,FALSE),0)</f>
        <v>0</v>
      </c>
      <c r="Y212" s="99">
        <f t="shared" si="62"/>
        <v>0</v>
      </c>
      <c r="Z212" s="132">
        <f t="shared" si="63"/>
        <v>0</v>
      </c>
      <c r="AA212" s="151" t="str">
        <f t="shared" si="65"/>
        <v>N</v>
      </c>
      <c r="AC212" s="64"/>
      <c r="AE212" s="152"/>
      <c r="AH212" s="153"/>
      <c r="AI212" s="153"/>
      <c r="AJ212" s="153"/>
      <c r="AK212" s="154"/>
    </row>
    <row r="213" spans="1:37" x14ac:dyDescent="0.25">
      <c r="A213" s="142" t="s">
        <v>478</v>
      </c>
      <c r="B213" t="s">
        <v>665</v>
      </c>
      <c r="C213" t="s">
        <v>213</v>
      </c>
      <c r="D213" s="143">
        <f>IFERROR(VLOOKUP(B213,'Enrollment 26-27'!$B$5:$I$332,8,FALSE),0)</f>
        <v>37.5</v>
      </c>
      <c r="E213" s="64">
        <f t="shared" si="50"/>
        <v>4307</v>
      </c>
      <c r="F213" s="144">
        <v>0</v>
      </c>
      <c r="G213" s="144">
        <v>0</v>
      </c>
      <c r="H213" s="64">
        <f t="shared" si="51"/>
        <v>4307</v>
      </c>
      <c r="I213" s="64">
        <f t="shared" si="52"/>
        <v>0</v>
      </c>
      <c r="J213" s="145">
        <f t="shared" si="53"/>
        <v>4307</v>
      </c>
      <c r="K213" s="146" t="str">
        <f t="shared" si="64"/>
        <v>N</v>
      </c>
      <c r="L213" s="147">
        <f t="shared" si="54"/>
        <v>4307</v>
      </c>
      <c r="M213" s="148">
        <f t="shared" si="55"/>
        <v>0</v>
      </c>
      <c r="N213" s="64">
        <f t="shared" si="56"/>
        <v>0</v>
      </c>
      <c r="O213" s="64">
        <f t="shared" si="57"/>
        <v>0</v>
      </c>
      <c r="Q213" s="104">
        <f t="shared" si="58"/>
        <v>0</v>
      </c>
      <c r="R213" s="104" t="str">
        <f t="shared" si="59"/>
        <v>Not Applicable</v>
      </c>
      <c r="S213" s="149" t="s">
        <v>815</v>
      </c>
      <c r="T213" s="149">
        <f>IF(O213=0,0,IF(S213="N",0,VLOOKUP(B213,'Enrollment 25-26'!$B$8:$K$332,9,FALSE)))</f>
        <v>0</v>
      </c>
      <c r="U213" s="64">
        <f t="shared" si="60"/>
        <v>0</v>
      </c>
      <c r="V213" s="128">
        <f t="shared" si="61"/>
        <v>0</v>
      </c>
      <c r="W213" s="150"/>
      <c r="X213" s="64">
        <f>IFERROR(VLOOKUP($B213,'Allocations 2025-26'!$B$9:$U$329,14,FALSE),0)</f>
        <v>0</v>
      </c>
      <c r="Y213" s="99">
        <f t="shared" si="62"/>
        <v>0</v>
      </c>
      <c r="Z213" s="132">
        <f t="shared" si="63"/>
        <v>0</v>
      </c>
      <c r="AA213" s="151" t="str">
        <f t="shared" si="65"/>
        <v>N</v>
      </c>
      <c r="AC213" s="64"/>
      <c r="AE213" s="152"/>
      <c r="AH213" s="153"/>
      <c r="AI213" s="153"/>
      <c r="AJ213" s="153"/>
      <c r="AK213" s="154"/>
    </row>
    <row r="214" spans="1:37" x14ac:dyDescent="0.25">
      <c r="A214" s="142" t="s">
        <v>451</v>
      </c>
      <c r="B214" t="s">
        <v>666</v>
      </c>
      <c r="C214" t="s">
        <v>214</v>
      </c>
      <c r="D214" s="143">
        <f>IFERROR(VLOOKUP(B214,'Enrollment 26-27'!$B$5:$I$332,8,FALSE),0)</f>
        <v>89.33</v>
      </c>
      <c r="E214" s="64">
        <f t="shared" si="50"/>
        <v>10261</v>
      </c>
      <c r="F214" s="144">
        <v>0</v>
      </c>
      <c r="G214" s="144">
        <v>0</v>
      </c>
      <c r="H214" s="64">
        <f t="shared" si="51"/>
        <v>10261</v>
      </c>
      <c r="I214" s="64">
        <f t="shared" si="52"/>
        <v>0</v>
      </c>
      <c r="J214" s="145">
        <f t="shared" si="53"/>
        <v>10261</v>
      </c>
      <c r="K214" s="146" t="str">
        <f t="shared" si="64"/>
        <v>Y</v>
      </c>
      <c r="L214" s="147">
        <f t="shared" si="54"/>
        <v>0</v>
      </c>
      <c r="M214" s="148">
        <f t="shared" si="55"/>
        <v>89.33</v>
      </c>
      <c r="N214" s="64">
        <f t="shared" si="56"/>
        <v>152</v>
      </c>
      <c r="O214" s="64">
        <f t="shared" si="57"/>
        <v>10413</v>
      </c>
      <c r="Q214" s="104">
        <f t="shared" si="58"/>
        <v>0</v>
      </c>
      <c r="R214" s="104" t="str">
        <f t="shared" si="59"/>
        <v>Not Applicable</v>
      </c>
      <c r="S214" s="149" t="s">
        <v>815</v>
      </c>
      <c r="T214" s="149">
        <f>IF(O214=0,0,IF(S214="N",0,VLOOKUP(B214,'Enrollment 25-26'!$B$8:$K$332,9,FALSE)))</f>
        <v>0</v>
      </c>
      <c r="U214" s="64">
        <f t="shared" si="60"/>
        <v>10413</v>
      </c>
      <c r="V214" s="128">
        <f t="shared" si="61"/>
        <v>116.56778237993956</v>
      </c>
      <c r="W214" s="150"/>
      <c r="X214" s="64">
        <f>IFERROR(VLOOKUP($B214,'Allocations 2025-26'!$B$9:$U$329,14,FALSE),0)</f>
        <v>12298</v>
      </c>
      <c r="Y214" s="99">
        <f t="shared" si="62"/>
        <v>-1885</v>
      </c>
      <c r="Z214" s="132">
        <f t="shared" si="63"/>
        <v>-0.15327695560253699</v>
      </c>
      <c r="AA214" s="151" t="str">
        <f t="shared" si="65"/>
        <v>Y</v>
      </c>
      <c r="AC214" s="64"/>
      <c r="AE214" s="152"/>
      <c r="AH214" s="153"/>
      <c r="AI214" s="153"/>
      <c r="AJ214" s="153"/>
      <c r="AK214" s="154"/>
    </row>
    <row r="215" spans="1:37" x14ac:dyDescent="0.25">
      <c r="A215" s="142" t="s">
        <v>497</v>
      </c>
      <c r="B215" t="s">
        <v>667</v>
      </c>
      <c r="C215" t="s">
        <v>215</v>
      </c>
      <c r="D215" s="143">
        <f>IFERROR(VLOOKUP(B215,'Enrollment 26-27'!$B$5:$I$332,8,FALSE),0)</f>
        <v>0</v>
      </c>
      <c r="E215" s="64">
        <f t="shared" si="50"/>
        <v>0</v>
      </c>
      <c r="F215" s="144">
        <v>0</v>
      </c>
      <c r="G215" s="144">
        <v>0</v>
      </c>
      <c r="H215" s="64">
        <f t="shared" si="51"/>
        <v>0</v>
      </c>
      <c r="I215" s="64">
        <f t="shared" si="52"/>
        <v>0</v>
      </c>
      <c r="J215" s="145">
        <f t="shared" si="53"/>
        <v>0</v>
      </c>
      <c r="K215" s="146" t="str">
        <f t="shared" si="64"/>
        <v>N</v>
      </c>
      <c r="L215" s="147">
        <f t="shared" si="54"/>
        <v>0</v>
      </c>
      <c r="M215" s="148">
        <f t="shared" si="55"/>
        <v>0</v>
      </c>
      <c r="N215" s="64">
        <f t="shared" si="56"/>
        <v>0</v>
      </c>
      <c r="O215" s="64">
        <f t="shared" si="57"/>
        <v>0</v>
      </c>
      <c r="Q215" s="104">
        <f t="shared" si="58"/>
        <v>0</v>
      </c>
      <c r="R215" s="104" t="str">
        <f t="shared" si="59"/>
        <v>Not Applicable</v>
      </c>
      <c r="S215" s="149" t="s">
        <v>815</v>
      </c>
      <c r="T215" s="149">
        <f>IF(O215=0,0,IF(S215="N",0,VLOOKUP(B215,'Enrollment 25-26'!$B$8:$K$332,9,FALSE)))</f>
        <v>0</v>
      </c>
      <c r="U215" s="64">
        <f t="shared" si="60"/>
        <v>0</v>
      </c>
      <c r="V215" s="128">
        <f t="shared" si="61"/>
        <v>0</v>
      </c>
      <c r="W215" s="150"/>
      <c r="X215" s="64">
        <f>IFERROR(VLOOKUP($B215,'Allocations 2025-26'!$B$9:$U$329,14,FALSE),0)</f>
        <v>0</v>
      </c>
      <c r="Y215" s="99">
        <f t="shared" si="62"/>
        <v>0</v>
      </c>
      <c r="Z215" s="132">
        <f t="shared" si="63"/>
        <v>0</v>
      </c>
      <c r="AA215" s="151" t="str">
        <f t="shared" si="65"/>
        <v>N</v>
      </c>
      <c r="AC215" s="64"/>
      <c r="AE215" s="152"/>
      <c r="AH215" s="153"/>
      <c r="AI215" s="153"/>
      <c r="AJ215" s="153"/>
      <c r="AK215" s="154"/>
    </row>
    <row r="216" spans="1:37" x14ac:dyDescent="0.25">
      <c r="A216" s="142" t="s">
        <v>451</v>
      </c>
      <c r="B216" t="s">
        <v>668</v>
      </c>
      <c r="C216" t="s">
        <v>216</v>
      </c>
      <c r="D216" s="143">
        <f>IFERROR(VLOOKUP(B216,'Enrollment 26-27'!$B$5:$I$332,8,FALSE),0)</f>
        <v>695</v>
      </c>
      <c r="E216" s="64">
        <f t="shared" si="50"/>
        <v>79832</v>
      </c>
      <c r="F216" s="144">
        <v>0</v>
      </c>
      <c r="G216" s="144">
        <v>0</v>
      </c>
      <c r="H216" s="64">
        <f t="shared" si="51"/>
        <v>79832</v>
      </c>
      <c r="I216" s="64">
        <f t="shared" si="52"/>
        <v>0</v>
      </c>
      <c r="J216" s="145">
        <f t="shared" si="53"/>
        <v>79832</v>
      </c>
      <c r="K216" s="146" t="str">
        <f t="shared" si="64"/>
        <v>Y</v>
      </c>
      <c r="L216" s="147">
        <f t="shared" si="54"/>
        <v>0</v>
      </c>
      <c r="M216" s="148">
        <f t="shared" si="55"/>
        <v>695</v>
      </c>
      <c r="N216" s="64">
        <f t="shared" si="56"/>
        <v>1186</v>
      </c>
      <c r="O216" s="64">
        <f t="shared" si="57"/>
        <v>81018</v>
      </c>
      <c r="Q216" s="104">
        <f t="shared" si="58"/>
        <v>0</v>
      </c>
      <c r="R216" s="104" t="str">
        <f t="shared" si="59"/>
        <v>Not Applicable</v>
      </c>
      <c r="S216" s="149" t="s">
        <v>815</v>
      </c>
      <c r="T216" s="149">
        <f>IF(O216=0,0,IF(S216="N",0,VLOOKUP(B216,'Enrollment 25-26'!$B$8:$K$332,9,FALSE)))</f>
        <v>0</v>
      </c>
      <c r="U216" s="64">
        <f t="shared" si="60"/>
        <v>81018</v>
      </c>
      <c r="V216" s="128">
        <f t="shared" si="61"/>
        <v>116.57266187050359</v>
      </c>
      <c r="W216" s="150"/>
      <c r="X216" s="64">
        <f>IFERROR(VLOOKUP($B216,'Allocations 2025-26'!$B$9:$U$329,14,FALSE),0)</f>
        <v>82342</v>
      </c>
      <c r="Y216" s="99">
        <f t="shared" si="62"/>
        <v>-1324</v>
      </c>
      <c r="Z216" s="132">
        <f t="shared" si="63"/>
        <v>-1.6079279104223847E-2</v>
      </c>
      <c r="AA216" s="151" t="str">
        <f t="shared" si="65"/>
        <v>Y</v>
      </c>
      <c r="AC216" s="64"/>
      <c r="AE216" s="152"/>
      <c r="AH216" s="153"/>
      <c r="AI216" s="153"/>
      <c r="AJ216" s="153"/>
      <c r="AK216" s="154"/>
    </row>
    <row r="217" spans="1:37" x14ac:dyDescent="0.25">
      <c r="A217" s="142" t="s">
        <v>443</v>
      </c>
      <c r="B217" t="s">
        <v>669</v>
      </c>
      <c r="C217" t="s">
        <v>217</v>
      </c>
      <c r="D217" s="143">
        <f>IFERROR(VLOOKUP(B217,'Enrollment 26-27'!$B$5:$I$332,8,FALSE),0)</f>
        <v>161.99333333333334</v>
      </c>
      <c r="E217" s="64">
        <f t="shared" si="50"/>
        <v>18608</v>
      </c>
      <c r="F217" s="144">
        <v>0</v>
      </c>
      <c r="G217" s="144">
        <v>0</v>
      </c>
      <c r="H217" s="64">
        <f t="shared" si="51"/>
        <v>18608</v>
      </c>
      <c r="I217" s="64">
        <f t="shared" si="52"/>
        <v>0</v>
      </c>
      <c r="J217" s="145">
        <f t="shared" si="53"/>
        <v>18608</v>
      </c>
      <c r="K217" s="146" t="str">
        <f t="shared" si="64"/>
        <v>Y</v>
      </c>
      <c r="L217" s="147">
        <f t="shared" si="54"/>
        <v>0</v>
      </c>
      <c r="M217" s="148">
        <f t="shared" si="55"/>
        <v>161.99333333333334</v>
      </c>
      <c r="N217" s="64">
        <f t="shared" si="56"/>
        <v>276</v>
      </c>
      <c r="O217" s="64">
        <f t="shared" si="57"/>
        <v>18884</v>
      </c>
      <c r="Q217" s="104">
        <f t="shared" si="58"/>
        <v>0</v>
      </c>
      <c r="R217" s="104" t="str">
        <f t="shared" si="59"/>
        <v>Not Applicable</v>
      </c>
      <c r="S217" s="149" t="s">
        <v>815</v>
      </c>
      <c r="T217" s="149">
        <f>IF(O217=0,0,IF(S217="N",0,VLOOKUP(B217,'Enrollment 25-26'!$B$8:$K$332,9,FALSE)))</f>
        <v>0</v>
      </c>
      <c r="U217" s="64">
        <f t="shared" si="60"/>
        <v>18884</v>
      </c>
      <c r="V217" s="128">
        <f t="shared" si="61"/>
        <v>116.5726984649574</v>
      </c>
      <c r="W217" s="150"/>
      <c r="X217" s="64">
        <f>IFERROR(VLOOKUP($B217,'Allocations 2025-26'!$B$9:$U$329,14,FALSE),0)</f>
        <v>19267</v>
      </c>
      <c r="Y217" s="99">
        <f t="shared" si="62"/>
        <v>-383</v>
      </c>
      <c r="Z217" s="132">
        <f t="shared" si="63"/>
        <v>-1.987854881403436E-2</v>
      </c>
      <c r="AA217" s="151" t="str">
        <f t="shared" si="65"/>
        <v>Y</v>
      </c>
      <c r="AC217" s="64"/>
      <c r="AE217" s="152"/>
      <c r="AH217" s="153"/>
      <c r="AI217" s="153"/>
      <c r="AJ217" s="153"/>
      <c r="AK217" s="154"/>
    </row>
    <row r="218" spans="1:37" x14ac:dyDescent="0.25">
      <c r="A218" s="142" t="s">
        <v>497</v>
      </c>
      <c r="B218" t="s">
        <v>670</v>
      </c>
      <c r="C218" t="s">
        <v>671</v>
      </c>
      <c r="D218" s="143">
        <f>IFERROR(VLOOKUP(B218,'Enrollment 26-27'!$B$5:$I$332,8,FALSE),0)</f>
        <v>0</v>
      </c>
      <c r="E218" s="64">
        <f t="shared" si="50"/>
        <v>0</v>
      </c>
      <c r="F218" s="144">
        <v>0</v>
      </c>
      <c r="G218" s="144">
        <v>0</v>
      </c>
      <c r="H218" s="64">
        <f t="shared" si="51"/>
        <v>0</v>
      </c>
      <c r="I218" s="64">
        <f t="shared" si="52"/>
        <v>0</v>
      </c>
      <c r="J218" s="145">
        <f t="shared" si="53"/>
        <v>0</v>
      </c>
      <c r="K218" s="146" t="str">
        <f t="shared" si="64"/>
        <v>N</v>
      </c>
      <c r="L218" s="147">
        <f t="shared" si="54"/>
        <v>0</v>
      </c>
      <c r="M218" s="148">
        <f t="shared" si="55"/>
        <v>0</v>
      </c>
      <c r="N218" s="64">
        <f t="shared" si="56"/>
        <v>0</v>
      </c>
      <c r="O218" s="64">
        <f t="shared" si="57"/>
        <v>0</v>
      </c>
      <c r="Q218" s="104">
        <f t="shared" si="58"/>
        <v>0</v>
      </c>
      <c r="R218" s="104" t="str">
        <f t="shared" si="59"/>
        <v>Not Applicable</v>
      </c>
      <c r="S218" s="149" t="s">
        <v>815</v>
      </c>
      <c r="T218" s="149">
        <f>IF(O218=0,0,IF(S218="N",0,VLOOKUP(B218,'Enrollment 25-26'!$B$8:$K$332,9,FALSE)))</f>
        <v>0</v>
      </c>
      <c r="U218" s="64">
        <f t="shared" si="60"/>
        <v>0</v>
      </c>
      <c r="V218" s="128">
        <f t="shared" si="61"/>
        <v>0</v>
      </c>
      <c r="W218" s="150"/>
      <c r="X218" s="64">
        <f>IFERROR(VLOOKUP($B218,'Allocations 2025-26'!$B$9:$U$329,14,FALSE),0)</f>
        <v>0</v>
      </c>
      <c r="Y218" s="99">
        <f t="shared" si="62"/>
        <v>0</v>
      </c>
      <c r="Z218" s="132">
        <f t="shared" si="63"/>
        <v>0</v>
      </c>
      <c r="AA218" s="151" t="str">
        <f t="shared" si="65"/>
        <v>N</v>
      </c>
      <c r="AC218" s="64"/>
      <c r="AE218" s="152"/>
      <c r="AH218" s="153"/>
      <c r="AI218" s="153"/>
      <c r="AJ218" s="153"/>
      <c r="AK218" s="154"/>
    </row>
    <row r="219" spans="1:37" x14ac:dyDescent="0.25">
      <c r="A219" s="142" t="s">
        <v>454</v>
      </c>
      <c r="B219" t="s">
        <v>672</v>
      </c>
      <c r="C219" t="s">
        <v>218</v>
      </c>
      <c r="D219" s="143">
        <f>IFERROR(VLOOKUP(B219,'Enrollment 26-27'!$B$5:$I$332,8,FALSE),0)</f>
        <v>2390.33</v>
      </c>
      <c r="E219" s="64">
        <f t="shared" si="50"/>
        <v>274568</v>
      </c>
      <c r="F219" s="144">
        <v>0</v>
      </c>
      <c r="G219" s="144">
        <v>0</v>
      </c>
      <c r="H219" s="64">
        <f t="shared" si="51"/>
        <v>274568</v>
      </c>
      <c r="I219" s="64">
        <f t="shared" si="52"/>
        <v>0</v>
      </c>
      <c r="J219" s="145">
        <f t="shared" si="53"/>
        <v>274568</v>
      </c>
      <c r="K219" s="146" t="str">
        <f t="shared" si="64"/>
        <v>Y</v>
      </c>
      <c r="L219" s="147">
        <f t="shared" si="54"/>
        <v>0</v>
      </c>
      <c r="M219" s="148">
        <f t="shared" si="55"/>
        <v>2390.33</v>
      </c>
      <c r="N219" s="64">
        <f t="shared" si="56"/>
        <v>4078</v>
      </c>
      <c r="O219" s="64">
        <f t="shared" si="57"/>
        <v>278646</v>
      </c>
      <c r="Q219" s="104">
        <f t="shared" si="58"/>
        <v>0</v>
      </c>
      <c r="R219" s="104" t="str">
        <f t="shared" si="59"/>
        <v>Not Applicable</v>
      </c>
      <c r="S219" s="149" t="s">
        <v>815</v>
      </c>
      <c r="T219" s="149">
        <f>IF(O219=0,0,IF(S219="N",0,VLOOKUP(B219,'Enrollment 25-26'!$B$8:$K$332,9,FALSE)))</f>
        <v>0</v>
      </c>
      <c r="U219" s="64">
        <f t="shared" si="60"/>
        <v>278646</v>
      </c>
      <c r="V219" s="128">
        <f t="shared" si="61"/>
        <v>116.5721887772818</v>
      </c>
      <c r="W219" s="150"/>
      <c r="X219" s="64">
        <f>IFERROR(VLOOKUP($B219,'Allocations 2025-26'!$B$9:$U$329,14,FALSE),0)</f>
        <v>284821</v>
      </c>
      <c r="Y219" s="99">
        <f t="shared" si="62"/>
        <v>-6175</v>
      </c>
      <c r="Z219" s="132">
        <f t="shared" si="63"/>
        <v>-2.1680283406069076E-2</v>
      </c>
      <c r="AA219" s="151" t="str">
        <f t="shared" si="65"/>
        <v>Y</v>
      </c>
      <c r="AC219" s="64"/>
      <c r="AE219" s="152"/>
      <c r="AH219" s="153"/>
      <c r="AI219" s="153"/>
      <c r="AJ219" s="153"/>
      <c r="AK219" s="154"/>
    </row>
    <row r="220" spans="1:37" x14ac:dyDescent="0.25">
      <c r="A220" s="142" t="s">
        <v>478</v>
      </c>
      <c r="B220" t="s">
        <v>673</v>
      </c>
      <c r="C220" t="s">
        <v>219</v>
      </c>
      <c r="D220" s="143">
        <f>IFERROR(VLOOKUP(B220,'Enrollment 26-27'!$B$5:$I$332,8,FALSE),0)</f>
        <v>0</v>
      </c>
      <c r="E220" s="64">
        <f t="shared" si="50"/>
        <v>0</v>
      </c>
      <c r="F220" s="144">
        <v>0</v>
      </c>
      <c r="G220" s="144">
        <v>0</v>
      </c>
      <c r="H220" s="64">
        <f t="shared" si="51"/>
        <v>0</v>
      </c>
      <c r="I220" s="64">
        <f t="shared" si="52"/>
        <v>0</v>
      </c>
      <c r="J220" s="145">
        <f t="shared" si="53"/>
        <v>0</v>
      </c>
      <c r="K220" s="146" t="str">
        <f t="shared" si="64"/>
        <v>N</v>
      </c>
      <c r="L220" s="147">
        <f t="shared" si="54"/>
        <v>0</v>
      </c>
      <c r="M220" s="148">
        <f t="shared" si="55"/>
        <v>0</v>
      </c>
      <c r="N220" s="64">
        <f t="shared" si="56"/>
        <v>0</v>
      </c>
      <c r="O220" s="64">
        <f t="shared" si="57"/>
        <v>0</v>
      </c>
      <c r="Q220" s="104">
        <f t="shared" si="58"/>
        <v>0</v>
      </c>
      <c r="R220" s="104" t="str">
        <f t="shared" si="59"/>
        <v>Not Applicable</v>
      </c>
      <c r="S220" s="149" t="s">
        <v>815</v>
      </c>
      <c r="T220" s="149">
        <f>IF(O220=0,0,IF(S220="N",0,VLOOKUP(B220,'Enrollment 25-26'!$B$8:$K$332,9,FALSE)))</f>
        <v>0</v>
      </c>
      <c r="U220" s="64">
        <f t="shared" si="60"/>
        <v>0</v>
      </c>
      <c r="V220" s="128">
        <f t="shared" si="61"/>
        <v>0</v>
      </c>
      <c r="W220" s="150"/>
      <c r="X220" s="64">
        <f>IFERROR(VLOOKUP($B220,'Allocations 2025-26'!$B$9:$U$329,14,FALSE),0)</f>
        <v>0</v>
      </c>
      <c r="Y220" s="99">
        <f t="shared" si="62"/>
        <v>0</v>
      </c>
      <c r="Z220" s="132">
        <f t="shared" si="63"/>
        <v>0</v>
      </c>
      <c r="AA220" s="151" t="str">
        <f t="shared" si="65"/>
        <v>N</v>
      </c>
      <c r="AC220" s="64"/>
      <c r="AE220" s="152"/>
      <c r="AH220" s="153"/>
      <c r="AI220" s="153"/>
      <c r="AJ220" s="153"/>
      <c r="AK220" s="154"/>
    </row>
    <row r="221" spans="1:37" x14ac:dyDescent="0.25">
      <c r="A221" s="142" t="s">
        <v>478</v>
      </c>
      <c r="B221" t="s">
        <v>674</v>
      </c>
      <c r="C221" t="s">
        <v>220</v>
      </c>
      <c r="D221" s="143">
        <f>IFERROR(VLOOKUP(B221,'Enrollment 26-27'!$B$5:$I$332,8,FALSE),0)</f>
        <v>0</v>
      </c>
      <c r="E221" s="64">
        <f t="shared" si="50"/>
        <v>0</v>
      </c>
      <c r="F221" s="144">
        <v>0</v>
      </c>
      <c r="G221" s="144">
        <v>0</v>
      </c>
      <c r="H221" s="64">
        <f t="shared" si="51"/>
        <v>0</v>
      </c>
      <c r="I221" s="64">
        <f t="shared" si="52"/>
        <v>0</v>
      </c>
      <c r="J221" s="145">
        <f t="shared" si="53"/>
        <v>0</v>
      </c>
      <c r="K221" s="146" t="str">
        <f t="shared" si="64"/>
        <v>N</v>
      </c>
      <c r="L221" s="147">
        <f t="shared" si="54"/>
        <v>0</v>
      </c>
      <c r="M221" s="148">
        <f t="shared" si="55"/>
        <v>0</v>
      </c>
      <c r="N221" s="64">
        <f t="shared" si="56"/>
        <v>0</v>
      </c>
      <c r="O221" s="64">
        <f t="shared" si="57"/>
        <v>0</v>
      </c>
      <c r="Q221" s="104">
        <f t="shared" si="58"/>
        <v>0</v>
      </c>
      <c r="R221" s="104" t="str">
        <f t="shared" si="59"/>
        <v>Not Applicable</v>
      </c>
      <c r="S221" s="149" t="s">
        <v>815</v>
      </c>
      <c r="T221" s="149">
        <f>IF(O221=0,0,IF(S221="N",0,VLOOKUP(B221,'Enrollment 25-26'!$B$8:$K$332,9,FALSE)))</f>
        <v>0</v>
      </c>
      <c r="U221" s="64">
        <f t="shared" si="60"/>
        <v>0</v>
      </c>
      <c r="V221" s="128">
        <f t="shared" si="61"/>
        <v>0</v>
      </c>
      <c r="W221" s="150"/>
      <c r="X221" s="64">
        <f>IFERROR(VLOOKUP($B221,'Allocations 2025-26'!$B$9:$U$329,14,FALSE),0)</f>
        <v>0</v>
      </c>
      <c r="Y221" s="99">
        <f t="shared" si="62"/>
        <v>0</v>
      </c>
      <c r="Z221" s="132">
        <f t="shared" si="63"/>
        <v>0</v>
      </c>
      <c r="AA221" s="151" t="str">
        <f t="shared" si="65"/>
        <v>N</v>
      </c>
      <c r="AC221" s="64"/>
      <c r="AE221" s="152"/>
      <c r="AH221" s="153"/>
      <c r="AI221" s="153"/>
      <c r="AJ221" s="153"/>
      <c r="AK221" s="154"/>
    </row>
    <row r="222" spans="1:37" x14ac:dyDescent="0.25">
      <c r="A222" s="142" t="s">
        <v>478</v>
      </c>
      <c r="B222" t="s">
        <v>675</v>
      </c>
      <c r="C222" t="s">
        <v>222</v>
      </c>
      <c r="D222" s="143">
        <f>IFERROR(VLOOKUP(B222,'Enrollment 26-27'!$B$5:$I$332,8,FALSE),0)</f>
        <v>413.49666666666673</v>
      </c>
      <c r="E222" s="64">
        <f t="shared" si="50"/>
        <v>47497</v>
      </c>
      <c r="F222" s="144">
        <v>0</v>
      </c>
      <c r="G222" s="144">
        <v>0</v>
      </c>
      <c r="H222" s="64">
        <f t="shared" si="51"/>
        <v>47497</v>
      </c>
      <c r="I222" s="64">
        <f t="shared" si="52"/>
        <v>0</v>
      </c>
      <c r="J222" s="145">
        <f t="shared" si="53"/>
        <v>47497</v>
      </c>
      <c r="K222" s="146" t="str">
        <f t="shared" si="64"/>
        <v>Y</v>
      </c>
      <c r="L222" s="147">
        <f t="shared" si="54"/>
        <v>0</v>
      </c>
      <c r="M222" s="148">
        <f t="shared" si="55"/>
        <v>413.49666666666673</v>
      </c>
      <c r="N222" s="64">
        <f t="shared" si="56"/>
        <v>705</v>
      </c>
      <c r="O222" s="64">
        <f t="shared" si="57"/>
        <v>48202</v>
      </c>
      <c r="Q222" s="104">
        <f t="shared" si="58"/>
        <v>0</v>
      </c>
      <c r="R222" s="104" t="str">
        <f t="shared" si="59"/>
        <v>Not Applicable</v>
      </c>
      <c r="S222" s="149" t="s">
        <v>815</v>
      </c>
      <c r="T222" s="149">
        <f>IF(O222=0,0,IF(S222="N",0,VLOOKUP(B222,'Enrollment 25-26'!$B$8:$K$332,9,FALSE)))</f>
        <v>0</v>
      </c>
      <c r="U222" s="64">
        <f t="shared" si="60"/>
        <v>48202</v>
      </c>
      <c r="V222" s="128">
        <f t="shared" si="61"/>
        <v>116.5716773210586</v>
      </c>
      <c r="W222" s="150"/>
      <c r="X222" s="64">
        <f>IFERROR(VLOOKUP($B222,'Allocations 2025-26'!$B$9:$U$329,14,FALSE),0)</f>
        <v>51205</v>
      </c>
      <c r="Y222" s="99">
        <f t="shared" si="62"/>
        <v>-3003</v>
      </c>
      <c r="Z222" s="132">
        <f t="shared" si="63"/>
        <v>-5.8646616541353384E-2</v>
      </c>
      <c r="AA222" s="151" t="str">
        <f t="shared" si="65"/>
        <v>Y</v>
      </c>
      <c r="AC222" s="64"/>
      <c r="AE222" s="152"/>
      <c r="AH222" s="153"/>
      <c r="AI222" s="153"/>
      <c r="AJ222" s="153"/>
      <c r="AK222" s="154"/>
    </row>
    <row r="223" spans="1:37" x14ac:dyDescent="0.25">
      <c r="A223" s="142" t="s">
        <v>438</v>
      </c>
      <c r="B223" t="s">
        <v>453</v>
      </c>
      <c r="C223" t="s">
        <v>223</v>
      </c>
      <c r="D223" s="143">
        <f>IFERROR(VLOOKUP(B223,'Enrollment 26-27'!$B$5:$I$332,8,FALSE),0)</f>
        <v>55.33</v>
      </c>
      <c r="E223" s="64">
        <f t="shared" si="50"/>
        <v>6356</v>
      </c>
      <c r="F223" s="144">
        <v>0</v>
      </c>
      <c r="G223" s="144">
        <v>0</v>
      </c>
      <c r="H223" s="64">
        <f t="shared" si="51"/>
        <v>6356</v>
      </c>
      <c r="I223" s="64">
        <f t="shared" si="52"/>
        <v>0</v>
      </c>
      <c r="J223" s="145">
        <f t="shared" si="53"/>
        <v>6356</v>
      </c>
      <c r="K223" s="146" t="str">
        <f t="shared" si="64"/>
        <v>N</v>
      </c>
      <c r="L223" s="147">
        <f t="shared" si="54"/>
        <v>6356</v>
      </c>
      <c r="M223" s="148">
        <f t="shared" si="55"/>
        <v>0</v>
      </c>
      <c r="N223" s="64">
        <f t="shared" si="56"/>
        <v>0</v>
      </c>
      <c r="O223" s="64">
        <f t="shared" si="57"/>
        <v>0</v>
      </c>
      <c r="Q223" s="104">
        <f t="shared" si="58"/>
        <v>0</v>
      </c>
      <c r="R223" s="104" t="str">
        <f t="shared" si="59"/>
        <v>Not Applicable</v>
      </c>
      <c r="S223" s="149" t="s">
        <v>815</v>
      </c>
      <c r="T223" s="149">
        <f>IF(O223=0,0,IF(S223="N",0,VLOOKUP(B223,'Enrollment 25-26'!$B$8:$K$332,9,FALSE)))</f>
        <v>0</v>
      </c>
      <c r="U223" s="64">
        <f t="shared" si="60"/>
        <v>0</v>
      </c>
      <c r="V223" s="128">
        <f t="shared" si="61"/>
        <v>0</v>
      </c>
      <c r="W223" s="150"/>
      <c r="X223" s="64">
        <f>IFERROR(VLOOKUP($B223,'Allocations 2025-26'!$B$9:$U$329,14,FALSE),0)</f>
        <v>7321</v>
      </c>
      <c r="Y223" s="99">
        <f t="shared" si="62"/>
        <v>-7321</v>
      </c>
      <c r="Z223" s="132">
        <f t="shared" si="63"/>
        <v>-1</v>
      </c>
      <c r="AA223" s="151" t="str">
        <f t="shared" si="65"/>
        <v>N</v>
      </c>
      <c r="AC223" s="64"/>
      <c r="AE223" s="152"/>
      <c r="AH223" s="153"/>
      <c r="AI223" s="153"/>
      <c r="AJ223" s="153"/>
      <c r="AK223" s="154"/>
    </row>
    <row r="224" spans="1:37" x14ac:dyDescent="0.25">
      <c r="A224" s="142" t="s">
        <v>481</v>
      </c>
      <c r="B224" t="s">
        <v>676</v>
      </c>
      <c r="C224" t="s">
        <v>224</v>
      </c>
      <c r="D224" s="143">
        <f>IFERROR(VLOOKUP(B224,'Enrollment 26-27'!$B$5:$I$332,8,FALSE),0)</f>
        <v>1326.17</v>
      </c>
      <c r="E224" s="64">
        <f t="shared" si="50"/>
        <v>152332</v>
      </c>
      <c r="F224" s="144">
        <v>0</v>
      </c>
      <c r="G224" s="144">
        <v>0</v>
      </c>
      <c r="H224" s="64">
        <f t="shared" si="51"/>
        <v>152332</v>
      </c>
      <c r="I224" s="64">
        <f t="shared" si="52"/>
        <v>0</v>
      </c>
      <c r="J224" s="145">
        <f t="shared" si="53"/>
        <v>152332</v>
      </c>
      <c r="K224" s="146" t="str">
        <f t="shared" si="64"/>
        <v>Y</v>
      </c>
      <c r="L224" s="147">
        <f t="shared" si="54"/>
        <v>0</v>
      </c>
      <c r="M224" s="148">
        <f t="shared" si="55"/>
        <v>1326.17</v>
      </c>
      <c r="N224" s="64">
        <f t="shared" si="56"/>
        <v>2262</v>
      </c>
      <c r="O224" s="64">
        <f t="shared" si="57"/>
        <v>154594</v>
      </c>
      <c r="Q224" s="104">
        <f t="shared" si="58"/>
        <v>0</v>
      </c>
      <c r="R224" s="104" t="str">
        <f t="shared" si="59"/>
        <v>Not Applicable</v>
      </c>
      <c r="S224" s="149" t="s">
        <v>815</v>
      </c>
      <c r="T224" s="149">
        <f>IF(O224=0,0,IF(S224="N",0,VLOOKUP(B224,'Enrollment 25-26'!$B$8:$K$332,9,FALSE)))</f>
        <v>0</v>
      </c>
      <c r="U224" s="64">
        <f t="shared" si="60"/>
        <v>154594</v>
      </c>
      <c r="V224" s="128">
        <f t="shared" si="61"/>
        <v>116.57178189824833</v>
      </c>
      <c r="W224" s="150"/>
      <c r="X224" s="64">
        <f>IFERROR(VLOOKUP($B224,'Allocations 2025-26'!$B$9:$U$329,14,FALSE),0)</f>
        <v>154143</v>
      </c>
      <c r="Y224" s="99">
        <f t="shared" si="62"/>
        <v>451</v>
      </c>
      <c r="Z224" s="132">
        <f t="shared" si="63"/>
        <v>2.925854563619496E-3</v>
      </c>
      <c r="AA224" s="151" t="str">
        <f t="shared" si="65"/>
        <v>Y</v>
      </c>
      <c r="AC224" s="64"/>
      <c r="AE224" s="152"/>
      <c r="AH224" s="153"/>
      <c r="AI224" s="153"/>
      <c r="AJ224" s="153"/>
      <c r="AK224" s="154"/>
    </row>
    <row r="225" spans="1:37" x14ac:dyDescent="0.25">
      <c r="A225" s="142" t="s">
        <v>438</v>
      </c>
      <c r="B225" t="s">
        <v>677</v>
      </c>
      <c r="C225" t="s">
        <v>225</v>
      </c>
      <c r="D225" s="143">
        <f>IFERROR(VLOOKUP(B225,'Enrollment 26-27'!$B$5:$I$332,8,FALSE),0)</f>
        <v>14.83</v>
      </c>
      <c r="E225" s="64">
        <f t="shared" si="50"/>
        <v>1703</v>
      </c>
      <c r="F225" s="144">
        <v>0</v>
      </c>
      <c r="G225" s="144">
        <v>0</v>
      </c>
      <c r="H225" s="64">
        <f t="shared" si="51"/>
        <v>1703</v>
      </c>
      <c r="I225" s="64">
        <f t="shared" si="52"/>
        <v>0</v>
      </c>
      <c r="J225" s="145">
        <f t="shared" si="53"/>
        <v>1703</v>
      </c>
      <c r="K225" s="146" t="str">
        <f t="shared" si="64"/>
        <v>N</v>
      </c>
      <c r="L225" s="147">
        <f t="shared" si="54"/>
        <v>1703</v>
      </c>
      <c r="M225" s="148">
        <f t="shared" si="55"/>
        <v>0</v>
      </c>
      <c r="N225" s="64">
        <f t="shared" si="56"/>
        <v>0</v>
      </c>
      <c r="O225" s="64">
        <f t="shared" si="57"/>
        <v>0</v>
      </c>
      <c r="Q225" s="104">
        <f t="shared" si="58"/>
        <v>0</v>
      </c>
      <c r="R225" s="104" t="str">
        <f t="shared" si="59"/>
        <v>Not Applicable</v>
      </c>
      <c r="S225" s="149" t="s">
        <v>815</v>
      </c>
      <c r="T225" s="149">
        <f>IF(O225=0,0,IF(S225="N",0,VLOOKUP(B225,'Enrollment 25-26'!$B$8:$K$332,9,FALSE)))</f>
        <v>0</v>
      </c>
      <c r="U225" s="64">
        <f t="shared" si="60"/>
        <v>0</v>
      </c>
      <c r="V225" s="128">
        <f t="shared" si="61"/>
        <v>0</v>
      </c>
      <c r="W225" s="150"/>
      <c r="X225" s="64">
        <f>IFERROR(VLOOKUP($B225,'Allocations 2025-26'!$B$9:$U$329,14,FALSE),0)</f>
        <v>0</v>
      </c>
      <c r="Y225" s="99">
        <f t="shared" si="62"/>
        <v>0</v>
      </c>
      <c r="Z225" s="132">
        <f t="shared" si="63"/>
        <v>0</v>
      </c>
      <c r="AA225" s="151" t="str">
        <f t="shared" si="65"/>
        <v>N</v>
      </c>
      <c r="AC225" s="64"/>
      <c r="AE225" s="152"/>
      <c r="AH225" s="153"/>
      <c r="AI225" s="153"/>
      <c r="AJ225" s="153"/>
      <c r="AK225" s="154"/>
    </row>
    <row r="226" spans="1:37" x14ac:dyDescent="0.25">
      <c r="A226" s="142" t="s">
        <v>497</v>
      </c>
      <c r="B226" t="s">
        <v>678</v>
      </c>
      <c r="C226" t="s">
        <v>226</v>
      </c>
      <c r="D226" s="143">
        <f>IFERROR(VLOOKUP(B226,'Enrollment 26-27'!$B$5:$I$332,8,FALSE),0)</f>
        <v>109.5</v>
      </c>
      <c r="E226" s="64">
        <f t="shared" si="50"/>
        <v>12578</v>
      </c>
      <c r="F226" s="144">
        <v>0</v>
      </c>
      <c r="G226" s="144">
        <v>0</v>
      </c>
      <c r="H226" s="64">
        <f t="shared" si="51"/>
        <v>12578</v>
      </c>
      <c r="I226" s="64">
        <f t="shared" si="52"/>
        <v>0</v>
      </c>
      <c r="J226" s="145">
        <f t="shared" si="53"/>
        <v>12578</v>
      </c>
      <c r="K226" s="146" t="str">
        <f t="shared" si="64"/>
        <v>Y</v>
      </c>
      <c r="L226" s="147">
        <f t="shared" si="54"/>
        <v>0</v>
      </c>
      <c r="M226" s="148">
        <f t="shared" si="55"/>
        <v>109.5</v>
      </c>
      <c r="N226" s="64">
        <f t="shared" si="56"/>
        <v>187</v>
      </c>
      <c r="O226" s="64">
        <f t="shared" si="57"/>
        <v>12765</v>
      </c>
      <c r="Q226" s="104">
        <f t="shared" si="58"/>
        <v>0</v>
      </c>
      <c r="R226" s="104" t="str">
        <f t="shared" si="59"/>
        <v>Not Applicable</v>
      </c>
      <c r="S226" s="149" t="s">
        <v>815</v>
      </c>
      <c r="T226" s="149">
        <f>IF(O226=0,0,IF(S226="N",0,VLOOKUP(B226,'Enrollment 25-26'!$B$8:$K$332,9,FALSE)))</f>
        <v>0</v>
      </c>
      <c r="U226" s="64">
        <f t="shared" si="60"/>
        <v>12765</v>
      </c>
      <c r="V226" s="128">
        <f t="shared" si="61"/>
        <v>116.57534246575342</v>
      </c>
      <c r="W226" s="150"/>
      <c r="X226" s="64">
        <f>IFERROR(VLOOKUP($B226,'Allocations 2025-26'!$B$9:$U$329,14,FALSE),0)</f>
        <v>15130</v>
      </c>
      <c r="Y226" s="99">
        <f t="shared" si="62"/>
        <v>-2365</v>
      </c>
      <c r="Z226" s="132">
        <f t="shared" si="63"/>
        <v>-0.15631196298744215</v>
      </c>
      <c r="AA226" s="151" t="str">
        <f t="shared" si="65"/>
        <v>Y</v>
      </c>
      <c r="AC226" s="64"/>
      <c r="AE226" s="152"/>
      <c r="AH226" s="153"/>
      <c r="AI226" s="153"/>
      <c r="AJ226" s="153"/>
      <c r="AK226" s="154"/>
    </row>
    <row r="227" spans="1:37" x14ac:dyDescent="0.25">
      <c r="A227" s="142" t="s">
        <v>497</v>
      </c>
      <c r="B227" t="s">
        <v>461</v>
      </c>
      <c r="C227" t="s">
        <v>462</v>
      </c>
      <c r="D227" s="143">
        <f>IFERROR(VLOOKUP(B227,'Enrollment 26-27'!$B$5:$I$332,8,FALSE),0)</f>
        <v>7.0270270270270272</v>
      </c>
      <c r="E227" s="64">
        <f t="shared" si="50"/>
        <v>807</v>
      </c>
      <c r="F227" s="144">
        <v>0</v>
      </c>
      <c r="G227" s="144">
        <v>0</v>
      </c>
      <c r="H227" s="64">
        <f t="shared" si="51"/>
        <v>807</v>
      </c>
      <c r="I227" s="64">
        <f t="shared" si="52"/>
        <v>0</v>
      </c>
      <c r="J227" s="145">
        <f t="shared" si="53"/>
        <v>807</v>
      </c>
      <c r="K227" s="146" t="str">
        <f t="shared" si="64"/>
        <v>N</v>
      </c>
      <c r="L227" s="147">
        <f t="shared" si="54"/>
        <v>807</v>
      </c>
      <c r="M227" s="148">
        <f t="shared" si="55"/>
        <v>0</v>
      </c>
      <c r="N227" s="64">
        <f t="shared" si="56"/>
        <v>0</v>
      </c>
      <c r="O227" s="64">
        <f t="shared" si="57"/>
        <v>0</v>
      </c>
      <c r="Q227" s="104">
        <f t="shared" si="58"/>
        <v>0</v>
      </c>
      <c r="R227" s="104" t="str">
        <f t="shared" si="59"/>
        <v>Not Applicable</v>
      </c>
      <c r="S227" s="149" t="s">
        <v>815</v>
      </c>
      <c r="T227" s="149">
        <f>IF(O227=0,0,IF(S227="N",0,VLOOKUP(B227,'Enrollment 25-26'!$B$8:$K$332,9,FALSE)))</f>
        <v>0</v>
      </c>
      <c r="U227" s="64">
        <f t="shared" si="60"/>
        <v>0</v>
      </c>
      <c r="V227" s="128">
        <f t="shared" si="61"/>
        <v>0</v>
      </c>
      <c r="W227" s="150"/>
      <c r="X227" s="64">
        <f>IFERROR(VLOOKUP($B227,'Allocations 2025-26'!$B$9:$U$329,14,FALSE),0)</f>
        <v>2011</v>
      </c>
      <c r="Y227" s="99">
        <f t="shared" si="62"/>
        <v>-2011</v>
      </c>
      <c r="Z227" s="132">
        <f t="shared" si="63"/>
        <v>-1</v>
      </c>
      <c r="AA227" s="151" t="str">
        <f t="shared" si="65"/>
        <v>N</v>
      </c>
      <c r="AC227" s="64"/>
      <c r="AE227" s="152"/>
      <c r="AH227" s="153"/>
      <c r="AI227" s="153"/>
      <c r="AJ227" s="153"/>
      <c r="AK227" s="154"/>
    </row>
    <row r="228" spans="1:37" x14ac:dyDescent="0.25">
      <c r="A228" s="142" t="s">
        <v>438</v>
      </c>
      <c r="B228" t="s">
        <v>475</v>
      </c>
      <c r="C228" t="s">
        <v>227</v>
      </c>
      <c r="D228" s="143">
        <f>IFERROR(VLOOKUP(B228,'Enrollment 26-27'!$B$5:$I$332,8,FALSE),0)</f>
        <v>56.17</v>
      </c>
      <c r="E228" s="64">
        <f t="shared" si="50"/>
        <v>6452</v>
      </c>
      <c r="F228" s="144">
        <v>0</v>
      </c>
      <c r="G228" s="144">
        <v>0</v>
      </c>
      <c r="H228" s="64">
        <f t="shared" si="51"/>
        <v>6452</v>
      </c>
      <c r="I228" s="64">
        <f t="shared" si="52"/>
        <v>0</v>
      </c>
      <c r="J228" s="145">
        <f t="shared" si="53"/>
        <v>6452</v>
      </c>
      <c r="K228" s="146" t="str">
        <f t="shared" si="64"/>
        <v>N</v>
      </c>
      <c r="L228" s="147">
        <f t="shared" si="54"/>
        <v>6452</v>
      </c>
      <c r="M228" s="148">
        <f t="shared" si="55"/>
        <v>0</v>
      </c>
      <c r="N228" s="64">
        <f t="shared" si="56"/>
        <v>0</v>
      </c>
      <c r="O228" s="64">
        <f t="shared" si="57"/>
        <v>0</v>
      </c>
      <c r="Q228" s="104">
        <f t="shared" si="58"/>
        <v>0</v>
      </c>
      <c r="R228" s="104" t="str">
        <f t="shared" si="59"/>
        <v>Not Applicable</v>
      </c>
      <c r="S228" s="149" t="s">
        <v>815</v>
      </c>
      <c r="T228" s="149">
        <f>IF(O228=0,0,IF(S228="N",0,VLOOKUP(B228,'Enrollment 25-26'!$B$8:$K$332,9,FALSE)))</f>
        <v>0</v>
      </c>
      <c r="U228" s="64">
        <f t="shared" si="60"/>
        <v>0</v>
      </c>
      <c r="V228" s="128">
        <f t="shared" si="61"/>
        <v>0</v>
      </c>
      <c r="W228" s="150"/>
      <c r="X228" s="64">
        <f>IFERROR(VLOOKUP($B228,'Allocations 2025-26'!$B$9:$U$329,14,FALSE),0)</f>
        <v>7222</v>
      </c>
      <c r="Y228" s="99">
        <f t="shared" si="62"/>
        <v>-7222</v>
      </c>
      <c r="Z228" s="132">
        <f t="shared" si="63"/>
        <v>-1</v>
      </c>
      <c r="AA228" s="151" t="str">
        <f t="shared" si="65"/>
        <v>N</v>
      </c>
      <c r="AC228" s="64"/>
      <c r="AE228" s="152"/>
      <c r="AH228" s="153"/>
      <c r="AI228" s="153"/>
      <c r="AJ228" s="153"/>
      <c r="AK228" s="154"/>
    </row>
    <row r="229" spans="1:37" x14ac:dyDescent="0.25">
      <c r="A229" s="142" t="s">
        <v>443</v>
      </c>
      <c r="B229" t="s">
        <v>679</v>
      </c>
      <c r="C229" t="s">
        <v>228</v>
      </c>
      <c r="D229" s="143">
        <f>IFERROR(VLOOKUP(B229,'Enrollment 26-27'!$B$5:$I$332,8,FALSE),0)</f>
        <v>14</v>
      </c>
      <c r="E229" s="64">
        <f t="shared" si="50"/>
        <v>1608</v>
      </c>
      <c r="F229" s="144">
        <v>0</v>
      </c>
      <c r="G229" s="144">
        <v>0</v>
      </c>
      <c r="H229" s="64">
        <f t="shared" si="51"/>
        <v>1608</v>
      </c>
      <c r="I229" s="64">
        <f t="shared" si="52"/>
        <v>0</v>
      </c>
      <c r="J229" s="145">
        <f t="shared" si="53"/>
        <v>1608</v>
      </c>
      <c r="K229" s="146" t="str">
        <f t="shared" si="64"/>
        <v>N</v>
      </c>
      <c r="L229" s="147">
        <f t="shared" si="54"/>
        <v>1608</v>
      </c>
      <c r="M229" s="148">
        <f t="shared" si="55"/>
        <v>0</v>
      </c>
      <c r="N229" s="64">
        <f t="shared" si="56"/>
        <v>0</v>
      </c>
      <c r="O229" s="64">
        <f t="shared" si="57"/>
        <v>0</v>
      </c>
      <c r="Q229" s="104">
        <f t="shared" si="58"/>
        <v>0</v>
      </c>
      <c r="R229" s="104" t="str">
        <f t="shared" si="59"/>
        <v>Not Applicable</v>
      </c>
      <c r="S229" s="149" t="s">
        <v>815</v>
      </c>
      <c r="T229" s="149">
        <f>IF(O229=0,0,IF(S229="N",0,VLOOKUP(B229,'Enrollment 25-26'!$B$8:$K$332,9,FALSE)))</f>
        <v>0</v>
      </c>
      <c r="U229" s="64">
        <f t="shared" si="60"/>
        <v>0</v>
      </c>
      <c r="V229" s="128">
        <f t="shared" si="61"/>
        <v>0</v>
      </c>
      <c r="W229" s="150"/>
      <c r="X229" s="64">
        <f>IFERROR(VLOOKUP($B229,'Allocations 2025-26'!$B$9:$U$329,14,FALSE),0)</f>
        <v>0</v>
      </c>
      <c r="Y229" s="99">
        <f t="shared" si="62"/>
        <v>0</v>
      </c>
      <c r="Z229" s="132">
        <f t="shared" si="63"/>
        <v>0</v>
      </c>
      <c r="AA229" s="151" t="str">
        <f t="shared" si="65"/>
        <v>N</v>
      </c>
      <c r="AC229" s="64"/>
      <c r="AE229" s="152"/>
      <c r="AH229" s="153"/>
      <c r="AI229" s="153"/>
      <c r="AJ229" s="153"/>
      <c r="AK229" s="154"/>
    </row>
    <row r="230" spans="1:37" x14ac:dyDescent="0.25">
      <c r="A230" s="142" t="s">
        <v>454</v>
      </c>
      <c r="B230" t="s">
        <v>680</v>
      </c>
      <c r="C230" t="s">
        <v>229</v>
      </c>
      <c r="D230" s="143">
        <f>IFERROR(VLOOKUP(B230,'Enrollment 26-27'!$B$5:$I$332,8,FALSE),0)</f>
        <v>3686.3333333333335</v>
      </c>
      <c r="E230" s="64">
        <f t="shared" si="50"/>
        <v>423435</v>
      </c>
      <c r="F230" s="144">
        <v>0</v>
      </c>
      <c r="G230" s="144">
        <v>0</v>
      </c>
      <c r="H230" s="64">
        <f t="shared" si="51"/>
        <v>423435</v>
      </c>
      <c r="I230" s="64">
        <f t="shared" si="52"/>
        <v>0</v>
      </c>
      <c r="J230" s="145">
        <f t="shared" si="53"/>
        <v>423435</v>
      </c>
      <c r="K230" s="146" t="str">
        <f t="shared" si="64"/>
        <v>Y</v>
      </c>
      <c r="L230" s="147">
        <f t="shared" si="54"/>
        <v>0</v>
      </c>
      <c r="M230" s="148">
        <f t="shared" si="55"/>
        <v>3686.3333333333335</v>
      </c>
      <c r="N230" s="64">
        <f t="shared" si="56"/>
        <v>6289</v>
      </c>
      <c r="O230" s="64">
        <f t="shared" si="57"/>
        <v>429724</v>
      </c>
      <c r="Q230" s="104">
        <f t="shared" si="58"/>
        <v>0</v>
      </c>
      <c r="R230" s="104" t="str">
        <f t="shared" si="59"/>
        <v>Not Applicable</v>
      </c>
      <c r="S230" s="149" t="s">
        <v>815</v>
      </c>
      <c r="T230" s="149">
        <f>IF(O230=0,0,IF(S230="N",0,VLOOKUP(B230,'Enrollment 25-26'!$B$8:$K$332,9,FALSE)))</f>
        <v>0</v>
      </c>
      <c r="U230" s="64">
        <f t="shared" si="60"/>
        <v>429724</v>
      </c>
      <c r="V230" s="128">
        <f t="shared" si="61"/>
        <v>116.57220363504837</v>
      </c>
      <c r="W230" s="150"/>
      <c r="X230" s="64">
        <f>IFERROR(VLOOKUP($B230,'Allocations 2025-26'!$B$9:$U$329,14,FALSE),0)</f>
        <v>433322</v>
      </c>
      <c r="Y230" s="99">
        <f t="shared" si="62"/>
        <v>-3598</v>
      </c>
      <c r="Z230" s="132">
        <f t="shared" si="63"/>
        <v>-8.3032940861530232E-3</v>
      </c>
      <c r="AA230" s="151" t="str">
        <f t="shared" si="65"/>
        <v>Y</v>
      </c>
      <c r="AC230" s="64"/>
      <c r="AE230" s="152"/>
      <c r="AH230" s="153"/>
      <c r="AI230" s="153"/>
      <c r="AJ230" s="153"/>
      <c r="AK230" s="154"/>
    </row>
    <row r="231" spans="1:37" s="155" customFormat="1" x14ac:dyDescent="0.25">
      <c r="A231" s="142" t="s">
        <v>443</v>
      </c>
      <c r="B231" s="13" t="s">
        <v>681</v>
      </c>
      <c r="C231" t="s">
        <v>231</v>
      </c>
      <c r="D231" s="143">
        <f>IFERROR(VLOOKUP(B231,'Enrollment 26-27'!$B$5:$I$332,8,FALSE),0)</f>
        <v>0</v>
      </c>
      <c r="E231" s="64">
        <f t="shared" si="50"/>
        <v>0</v>
      </c>
      <c r="F231" s="144">
        <v>0</v>
      </c>
      <c r="G231" s="144">
        <v>0</v>
      </c>
      <c r="H231" s="64">
        <f t="shared" si="51"/>
        <v>0</v>
      </c>
      <c r="I231" s="64">
        <f t="shared" si="52"/>
        <v>0</v>
      </c>
      <c r="J231" s="145">
        <f t="shared" si="53"/>
        <v>0</v>
      </c>
      <c r="K231" s="146" t="str">
        <f t="shared" si="64"/>
        <v>N</v>
      </c>
      <c r="L231" s="147">
        <f t="shared" si="54"/>
        <v>0</v>
      </c>
      <c r="M231" s="148">
        <f t="shared" si="55"/>
        <v>0</v>
      </c>
      <c r="N231" s="64">
        <f t="shared" si="56"/>
        <v>0</v>
      </c>
      <c r="O231" s="64">
        <f t="shared" si="57"/>
        <v>0</v>
      </c>
      <c r="P231" s="104"/>
      <c r="Q231" s="104">
        <f t="shared" si="58"/>
        <v>0</v>
      </c>
      <c r="R231" s="104" t="str">
        <f t="shared" si="59"/>
        <v>Not Applicable</v>
      </c>
      <c r="S231" s="149" t="s">
        <v>815</v>
      </c>
      <c r="T231" s="149">
        <f>IF(O231=0,0,IF(S231="N",0,VLOOKUP(B231,'Enrollment 25-26'!$B$8:$K$332,9,FALSE)))</f>
        <v>0</v>
      </c>
      <c r="U231" s="64">
        <f t="shared" si="60"/>
        <v>0</v>
      </c>
      <c r="V231" s="128">
        <f t="shared" si="61"/>
        <v>0</v>
      </c>
      <c r="W231" s="150"/>
      <c r="X231" s="64">
        <f>IFERROR(VLOOKUP($B231,'Allocations 2025-26'!$B$9:$U$329,14,FALSE),0)</f>
        <v>0</v>
      </c>
      <c r="Y231" s="99">
        <f t="shared" si="62"/>
        <v>0</v>
      </c>
      <c r="Z231" s="132">
        <f t="shared" si="63"/>
        <v>0</v>
      </c>
      <c r="AA231" s="151" t="str">
        <f t="shared" si="65"/>
        <v>N</v>
      </c>
      <c r="AB231" s="184"/>
      <c r="AC231" s="64"/>
      <c r="AD231"/>
      <c r="AE231" s="152"/>
      <c r="AH231" s="156"/>
      <c r="AI231" s="156"/>
      <c r="AJ231" s="156"/>
      <c r="AK231" s="157"/>
    </row>
    <row r="232" spans="1:37" x14ac:dyDescent="0.25">
      <c r="A232" s="142" t="s">
        <v>451</v>
      </c>
      <c r="B232" t="s">
        <v>682</v>
      </c>
      <c r="C232" t="s">
        <v>232</v>
      </c>
      <c r="D232" s="143">
        <f>IFERROR(VLOOKUP(B232,'Enrollment 26-27'!$B$5:$I$332,8,FALSE),0)</f>
        <v>941.99333333333334</v>
      </c>
      <c r="E232" s="64">
        <f t="shared" si="50"/>
        <v>108203</v>
      </c>
      <c r="F232" s="144">
        <v>0</v>
      </c>
      <c r="G232" s="144">
        <v>0</v>
      </c>
      <c r="H232" s="64">
        <f t="shared" si="51"/>
        <v>108203</v>
      </c>
      <c r="I232" s="64">
        <f t="shared" si="52"/>
        <v>0</v>
      </c>
      <c r="J232" s="145">
        <f t="shared" si="53"/>
        <v>108203</v>
      </c>
      <c r="K232" s="146" t="str">
        <f t="shared" si="64"/>
        <v>Y</v>
      </c>
      <c r="L232" s="147">
        <f t="shared" si="54"/>
        <v>0</v>
      </c>
      <c r="M232" s="148">
        <f t="shared" si="55"/>
        <v>941.99333333333334</v>
      </c>
      <c r="N232" s="64">
        <f t="shared" si="56"/>
        <v>1607</v>
      </c>
      <c r="O232" s="64">
        <f t="shared" si="57"/>
        <v>109810</v>
      </c>
      <c r="Q232" s="104">
        <f t="shared" si="58"/>
        <v>0</v>
      </c>
      <c r="R232" s="104" t="str">
        <f t="shared" si="59"/>
        <v>Not Applicable</v>
      </c>
      <c r="S232" s="149" t="s">
        <v>815</v>
      </c>
      <c r="T232" s="149">
        <f>IF(O232=0,0,IF(S232="N",0,VLOOKUP(B232,'Enrollment 25-26'!$B$8:$K$332,9,FALSE)))</f>
        <v>0</v>
      </c>
      <c r="U232" s="64">
        <f t="shared" si="60"/>
        <v>109810</v>
      </c>
      <c r="V232" s="128">
        <f t="shared" si="61"/>
        <v>116.57195026150221</v>
      </c>
      <c r="W232" s="150"/>
      <c r="X232" s="64">
        <f>IFERROR(VLOOKUP($B232,'Allocations 2025-26'!$B$9:$U$329,14,FALSE),0)</f>
        <v>110239</v>
      </c>
      <c r="Y232" s="99">
        <f t="shared" si="62"/>
        <v>-429</v>
      </c>
      <c r="Z232" s="132">
        <f t="shared" si="63"/>
        <v>-3.8915447346220483E-3</v>
      </c>
      <c r="AA232" s="151" t="str">
        <f t="shared" si="65"/>
        <v>Y</v>
      </c>
      <c r="AC232" s="64"/>
      <c r="AE232" s="152"/>
      <c r="AH232" s="153"/>
      <c r="AI232" s="153"/>
      <c r="AJ232" s="153"/>
      <c r="AK232" s="154"/>
    </row>
    <row r="233" spans="1:37" x14ac:dyDescent="0.25">
      <c r="A233" s="142" t="s">
        <v>459</v>
      </c>
      <c r="B233" t="s">
        <v>683</v>
      </c>
      <c r="C233" t="s">
        <v>233</v>
      </c>
      <c r="D233" s="143">
        <f>IFERROR(VLOOKUP(B233,'Enrollment 26-27'!$B$5:$I$332,8,FALSE),0)</f>
        <v>222.32999999999998</v>
      </c>
      <c r="E233" s="64">
        <f t="shared" si="50"/>
        <v>25538</v>
      </c>
      <c r="F233" s="144">
        <v>0</v>
      </c>
      <c r="G233" s="144">
        <v>0</v>
      </c>
      <c r="H233" s="64">
        <f t="shared" si="51"/>
        <v>25538</v>
      </c>
      <c r="I233" s="64">
        <f t="shared" si="52"/>
        <v>0</v>
      </c>
      <c r="J233" s="145">
        <f t="shared" si="53"/>
        <v>25538</v>
      </c>
      <c r="K233" s="146" t="str">
        <f t="shared" si="64"/>
        <v>Y</v>
      </c>
      <c r="L233" s="147">
        <f t="shared" si="54"/>
        <v>0</v>
      </c>
      <c r="M233" s="148">
        <f t="shared" si="55"/>
        <v>222.32999999999998</v>
      </c>
      <c r="N233" s="64">
        <f t="shared" si="56"/>
        <v>379</v>
      </c>
      <c r="O233" s="64">
        <f t="shared" si="57"/>
        <v>25917</v>
      </c>
      <c r="Q233" s="104">
        <f t="shared" si="58"/>
        <v>0</v>
      </c>
      <c r="R233" s="104" t="str">
        <f t="shared" si="59"/>
        <v>Not Applicable</v>
      </c>
      <c r="S233" s="149" t="s">
        <v>815</v>
      </c>
      <c r="T233" s="149">
        <f>IF(O233=0,0,IF(S233="N",0,VLOOKUP(B233,'Enrollment 25-26'!$B$8:$K$332,9,FALSE)))</f>
        <v>0</v>
      </c>
      <c r="U233" s="64">
        <f t="shared" si="60"/>
        <v>25917</v>
      </c>
      <c r="V233" s="128">
        <f t="shared" si="61"/>
        <v>116.56996356766969</v>
      </c>
      <c r="W233" s="150"/>
      <c r="X233" s="64">
        <f>IFERROR(VLOOKUP($B233,'Allocations 2025-26'!$B$9:$U$329,14,FALSE),0)</f>
        <v>27116</v>
      </c>
      <c r="Y233" s="99">
        <f t="shared" si="62"/>
        <v>-1199</v>
      </c>
      <c r="Z233" s="132">
        <f t="shared" si="63"/>
        <v>-4.4217436200029506E-2</v>
      </c>
      <c r="AA233" s="151" t="str">
        <f t="shared" si="65"/>
        <v>Y</v>
      </c>
      <c r="AC233" s="64"/>
      <c r="AE233" s="152"/>
      <c r="AH233" s="153"/>
      <c r="AI233" s="153"/>
      <c r="AJ233" s="153"/>
      <c r="AK233" s="154"/>
    </row>
    <row r="234" spans="1:37" x14ac:dyDescent="0.25">
      <c r="A234" s="142" t="s">
        <v>443</v>
      </c>
      <c r="B234" t="s">
        <v>684</v>
      </c>
      <c r="C234" t="s">
        <v>234</v>
      </c>
      <c r="D234" s="143">
        <f>IFERROR(VLOOKUP(B234,'Enrollment 26-27'!$B$5:$I$332,8,FALSE),0)</f>
        <v>2</v>
      </c>
      <c r="E234" s="64">
        <f t="shared" si="50"/>
        <v>230</v>
      </c>
      <c r="F234" s="144">
        <v>0</v>
      </c>
      <c r="G234" s="144">
        <v>0</v>
      </c>
      <c r="H234" s="64">
        <f t="shared" si="51"/>
        <v>230</v>
      </c>
      <c r="I234" s="64">
        <f t="shared" si="52"/>
        <v>0</v>
      </c>
      <c r="J234" s="145">
        <f t="shared" si="53"/>
        <v>230</v>
      </c>
      <c r="K234" s="146" t="str">
        <f t="shared" si="64"/>
        <v>N</v>
      </c>
      <c r="L234" s="147">
        <f t="shared" si="54"/>
        <v>230</v>
      </c>
      <c r="M234" s="148">
        <f t="shared" si="55"/>
        <v>0</v>
      </c>
      <c r="N234" s="64">
        <f t="shared" si="56"/>
        <v>0</v>
      </c>
      <c r="O234" s="64">
        <f t="shared" si="57"/>
        <v>0</v>
      </c>
      <c r="Q234" s="104">
        <f t="shared" si="58"/>
        <v>0</v>
      </c>
      <c r="R234" s="104" t="str">
        <f t="shared" si="59"/>
        <v>Not Applicable</v>
      </c>
      <c r="S234" s="149" t="s">
        <v>815</v>
      </c>
      <c r="T234" s="149">
        <f>IF(O234=0,0,IF(S234="N",0,VLOOKUP(B234,'Enrollment 25-26'!$B$8:$K$332,9,FALSE)))</f>
        <v>0</v>
      </c>
      <c r="U234" s="64">
        <f t="shared" si="60"/>
        <v>0</v>
      </c>
      <c r="V234" s="128">
        <f t="shared" si="61"/>
        <v>0</v>
      </c>
      <c r="W234" s="150"/>
      <c r="X234" s="64">
        <f>IFERROR(VLOOKUP($B234,'Allocations 2025-26'!$B$9:$U$329,14,FALSE),0)</f>
        <v>0</v>
      </c>
      <c r="Y234" s="99">
        <f t="shared" si="62"/>
        <v>0</v>
      </c>
      <c r="Z234" s="132">
        <f t="shared" si="63"/>
        <v>0</v>
      </c>
      <c r="AA234" s="151" t="str">
        <f t="shared" si="65"/>
        <v>N</v>
      </c>
      <c r="AC234" s="64"/>
      <c r="AE234" s="152"/>
      <c r="AH234" s="153"/>
      <c r="AI234" s="153"/>
      <c r="AJ234" s="153"/>
      <c r="AK234" s="154"/>
    </row>
    <row r="235" spans="1:37" x14ac:dyDescent="0.25">
      <c r="A235" s="142" t="s">
        <v>443</v>
      </c>
      <c r="B235" t="s">
        <v>685</v>
      </c>
      <c r="C235" t="s">
        <v>235</v>
      </c>
      <c r="D235" s="143">
        <f>IFERROR(VLOOKUP(B235,'Enrollment 26-27'!$B$5:$I$332,8,FALSE),0)</f>
        <v>14.34</v>
      </c>
      <c r="E235" s="64">
        <f t="shared" si="50"/>
        <v>1647</v>
      </c>
      <c r="F235" s="144">
        <v>0</v>
      </c>
      <c r="G235" s="144">
        <v>0</v>
      </c>
      <c r="H235" s="64">
        <f t="shared" si="51"/>
        <v>1647</v>
      </c>
      <c r="I235" s="64">
        <f t="shared" si="52"/>
        <v>0</v>
      </c>
      <c r="J235" s="145">
        <f t="shared" si="53"/>
        <v>1647</v>
      </c>
      <c r="K235" s="146" t="str">
        <f t="shared" si="64"/>
        <v>N</v>
      </c>
      <c r="L235" s="147">
        <f t="shared" si="54"/>
        <v>1647</v>
      </c>
      <c r="M235" s="148">
        <f t="shared" si="55"/>
        <v>0</v>
      </c>
      <c r="N235" s="64">
        <f t="shared" si="56"/>
        <v>0</v>
      </c>
      <c r="O235" s="64">
        <f t="shared" si="57"/>
        <v>0</v>
      </c>
      <c r="Q235" s="104">
        <f t="shared" si="58"/>
        <v>0</v>
      </c>
      <c r="R235" s="104" t="str">
        <f t="shared" si="59"/>
        <v>Not Applicable</v>
      </c>
      <c r="S235" s="149" t="s">
        <v>815</v>
      </c>
      <c r="T235" s="149">
        <f>IF(O235=0,0,IF(S235="N",0,VLOOKUP(B235,'Enrollment 25-26'!$B$8:$K$332,9,FALSE)))</f>
        <v>0</v>
      </c>
      <c r="U235" s="64">
        <f t="shared" si="60"/>
        <v>0</v>
      </c>
      <c r="V235" s="128">
        <f t="shared" si="61"/>
        <v>0</v>
      </c>
      <c r="W235" s="150"/>
      <c r="X235" s="64">
        <f>IFERROR(VLOOKUP($B235,'Allocations 2025-26'!$B$9:$U$329,14,FALSE),0)</f>
        <v>0</v>
      </c>
      <c r="Y235" s="99">
        <f t="shared" si="62"/>
        <v>0</v>
      </c>
      <c r="Z235" s="132">
        <f t="shared" si="63"/>
        <v>0</v>
      </c>
      <c r="AA235" s="151" t="str">
        <f t="shared" si="65"/>
        <v>N</v>
      </c>
      <c r="AC235" s="64"/>
      <c r="AE235" s="152"/>
      <c r="AH235" s="153"/>
      <c r="AI235" s="153"/>
      <c r="AJ235" s="153"/>
      <c r="AK235" s="154"/>
    </row>
    <row r="236" spans="1:37" x14ac:dyDescent="0.25">
      <c r="A236" s="142" t="s">
        <v>454</v>
      </c>
      <c r="B236" t="s">
        <v>686</v>
      </c>
      <c r="C236" t="s">
        <v>236</v>
      </c>
      <c r="D236" s="143">
        <f>IFERROR(VLOOKUP(B236,'Enrollment 26-27'!$B$5:$I$332,8,FALSE),0)</f>
        <v>237.83</v>
      </c>
      <c r="E236" s="64">
        <f t="shared" si="50"/>
        <v>27319</v>
      </c>
      <c r="F236" s="144">
        <v>0</v>
      </c>
      <c r="G236" s="144">
        <v>0</v>
      </c>
      <c r="H236" s="64">
        <f t="shared" si="51"/>
        <v>27319</v>
      </c>
      <c r="I236" s="64">
        <f t="shared" si="52"/>
        <v>0</v>
      </c>
      <c r="J236" s="145">
        <f t="shared" si="53"/>
        <v>27319</v>
      </c>
      <c r="K236" s="146" t="str">
        <f t="shared" si="64"/>
        <v>Y</v>
      </c>
      <c r="L236" s="147">
        <f t="shared" si="54"/>
        <v>0</v>
      </c>
      <c r="M236" s="148">
        <f t="shared" si="55"/>
        <v>237.83</v>
      </c>
      <c r="N236" s="64">
        <f t="shared" si="56"/>
        <v>406</v>
      </c>
      <c r="O236" s="64">
        <f t="shared" si="57"/>
        <v>27725</v>
      </c>
      <c r="Q236" s="104">
        <f t="shared" si="58"/>
        <v>0</v>
      </c>
      <c r="R236" s="104" t="str">
        <f t="shared" si="59"/>
        <v>Not Applicable</v>
      </c>
      <c r="S236" s="149" t="s">
        <v>815</v>
      </c>
      <c r="T236" s="149">
        <f>IF(O236=0,0,IF(S236="N",0,VLOOKUP(B236,'Enrollment 25-26'!$B$8:$K$332,9,FALSE)))</f>
        <v>0</v>
      </c>
      <c r="U236" s="64">
        <f t="shared" si="60"/>
        <v>27725</v>
      </c>
      <c r="V236" s="128">
        <f t="shared" si="61"/>
        <v>116.57486439894042</v>
      </c>
      <c r="W236" s="150"/>
      <c r="X236" s="64">
        <f>IFERROR(VLOOKUP($B236,'Allocations 2025-26'!$B$9:$U$329,14,FALSE),0)</f>
        <v>25183</v>
      </c>
      <c r="Y236" s="99">
        <f t="shared" si="62"/>
        <v>2542</v>
      </c>
      <c r="Z236" s="132">
        <f t="shared" si="63"/>
        <v>0.10094111106698964</v>
      </c>
      <c r="AA236" s="151" t="str">
        <f t="shared" si="65"/>
        <v>Y</v>
      </c>
      <c r="AC236" s="64"/>
      <c r="AE236" s="152"/>
      <c r="AH236" s="153"/>
      <c r="AI236" s="153"/>
      <c r="AJ236" s="153"/>
      <c r="AK236" s="154"/>
    </row>
    <row r="237" spans="1:37" x14ac:dyDescent="0.25">
      <c r="A237" s="142" t="s">
        <v>438</v>
      </c>
      <c r="B237" t="s">
        <v>687</v>
      </c>
      <c r="C237" t="s">
        <v>237</v>
      </c>
      <c r="D237" s="143">
        <f>IFERROR(VLOOKUP(B237,'Enrollment 26-27'!$B$5:$I$332,8,FALSE),0)</f>
        <v>270.83000000000004</v>
      </c>
      <c r="E237" s="64">
        <f t="shared" si="50"/>
        <v>31109</v>
      </c>
      <c r="F237" s="144">
        <v>0</v>
      </c>
      <c r="G237" s="144">
        <v>0</v>
      </c>
      <c r="H237" s="64">
        <f t="shared" si="51"/>
        <v>31109</v>
      </c>
      <c r="I237" s="64">
        <f t="shared" si="52"/>
        <v>0</v>
      </c>
      <c r="J237" s="145">
        <f t="shared" si="53"/>
        <v>31109</v>
      </c>
      <c r="K237" s="146" t="str">
        <f t="shared" si="64"/>
        <v>Y</v>
      </c>
      <c r="L237" s="147">
        <f t="shared" si="54"/>
        <v>0</v>
      </c>
      <c r="M237" s="148">
        <f t="shared" si="55"/>
        <v>270.83000000000004</v>
      </c>
      <c r="N237" s="64">
        <f t="shared" si="56"/>
        <v>462</v>
      </c>
      <c r="O237" s="64">
        <f t="shared" si="57"/>
        <v>31571</v>
      </c>
      <c r="Q237" s="104">
        <f t="shared" si="58"/>
        <v>0</v>
      </c>
      <c r="R237" s="104" t="str">
        <f t="shared" si="59"/>
        <v>Not Applicable</v>
      </c>
      <c r="S237" s="149" t="s">
        <v>815</v>
      </c>
      <c r="T237" s="149">
        <f>IF(O237=0,0,IF(S237="N",0,VLOOKUP(B237,'Enrollment 25-26'!$B$8:$K$332,9,FALSE)))</f>
        <v>0</v>
      </c>
      <c r="U237" s="64">
        <f t="shared" si="60"/>
        <v>31571</v>
      </c>
      <c r="V237" s="128">
        <f t="shared" si="61"/>
        <v>116.57128087730308</v>
      </c>
      <c r="W237" s="150"/>
      <c r="X237" s="64">
        <f>IFERROR(VLOOKUP($B237,'Allocations 2025-26'!$B$9:$U$329,14,FALSE),0)</f>
        <v>32367</v>
      </c>
      <c r="Y237" s="99">
        <f t="shared" si="62"/>
        <v>-796</v>
      </c>
      <c r="Z237" s="132">
        <f t="shared" si="63"/>
        <v>-2.4592949609169832E-2</v>
      </c>
      <c r="AA237" s="151" t="str">
        <f t="shared" si="65"/>
        <v>Y</v>
      </c>
      <c r="AC237" s="64"/>
      <c r="AE237" s="152"/>
      <c r="AH237" s="153"/>
      <c r="AI237" s="153"/>
      <c r="AJ237" s="153"/>
      <c r="AK237" s="154"/>
    </row>
    <row r="238" spans="1:37" x14ac:dyDescent="0.25">
      <c r="A238" s="142" t="s">
        <v>459</v>
      </c>
      <c r="B238" t="s">
        <v>688</v>
      </c>
      <c r="C238" t="s">
        <v>238</v>
      </c>
      <c r="D238" s="143">
        <f>IFERROR(VLOOKUP(B238,'Enrollment 26-27'!$B$5:$I$332,8,FALSE),0)</f>
        <v>12</v>
      </c>
      <c r="E238" s="64">
        <f t="shared" si="50"/>
        <v>1378</v>
      </c>
      <c r="F238" s="144">
        <v>0</v>
      </c>
      <c r="G238" s="144">
        <v>0</v>
      </c>
      <c r="H238" s="64">
        <f t="shared" si="51"/>
        <v>1378</v>
      </c>
      <c r="I238" s="64">
        <f t="shared" si="52"/>
        <v>0</v>
      </c>
      <c r="J238" s="145">
        <f t="shared" si="53"/>
        <v>1378</v>
      </c>
      <c r="K238" s="146" t="str">
        <f t="shared" si="64"/>
        <v>N</v>
      </c>
      <c r="L238" s="147">
        <f t="shared" si="54"/>
        <v>1378</v>
      </c>
      <c r="M238" s="148">
        <f t="shared" si="55"/>
        <v>0</v>
      </c>
      <c r="N238" s="64">
        <f t="shared" si="56"/>
        <v>0</v>
      </c>
      <c r="O238" s="64">
        <f t="shared" si="57"/>
        <v>0</v>
      </c>
      <c r="Q238" s="104">
        <f t="shared" si="58"/>
        <v>0</v>
      </c>
      <c r="R238" s="104" t="str">
        <f t="shared" si="59"/>
        <v>Not Applicable</v>
      </c>
      <c r="S238" s="149" t="s">
        <v>815</v>
      </c>
      <c r="T238" s="149">
        <f>IF(O238=0,0,IF(S238="N",0,VLOOKUP(B238,'Enrollment 25-26'!$B$8:$K$332,9,FALSE)))</f>
        <v>0</v>
      </c>
      <c r="U238" s="64">
        <f t="shared" si="60"/>
        <v>0</v>
      </c>
      <c r="V238" s="128">
        <f t="shared" si="61"/>
        <v>0</v>
      </c>
      <c r="W238" s="150"/>
      <c r="X238" s="64">
        <f>IFERROR(VLOOKUP($B238,'Allocations 2025-26'!$B$9:$U$329,14,FALSE),0)</f>
        <v>0</v>
      </c>
      <c r="Y238" s="99">
        <f t="shared" si="62"/>
        <v>0</v>
      </c>
      <c r="Z238" s="132">
        <f t="shared" si="63"/>
        <v>0</v>
      </c>
      <c r="AA238" s="151" t="str">
        <f t="shared" si="65"/>
        <v>N</v>
      </c>
      <c r="AC238" s="64"/>
      <c r="AE238" s="152"/>
      <c r="AH238" s="153"/>
      <c r="AI238" s="153"/>
      <c r="AJ238" s="153"/>
      <c r="AK238" s="154"/>
    </row>
    <row r="239" spans="1:37" x14ac:dyDescent="0.25">
      <c r="A239" s="142" t="s">
        <v>443</v>
      </c>
      <c r="B239" t="s">
        <v>689</v>
      </c>
      <c r="C239" t="s">
        <v>239</v>
      </c>
      <c r="D239" s="143">
        <f>IFERROR(VLOOKUP(B239,'Enrollment 26-27'!$B$5:$I$332,8,FALSE),0)</f>
        <v>0</v>
      </c>
      <c r="E239" s="64">
        <f t="shared" si="50"/>
        <v>0</v>
      </c>
      <c r="F239" s="144">
        <v>0</v>
      </c>
      <c r="G239" s="144">
        <v>0</v>
      </c>
      <c r="H239" s="64">
        <f t="shared" si="51"/>
        <v>0</v>
      </c>
      <c r="I239" s="64">
        <f t="shared" si="52"/>
        <v>0</v>
      </c>
      <c r="J239" s="145">
        <f t="shared" si="53"/>
        <v>0</v>
      </c>
      <c r="K239" s="146" t="str">
        <f t="shared" si="64"/>
        <v>N</v>
      </c>
      <c r="L239" s="147">
        <f t="shared" si="54"/>
        <v>0</v>
      </c>
      <c r="M239" s="148">
        <f t="shared" si="55"/>
        <v>0</v>
      </c>
      <c r="N239" s="64">
        <f t="shared" si="56"/>
        <v>0</v>
      </c>
      <c r="O239" s="64">
        <f t="shared" si="57"/>
        <v>0</v>
      </c>
      <c r="Q239" s="104">
        <f t="shared" si="58"/>
        <v>0</v>
      </c>
      <c r="R239" s="104" t="str">
        <f t="shared" si="59"/>
        <v>Not Applicable</v>
      </c>
      <c r="S239" s="149" t="s">
        <v>815</v>
      </c>
      <c r="T239" s="149">
        <f>IF(O239=0,0,IF(S239="N",0,VLOOKUP(B239,'Enrollment 25-26'!$B$8:$K$332,9,FALSE)))</f>
        <v>0</v>
      </c>
      <c r="U239" s="64">
        <f t="shared" si="60"/>
        <v>0</v>
      </c>
      <c r="V239" s="128">
        <f t="shared" si="61"/>
        <v>0</v>
      </c>
      <c r="W239" s="150"/>
      <c r="X239" s="64">
        <f>IFERROR(VLOOKUP($B239,'Allocations 2025-26'!$B$9:$U$329,14,FALSE),0)</f>
        <v>0</v>
      </c>
      <c r="Y239" s="99">
        <f t="shared" si="62"/>
        <v>0</v>
      </c>
      <c r="Z239" s="132">
        <f t="shared" si="63"/>
        <v>0</v>
      </c>
      <c r="AA239" s="151" t="str">
        <f t="shared" si="65"/>
        <v>N</v>
      </c>
      <c r="AC239" s="64"/>
      <c r="AE239" s="152"/>
      <c r="AH239" s="153"/>
      <c r="AI239" s="153"/>
      <c r="AJ239" s="153"/>
      <c r="AK239" s="154"/>
    </row>
    <row r="240" spans="1:37" x14ac:dyDescent="0.25">
      <c r="A240" s="142" t="s">
        <v>471</v>
      </c>
      <c r="B240" t="s">
        <v>690</v>
      </c>
      <c r="C240" t="s">
        <v>240</v>
      </c>
      <c r="D240" s="143">
        <f>IFERROR(VLOOKUP(B240,'Enrollment 26-27'!$B$5:$I$332,8,FALSE),0)</f>
        <v>736.5</v>
      </c>
      <c r="E240" s="64">
        <f t="shared" si="50"/>
        <v>84599</v>
      </c>
      <c r="F240" s="144">
        <v>0</v>
      </c>
      <c r="G240" s="144">
        <v>0</v>
      </c>
      <c r="H240" s="64">
        <f t="shared" si="51"/>
        <v>84599</v>
      </c>
      <c r="I240" s="64">
        <f t="shared" si="52"/>
        <v>0</v>
      </c>
      <c r="J240" s="145">
        <f t="shared" si="53"/>
        <v>84599</v>
      </c>
      <c r="K240" s="146" t="str">
        <f t="shared" si="64"/>
        <v>Y</v>
      </c>
      <c r="L240" s="147">
        <f t="shared" si="54"/>
        <v>0</v>
      </c>
      <c r="M240" s="148">
        <f t="shared" si="55"/>
        <v>736.5</v>
      </c>
      <c r="N240" s="64">
        <f t="shared" si="56"/>
        <v>1256</v>
      </c>
      <c r="O240" s="64">
        <f t="shared" si="57"/>
        <v>85855</v>
      </c>
      <c r="Q240" s="104">
        <f t="shared" si="58"/>
        <v>0</v>
      </c>
      <c r="R240" s="104" t="str">
        <f t="shared" si="59"/>
        <v>Not Applicable</v>
      </c>
      <c r="S240" s="149" t="s">
        <v>815</v>
      </c>
      <c r="T240" s="149">
        <f>IF(O240=0,0,IF(S240="N",0,VLOOKUP(B240,'Enrollment 25-26'!$B$8:$K$332,9,FALSE)))</f>
        <v>0</v>
      </c>
      <c r="U240" s="64">
        <f t="shared" si="60"/>
        <v>85855</v>
      </c>
      <c r="V240" s="128">
        <f t="shared" si="61"/>
        <v>116.57162253903599</v>
      </c>
      <c r="W240" s="150"/>
      <c r="X240" s="64">
        <f>IFERROR(VLOOKUP($B240,'Allocations 2025-26'!$B$9:$U$329,14,FALSE),0)</f>
        <v>89273</v>
      </c>
      <c r="Y240" s="99">
        <f t="shared" si="62"/>
        <v>-3418</v>
      </c>
      <c r="Z240" s="132">
        <f t="shared" si="63"/>
        <v>-3.8287052076215654E-2</v>
      </c>
      <c r="AA240" s="151" t="str">
        <f t="shared" si="65"/>
        <v>Y</v>
      </c>
      <c r="AC240" s="64"/>
      <c r="AE240" s="152"/>
      <c r="AH240" s="153"/>
      <c r="AI240" s="153"/>
      <c r="AJ240" s="153"/>
      <c r="AK240" s="154"/>
    </row>
    <row r="241" spans="1:37" x14ac:dyDescent="0.25">
      <c r="A241" s="142" t="s">
        <v>446</v>
      </c>
      <c r="B241" t="s">
        <v>490</v>
      </c>
      <c r="C241" t="s">
        <v>241</v>
      </c>
      <c r="D241" s="143">
        <f>IFERROR(VLOOKUP(B241,'Enrollment 26-27'!$B$5:$I$332,8,FALSE),0)</f>
        <v>71</v>
      </c>
      <c r="E241" s="64">
        <f t="shared" si="50"/>
        <v>8156</v>
      </c>
      <c r="F241" s="144">
        <v>0</v>
      </c>
      <c r="G241" s="144">
        <v>0</v>
      </c>
      <c r="H241" s="64">
        <f t="shared" si="51"/>
        <v>8156</v>
      </c>
      <c r="I241" s="64">
        <f t="shared" si="52"/>
        <v>0</v>
      </c>
      <c r="J241" s="145">
        <f t="shared" si="53"/>
        <v>8156</v>
      </c>
      <c r="K241" s="146" t="str">
        <f t="shared" si="64"/>
        <v>N</v>
      </c>
      <c r="L241" s="147">
        <f t="shared" si="54"/>
        <v>8156</v>
      </c>
      <c r="M241" s="148">
        <f t="shared" si="55"/>
        <v>0</v>
      </c>
      <c r="N241" s="64">
        <f t="shared" si="56"/>
        <v>0</v>
      </c>
      <c r="O241" s="64">
        <f t="shared" si="57"/>
        <v>0</v>
      </c>
      <c r="Q241" s="104">
        <f t="shared" si="58"/>
        <v>0</v>
      </c>
      <c r="R241" s="104" t="str">
        <f t="shared" si="59"/>
        <v>Not Applicable</v>
      </c>
      <c r="S241" s="149" t="s">
        <v>815</v>
      </c>
      <c r="T241" s="149">
        <f>IF(O241=0,0,IF(S241="N",0,VLOOKUP(B241,'Enrollment 25-26'!$B$8:$K$332,9,FALSE)))</f>
        <v>0</v>
      </c>
      <c r="U241" s="64">
        <f t="shared" si="60"/>
        <v>0</v>
      </c>
      <c r="V241" s="128">
        <f t="shared" si="61"/>
        <v>0</v>
      </c>
      <c r="W241" s="150"/>
      <c r="X241" s="64">
        <f>IFERROR(VLOOKUP($B241,'Allocations 2025-26'!$B$9:$U$329,14,FALSE),0)</f>
        <v>8336</v>
      </c>
      <c r="Y241" s="99">
        <f t="shared" si="62"/>
        <v>-8336</v>
      </c>
      <c r="Z241" s="132">
        <f t="shared" si="63"/>
        <v>-1</v>
      </c>
      <c r="AA241" s="151" t="str">
        <f t="shared" si="65"/>
        <v>N</v>
      </c>
      <c r="AC241" s="64"/>
      <c r="AE241" s="152"/>
      <c r="AH241" s="153"/>
      <c r="AI241" s="153"/>
      <c r="AJ241" s="153"/>
      <c r="AK241" s="154"/>
    </row>
    <row r="242" spans="1:37" x14ac:dyDescent="0.25">
      <c r="A242" s="142" t="s">
        <v>438</v>
      </c>
      <c r="B242" t="s">
        <v>691</v>
      </c>
      <c r="C242" t="s">
        <v>242</v>
      </c>
      <c r="D242" s="143">
        <f>IFERROR(VLOOKUP(B242,'Enrollment 26-27'!$B$5:$I$332,8,FALSE),0)</f>
        <v>0</v>
      </c>
      <c r="E242" s="64">
        <f t="shared" si="50"/>
        <v>0</v>
      </c>
      <c r="F242" s="144">
        <v>0</v>
      </c>
      <c r="G242" s="144">
        <v>0</v>
      </c>
      <c r="H242" s="64">
        <f t="shared" si="51"/>
        <v>0</v>
      </c>
      <c r="I242" s="64">
        <f t="shared" si="52"/>
        <v>0</v>
      </c>
      <c r="J242" s="145">
        <f t="shared" si="53"/>
        <v>0</v>
      </c>
      <c r="K242" s="146" t="str">
        <f t="shared" si="64"/>
        <v>N</v>
      </c>
      <c r="L242" s="147">
        <f t="shared" si="54"/>
        <v>0</v>
      </c>
      <c r="M242" s="148">
        <f t="shared" si="55"/>
        <v>0</v>
      </c>
      <c r="N242" s="64">
        <f t="shared" si="56"/>
        <v>0</v>
      </c>
      <c r="O242" s="64">
        <f t="shared" si="57"/>
        <v>0</v>
      </c>
      <c r="Q242" s="104">
        <f t="shared" si="58"/>
        <v>0</v>
      </c>
      <c r="R242" s="104" t="str">
        <f t="shared" si="59"/>
        <v>Not Applicable</v>
      </c>
      <c r="S242" s="149" t="s">
        <v>815</v>
      </c>
      <c r="T242" s="149">
        <f>IF(O242=0,0,IF(S242="N",0,VLOOKUP(B242,'Enrollment 25-26'!$B$8:$K$332,9,FALSE)))</f>
        <v>0</v>
      </c>
      <c r="U242" s="64">
        <f t="shared" si="60"/>
        <v>0</v>
      </c>
      <c r="V242" s="128">
        <f t="shared" si="61"/>
        <v>0</v>
      </c>
      <c r="W242" s="150"/>
      <c r="X242" s="64">
        <f>IFERROR(VLOOKUP($B242,'Allocations 2025-26'!$B$9:$U$329,14,FALSE),0)</f>
        <v>0</v>
      </c>
      <c r="Y242" s="99">
        <f t="shared" si="62"/>
        <v>0</v>
      </c>
      <c r="Z242" s="132">
        <f t="shared" si="63"/>
        <v>0</v>
      </c>
      <c r="AA242" s="151" t="str">
        <f t="shared" si="65"/>
        <v>N</v>
      </c>
      <c r="AC242" s="64"/>
      <c r="AE242" s="152"/>
      <c r="AH242" s="153"/>
      <c r="AI242" s="153"/>
      <c r="AJ242" s="153"/>
      <c r="AK242" s="154"/>
    </row>
    <row r="243" spans="1:37" x14ac:dyDescent="0.25">
      <c r="A243" s="142" t="s">
        <v>497</v>
      </c>
      <c r="B243" t="s">
        <v>692</v>
      </c>
      <c r="C243" t="s">
        <v>693</v>
      </c>
      <c r="D243" s="143">
        <f>IFERROR(VLOOKUP(B243,'Enrollment 26-27'!$B$5:$I$332,8,FALSE),0)</f>
        <v>0</v>
      </c>
      <c r="E243" s="64">
        <f t="shared" si="50"/>
        <v>0</v>
      </c>
      <c r="F243" s="144">
        <v>0</v>
      </c>
      <c r="G243" s="144">
        <v>0</v>
      </c>
      <c r="H243" s="64">
        <f t="shared" si="51"/>
        <v>0</v>
      </c>
      <c r="I243" s="64">
        <f t="shared" si="52"/>
        <v>0</v>
      </c>
      <c r="J243" s="145">
        <f t="shared" si="53"/>
        <v>0</v>
      </c>
      <c r="K243" s="146" t="str">
        <f t="shared" si="64"/>
        <v>N</v>
      </c>
      <c r="L243" s="147">
        <f t="shared" si="54"/>
        <v>0</v>
      </c>
      <c r="M243" s="148">
        <f t="shared" si="55"/>
        <v>0</v>
      </c>
      <c r="N243" s="64">
        <f t="shared" si="56"/>
        <v>0</v>
      </c>
      <c r="O243" s="64">
        <f t="shared" si="57"/>
        <v>0</v>
      </c>
      <c r="Q243" s="104">
        <f t="shared" si="58"/>
        <v>0</v>
      </c>
      <c r="R243" s="104" t="str">
        <f t="shared" si="59"/>
        <v>Not Applicable</v>
      </c>
      <c r="S243" s="149" t="s">
        <v>815</v>
      </c>
      <c r="T243" s="149">
        <f>IF(O243=0,0,IF(S243="N",0,VLOOKUP(B243,'Enrollment 25-26'!$B$8:$K$332,9,FALSE)))</f>
        <v>0</v>
      </c>
      <c r="U243" s="64">
        <f t="shared" si="60"/>
        <v>0</v>
      </c>
      <c r="V243" s="128">
        <f t="shared" si="61"/>
        <v>0</v>
      </c>
      <c r="W243" s="150"/>
      <c r="X243" s="64">
        <f>IFERROR(VLOOKUP($B243,'Allocations 2025-26'!$B$9:$U$329,14,FALSE),0)</f>
        <v>0</v>
      </c>
      <c r="Y243" s="99">
        <f t="shared" si="62"/>
        <v>0</v>
      </c>
      <c r="Z243" s="132">
        <f t="shared" si="63"/>
        <v>0</v>
      </c>
      <c r="AA243" s="151" t="str">
        <f t="shared" si="65"/>
        <v>N</v>
      </c>
      <c r="AC243" s="64"/>
      <c r="AE243" s="152"/>
      <c r="AH243" s="153"/>
      <c r="AI243" s="153"/>
      <c r="AJ243" s="153"/>
      <c r="AK243" s="154"/>
    </row>
    <row r="244" spans="1:37" x14ac:dyDescent="0.25">
      <c r="A244" s="142" t="s">
        <v>497</v>
      </c>
      <c r="B244" t="s">
        <v>694</v>
      </c>
      <c r="C244" t="s">
        <v>695</v>
      </c>
      <c r="D244" s="143">
        <f>IFERROR(VLOOKUP(B244,'Enrollment 26-27'!$B$5:$I$332,8,FALSE),0)</f>
        <v>0</v>
      </c>
      <c r="E244" s="64">
        <f t="shared" si="50"/>
        <v>0</v>
      </c>
      <c r="F244" s="144">
        <v>0</v>
      </c>
      <c r="G244" s="144">
        <v>0</v>
      </c>
      <c r="H244" s="64">
        <f t="shared" si="51"/>
        <v>0</v>
      </c>
      <c r="I244" s="64">
        <f t="shared" si="52"/>
        <v>0</v>
      </c>
      <c r="J244" s="145">
        <f t="shared" si="53"/>
        <v>0</v>
      </c>
      <c r="K244" s="146" t="str">
        <f t="shared" si="64"/>
        <v>N</v>
      </c>
      <c r="L244" s="147">
        <f t="shared" si="54"/>
        <v>0</v>
      </c>
      <c r="M244" s="148">
        <f t="shared" si="55"/>
        <v>0</v>
      </c>
      <c r="N244" s="64">
        <f t="shared" si="56"/>
        <v>0</v>
      </c>
      <c r="O244" s="64">
        <f t="shared" si="57"/>
        <v>0</v>
      </c>
      <c r="Q244" s="104">
        <f t="shared" si="58"/>
        <v>0</v>
      </c>
      <c r="R244" s="104" t="str">
        <f t="shared" si="59"/>
        <v>Not Applicable</v>
      </c>
      <c r="S244" s="149" t="s">
        <v>815</v>
      </c>
      <c r="T244" s="149">
        <f>IF(O244=0,0,IF(S244="N",0,VLOOKUP(B244,'Enrollment 25-26'!$B$8:$K$332,9,FALSE)))</f>
        <v>0</v>
      </c>
      <c r="U244" s="64">
        <f t="shared" si="60"/>
        <v>0</v>
      </c>
      <c r="V244" s="128">
        <f t="shared" si="61"/>
        <v>0</v>
      </c>
      <c r="W244" s="150"/>
      <c r="X244" s="64">
        <f>IFERROR(VLOOKUP($B244,'Allocations 2025-26'!$B$9:$U$329,14,FALSE),0)</f>
        <v>0</v>
      </c>
      <c r="Y244" s="99">
        <f t="shared" si="62"/>
        <v>0</v>
      </c>
      <c r="Z244" s="132">
        <f t="shared" si="63"/>
        <v>0</v>
      </c>
      <c r="AA244" s="151" t="str">
        <f t="shared" si="65"/>
        <v>N</v>
      </c>
      <c r="AC244" s="64"/>
      <c r="AE244" s="152"/>
      <c r="AH244" s="153"/>
      <c r="AI244" s="153"/>
      <c r="AJ244" s="153"/>
      <c r="AK244" s="154"/>
    </row>
    <row r="245" spans="1:37" x14ac:dyDescent="0.25">
      <c r="A245" s="142" t="s">
        <v>454</v>
      </c>
      <c r="B245" t="s">
        <v>696</v>
      </c>
      <c r="C245" t="s">
        <v>243</v>
      </c>
      <c r="D245" s="143">
        <f>IFERROR(VLOOKUP(B245,'Enrollment 26-27'!$B$5:$I$332,8,FALSE),0)</f>
        <v>7530.0033333333331</v>
      </c>
      <c r="E245" s="64">
        <f t="shared" si="50"/>
        <v>864943</v>
      </c>
      <c r="F245" s="144">
        <v>0</v>
      </c>
      <c r="G245" s="144">
        <v>0</v>
      </c>
      <c r="H245" s="158">
        <f>SUM(E245:G245)</f>
        <v>864943</v>
      </c>
      <c r="I245" s="64">
        <f t="shared" si="52"/>
        <v>0</v>
      </c>
      <c r="J245" s="145">
        <f t="shared" si="53"/>
        <v>864943</v>
      </c>
      <c r="K245" s="146" t="str">
        <f t="shared" si="64"/>
        <v>Y</v>
      </c>
      <c r="L245" s="147">
        <f t="shared" si="54"/>
        <v>0</v>
      </c>
      <c r="M245" s="148">
        <f t="shared" si="55"/>
        <v>7530.0033333333331</v>
      </c>
      <c r="N245" s="64">
        <f t="shared" si="56"/>
        <v>12846</v>
      </c>
      <c r="O245" s="158">
        <f>J245-L245+N245</f>
        <v>877789</v>
      </c>
      <c r="Q245" s="104">
        <f t="shared" si="58"/>
        <v>0</v>
      </c>
      <c r="R245" s="104" t="str">
        <f t="shared" si="59"/>
        <v>Not Applicable</v>
      </c>
      <c r="S245" s="149" t="s">
        <v>815</v>
      </c>
      <c r="T245" s="149">
        <f>IF(O245=0,0,IF(S245="N",0,VLOOKUP(B245,'Enrollment 25-26'!$B$8:$K$332,9,FALSE)))</f>
        <v>0</v>
      </c>
      <c r="U245" s="64">
        <f t="shared" si="60"/>
        <v>877789</v>
      </c>
      <c r="V245" s="128">
        <f t="shared" si="61"/>
        <v>116.57219275246005</v>
      </c>
      <c r="W245" s="150"/>
      <c r="X245" s="64">
        <f>IFERROR(VLOOKUP($B245,'Allocations 2025-26'!$B$9:$U$329,14,FALSE),0)</f>
        <v>886113</v>
      </c>
      <c r="Y245" s="99">
        <f t="shared" si="62"/>
        <v>-8324</v>
      </c>
      <c r="Z245" s="132">
        <f t="shared" si="63"/>
        <v>-9.3938357748955276E-3</v>
      </c>
      <c r="AA245" s="151" t="str">
        <f t="shared" si="65"/>
        <v>Y</v>
      </c>
      <c r="AC245" s="64"/>
      <c r="AE245" s="152"/>
      <c r="AH245" s="153"/>
      <c r="AI245" s="153"/>
      <c r="AJ245" s="153"/>
      <c r="AK245" s="154"/>
    </row>
    <row r="246" spans="1:37" x14ac:dyDescent="0.25">
      <c r="A246" s="142" t="s">
        <v>446</v>
      </c>
      <c r="B246" t="s">
        <v>697</v>
      </c>
      <c r="C246" t="s">
        <v>244</v>
      </c>
      <c r="D246" s="143">
        <f>IFERROR(VLOOKUP(B246,'Enrollment 26-27'!$B$5:$I$332,8,FALSE),0)</f>
        <v>460.83666666666664</v>
      </c>
      <c r="E246" s="64">
        <f t="shared" si="50"/>
        <v>52935</v>
      </c>
      <c r="F246" s="144">
        <v>0</v>
      </c>
      <c r="G246" s="144">
        <v>0</v>
      </c>
      <c r="H246" s="64">
        <f>SUM(E246:G246)</f>
        <v>52935</v>
      </c>
      <c r="I246" s="64">
        <f t="shared" si="52"/>
        <v>0</v>
      </c>
      <c r="J246" s="145">
        <f t="shared" si="53"/>
        <v>52935</v>
      </c>
      <c r="K246" s="146" t="str">
        <f t="shared" si="64"/>
        <v>Y</v>
      </c>
      <c r="L246" s="147">
        <f t="shared" si="54"/>
        <v>0</v>
      </c>
      <c r="M246" s="148">
        <f t="shared" si="55"/>
        <v>460.83666666666664</v>
      </c>
      <c r="N246" s="64">
        <f t="shared" si="56"/>
        <v>786</v>
      </c>
      <c r="O246" s="64">
        <f t="shared" ref="O246:O309" si="66">J246-L246+N246</f>
        <v>53721</v>
      </c>
      <c r="Q246" s="104">
        <f t="shared" si="58"/>
        <v>0</v>
      </c>
      <c r="R246" s="104" t="str">
        <f t="shared" si="59"/>
        <v>Not Applicable</v>
      </c>
      <c r="S246" s="149" t="s">
        <v>815</v>
      </c>
      <c r="T246" s="149">
        <f>IF(O246=0,0,IF(S246="N",0,VLOOKUP(B246,'Enrollment 25-26'!$B$8:$K$332,9,FALSE)))</f>
        <v>0</v>
      </c>
      <c r="U246" s="64">
        <f t="shared" si="60"/>
        <v>53721</v>
      </c>
      <c r="V246" s="128">
        <f t="shared" si="61"/>
        <v>116.57275535077504</v>
      </c>
      <c r="W246" s="150"/>
      <c r="X246" s="64">
        <f>IFERROR(VLOOKUP($B246,'Allocations 2025-26'!$B$9:$U$329,14,FALSE),0)</f>
        <v>52261</v>
      </c>
      <c r="Y246" s="99">
        <f t="shared" si="62"/>
        <v>1460</v>
      </c>
      <c r="Z246" s="132">
        <f t="shared" si="63"/>
        <v>2.7936702321042461E-2</v>
      </c>
      <c r="AA246" s="151" t="str">
        <f t="shared" si="65"/>
        <v>Y</v>
      </c>
      <c r="AC246" s="64"/>
      <c r="AE246" s="152"/>
      <c r="AH246" s="153"/>
      <c r="AI246" s="153"/>
      <c r="AJ246" s="153"/>
      <c r="AK246" s="154"/>
    </row>
    <row r="247" spans="1:37" x14ac:dyDescent="0.25">
      <c r="A247" s="142" t="s">
        <v>471</v>
      </c>
      <c r="B247" t="s">
        <v>698</v>
      </c>
      <c r="C247" t="s">
        <v>245</v>
      </c>
      <c r="D247" s="143">
        <f>IFERROR(VLOOKUP(B247,'Enrollment 26-27'!$B$5:$I$332,8,FALSE),0)</f>
        <v>425.34000000000003</v>
      </c>
      <c r="E247" s="64">
        <f t="shared" si="50"/>
        <v>48857</v>
      </c>
      <c r="F247" s="144">
        <v>0</v>
      </c>
      <c r="G247" s="144">
        <v>0</v>
      </c>
      <c r="H247" s="64">
        <f t="shared" ref="H247:H310" si="67">SUM(E247:G247)</f>
        <v>48857</v>
      </c>
      <c r="I247" s="64">
        <f t="shared" si="52"/>
        <v>0</v>
      </c>
      <c r="J247" s="145">
        <f t="shared" si="53"/>
        <v>48857</v>
      </c>
      <c r="K247" s="146" t="str">
        <f t="shared" si="64"/>
        <v>Y</v>
      </c>
      <c r="L247" s="147">
        <f t="shared" si="54"/>
        <v>0</v>
      </c>
      <c r="M247" s="148">
        <f t="shared" si="55"/>
        <v>425.34000000000003</v>
      </c>
      <c r="N247" s="64">
        <f t="shared" si="56"/>
        <v>726</v>
      </c>
      <c r="O247" s="64">
        <f t="shared" si="66"/>
        <v>49583</v>
      </c>
      <c r="Q247" s="104">
        <f t="shared" si="58"/>
        <v>0</v>
      </c>
      <c r="R247" s="104" t="str">
        <f t="shared" si="59"/>
        <v>Not Applicable</v>
      </c>
      <c r="S247" s="149" t="s">
        <v>815</v>
      </c>
      <c r="T247" s="149">
        <f>IF(O247=0,0,IF(S247="N",0,VLOOKUP(B247,'Enrollment 25-26'!$B$8:$K$332,9,FALSE)))</f>
        <v>0</v>
      </c>
      <c r="U247" s="64">
        <f t="shared" si="60"/>
        <v>49583</v>
      </c>
      <c r="V247" s="128">
        <f t="shared" si="61"/>
        <v>116.57262425353834</v>
      </c>
      <c r="W247" s="150"/>
      <c r="X247" s="64">
        <f>IFERROR(VLOOKUP($B247,'Allocations 2025-26'!$B$9:$U$329,14,FALSE),0)</f>
        <v>53684</v>
      </c>
      <c r="Y247" s="99">
        <f t="shared" si="62"/>
        <v>-4101</v>
      </c>
      <c r="Z247" s="132">
        <f t="shared" si="63"/>
        <v>-7.6391476045004097E-2</v>
      </c>
      <c r="AA247" s="151" t="str">
        <f t="shared" si="65"/>
        <v>Y</v>
      </c>
      <c r="AC247" s="64"/>
      <c r="AE247" s="152"/>
      <c r="AH247" s="153"/>
      <c r="AI247" s="153"/>
      <c r="AJ247" s="153"/>
      <c r="AK247" s="154"/>
    </row>
    <row r="248" spans="1:37" x14ac:dyDescent="0.25">
      <c r="A248" s="142" t="s">
        <v>443</v>
      </c>
      <c r="B248" t="s">
        <v>699</v>
      </c>
      <c r="C248" t="s">
        <v>246</v>
      </c>
      <c r="D248" s="143">
        <f>IFERROR(VLOOKUP(B248,'Enrollment 26-27'!$B$5:$I$332,8,FALSE),0)</f>
        <v>0</v>
      </c>
      <c r="E248" s="64">
        <f t="shared" si="50"/>
        <v>0</v>
      </c>
      <c r="F248" s="144">
        <v>0</v>
      </c>
      <c r="G248" s="144">
        <v>0</v>
      </c>
      <c r="H248" s="64">
        <f t="shared" si="67"/>
        <v>0</v>
      </c>
      <c r="I248" s="64">
        <f t="shared" si="52"/>
        <v>0</v>
      </c>
      <c r="J248" s="145">
        <f t="shared" si="53"/>
        <v>0</v>
      </c>
      <c r="K248" s="146" t="str">
        <f t="shared" si="64"/>
        <v>N</v>
      </c>
      <c r="L248" s="147">
        <f t="shared" si="54"/>
        <v>0</v>
      </c>
      <c r="M248" s="148">
        <f t="shared" si="55"/>
        <v>0</v>
      </c>
      <c r="N248" s="64">
        <f t="shared" si="56"/>
        <v>0</v>
      </c>
      <c r="O248" s="64">
        <f t="shared" si="66"/>
        <v>0</v>
      </c>
      <c r="Q248" s="104">
        <f t="shared" si="58"/>
        <v>0</v>
      </c>
      <c r="R248" s="104" t="str">
        <f t="shared" si="59"/>
        <v>Not Applicable</v>
      </c>
      <c r="S248" s="149" t="s">
        <v>815</v>
      </c>
      <c r="T248" s="149">
        <f>IF(O248=0,0,IF(S248="N",0,VLOOKUP(B248,'Enrollment 25-26'!$B$8:$K$332,9,FALSE)))</f>
        <v>0</v>
      </c>
      <c r="U248" s="64">
        <f t="shared" si="60"/>
        <v>0</v>
      </c>
      <c r="V248" s="128">
        <f t="shared" si="61"/>
        <v>0</v>
      </c>
      <c r="W248" s="150"/>
      <c r="X248" s="64">
        <f>IFERROR(VLOOKUP($B248,'Allocations 2025-26'!$B$9:$U$329,14,FALSE),0)</f>
        <v>0</v>
      </c>
      <c r="Y248" s="99">
        <f t="shared" si="62"/>
        <v>0</v>
      </c>
      <c r="Z248" s="132">
        <f t="shared" si="63"/>
        <v>0</v>
      </c>
      <c r="AA248" s="151" t="str">
        <f t="shared" si="65"/>
        <v>N</v>
      </c>
      <c r="AC248" s="64"/>
      <c r="AE248" s="152"/>
      <c r="AH248" s="153"/>
      <c r="AI248" s="153"/>
      <c r="AJ248" s="153"/>
      <c r="AK248" s="154"/>
    </row>
    <row r="249" spans="1:37" x14ac:dyDescent="0.25">
      <c r="A249" s="142" t="s">
        <v>478</v>
      </c>
      <c r="B249" t="s">
        <v>700</v>
      </c>
      <c r="C249" t="s">
        <v>247</v>
      </c>
      <c r="D249" s="143">
        <f>IFERROR(VLOOKUP(B249,'Enrollment 26-27'!$B$5:$I$332,8,FALSE),0)</f>
        <v>49.5</v>
      </c>
      <c r="E249" s="64">
        <f t="shared" si="50"/>
        <v>5686</v>
      </c>
      <c r="F249" s="144">
        <v>0</v>
      </c>
      <c r="G249" s="144">
        <v>0</v>
      </c>
      <c r="H249" s="64">
        <f t="shared" si="67"/>
        <v>5686</v>
      </c>
      <c r="I249" s="64">
        <f t="shared" si="52"/>
        <v>0</v>
      </c>
      <c r="J249" s="145">
        <f t="shared" si="53"/>
        <v>5686</v>
      </c>
      <c r="K249" s="146" t="str">
        <f t="shared" si="64"/>
        <v>N</v>
      </c>
      <c r="L249" s="147">
        <f t="shared" si="54"/>
        <v>5686</v>
      </c>
      <c r="M249" s="148">
        <f t="shared" si="55"/>
        <v>0</v>
      </c>
      <c r="N249" s="64">
        <f t="shared" si="56"/>
        <v>0</v>
      </c>
      <c r="O249" s="64">
        <f t="shared" si="66"/>
        <v>0</v>
      </c>
      <c r="Q249" s="104">
        <f t="shared" si="58"/>
        <v>0</v>
      </c>
      <c r="R249" s="104" t="str">
        <f t="shared" si="59"/>
        <v>Not Applicable</v>
      </c>
      <c r="S249" s="149" t="s">
        <v>815</v>
      </c>
      <c r="T249" s="149">
        <f>IF(O249=0,0,IF(S249="N",0,VLOOKUP(B249,'Enrollment 25-26'!$B$8:$K$332,9,FALSE)))</f>
        <v>0</v>
      </c>
      <c r="U249" s="64">
        <f t="shared" si="60"/>
        <v>0</v>
      </c>
      <c r="V249" s="128">
        <f t="shared" si="61"/>
        <v>0</v>
      </c>
      <c r="W249" s="150"/>
      <c r="X249" s="64">
        <f>IFERROR(VLOOKUP($B249,'Allocations 2025-26'!$B$9:$U$329,14,FALSE),0)</f>
        <v>0</v>
      </c>
      <c r="Y249" s="99">
        <f t="shared" si="62"/>
        <v>0</v>
      </c>
      <c r="Z249" s="132">
        <f t="shared" si="63"/>
        <v>0</v>
      </c>
      <c r="AA249" s="151" t="str">
        <f t="shared" si="65"/>
        <v>N</v>
      </c>
      <c r="AC249" s="64"/>
      <c r="AE249" s="152"/>
      <c r="AH249" s="153"/>
      <c r="AI249" s="153"/>
      <c r="AJ249" s="153"/>
      <c r="AK249" s="154"/>
    </row>
    <row r="250" spans="1:37" x14ac:dyDescent="0.25">
      <c r="A250" s="142" t="s">
        <v>446</v>
      </c>
      <c r="B250" t="s">
        <v>701</v>
      </c>
      <c r="C250" t="s">
        <v>248</v>
      </c>
      <c r="D250" s="143">
        <f>IFERROR(VLOOKUP(B250,'Enrollment 26-27'!$B$5:$I$332,8,FALSE),0)</f>
        <v>0</v>
      </c>
      <c r="E250" s="64">
        <f t="shared" si="50"/>
        <v>0</v>
      </c>
      <c r="F250" s="144">
        <v>0</v>
      </c>
      <c r="G250" s="144">
        <v>0</v>
      </c>
      <c r="H250" s="64">
        <f t="shared" si="67"/>
        <v>0</v>
      </c>
      <c r="I250" s="64">
        <f t="shared" si="52"/>
        <v>0</v>
      </c>
      <c r="J250" s="145">
        <f t="shared" si="53"/>
        <v>0</v>
      </c>
      <c r="K250" s="146" t="str">
        <f t="shared" si="64"/>
        <v>N</v>
      </c>
      <c r="L250" s="147">
        <f t="shared" si="54"/>
        <v>0</v>
      </c>
      <c r="M250" s="148">
        <f t="shared" si="55"/>
        <v>0</v>
      </c>
      <c r="N250" s="64">
        <f t="shared" si="56"/>
        <v>0</v>
      </c>
      <c r="O250" s="64">
        <f t="shared" si="66"/>
        <v>0</v>
      </c>
      <c r="Q250" s="104">
        <f t="shared" si="58"/>
        <v>0</v>
      </c>
      <c r="R250" s="104" t="str">
        <f t="shared" si="59"/>
        <v>Not Applicable</v>
      </c>
      <c r="S250" s="149" t="s">
        <v>815</v>
      </c>
      <c r="T250" s="149">
        <f>IF(O250=0,0,IF(S250="N",0,VLOOKUP(B250,'Enrollment 25-26'!$B$8:$K$332,9,FALSE)))</f>
        <v>0</v>
      </c>
      <c r="U250" s="64">
        <f t="shared" si="60"/>
        <v>0</v>
      </c>
      <c r="V250" s="128">
        <f t="shared" si="61"/>
        <v>0</v>
      </c>
      <c r="W250" s="150"/>
      <c r="X250" s="64">
        <f>IFERROR(VLOOKUP($B250,'Allocations 2025-26'!$B$9:$U$329,14,FALSE),0)</f>
        <v>0</v>
      </c>
      <c r="Y250" s="99">
        <f t="shared" si="62"/>
        <v>0</v>
      </c>
      <c r="Z250" s="132">
        <f t="shared" si="63"/>
        <v>0</v>
      </c>
      <c r="AA250" s="151" t="str">
        <f t="shared" si="65"/>
        <v>N</v>
      </c>
      <c r="AC250" s="64"/>
      <c r="AE250" s="152"/>
      <c r="AH250" s="153"/>
      <c r="AI250" s="153"/>
      <c r="AJ250" s="153"/>
      <c r="AK250" s="154"/>
    </row>
    <row r="251" spans="1:37" x14ac:dyDescent="0.25">
      <c r="A251" s="142" t="s">
        <v>438</v>
      </c>
      <c r="B251" t="s">
        <v>702</v>
      </c>
      <c r="C251" t="s">
        <v>249</v>
      </c>
      <c r="D251" s="143">
        <f>IFERROR(VLOOKUP(B251,'Enrollment 26-27'!$B$5:$I$332,8,FALSE),0)</f>
        <v>1174.5033333333333</v>
      </c>
      <c r="E251" s="64">
        <f t="shared" si="50"/>
        <v>134911</v>
      </c>
      <c r="F251" s="144">
        <v>0</v>
      </c>
      <c r="G251" s="144">
        <v>0</v>
      </c>
      <c r="H251" s="64">
        <f t="shared" si="67"/>
        <v>134911</v>
      </c>
      <c r="I251" s="64">
        <f t="shared" si="52"/>
        <v>0</v>
      </c>
      <c r="J251" s="145">
        <f t="shared" si="53"/>
        <v>134911</v>
      </c>
      <c r="K251" s="146" t="str">
        <f t="shared" si="64"/>
        <v>Y</v>
      </c>
      <c r="L251" s="147">
        <f t="shared" si="54"/>
        <v>0</v>
      </c>
      <c r="M251" s="148">
        <f t="shared" si="55"/>
        <v>1174.5033333333333</v>
      </c>
      <c r="N251" s="64">
        <f t="shared" si="56"/>
        <v>2004</v>
      </c>
      <c r="O251" s="64">
        <f t="shared" si="66"/>
        <v>136915</v>
      </c>
      <c r="Q251" s="104">
        <f t="shared" si="58"/>
        <v>0</v>
      </c>
      <c r="R251" s="104" t="str">
        <f t="shared" si="59"/>
        <v>Not Applicable</v>
      </c>
      <c r="S251" s="149" t="s">
        <v>815</v>
      </c>
      <c r="T251" s="149">
        <f>IF(O251=0,0,IF(S251="N",0,VLOOKUP(B251,'Enrollment 25-26'!$B$8:$K$332,9,FALSE)))</f>
        <v>0</v>
      </c>
      <c r="U251" s="64">
        <f t="shared" si="60"/>
        <v>136915</v>
      </c>
      <c r="V251" s="128">
        <f t="shared" si="61"/>
        <v>116.57267894798085</v>
      </c>
      <c r="W251" s="150"/>
      <c r="X251" s="64">
        <f>IFERROR(VLOOKUP($B251,'Allocations 2025-26'!$B$9:$U$329,14,FALSE),0)</f>
        <v>136203</v>
      </c>
      <c r="Y251" s="99">
        <f t="shared" si="62"/>
        <v>712</v>
      </c>
      <c r="Z251" s="132">
        <f t="shared" si="63"/>
        <v>5.2274913181060622E-3</v>
      </c>
      <c r="AA251" s="151" t="str">
        <f t="shared" si="65"/>
        <v>Y</v>
      </c>
      <c r="AC251" s="64"/>
      <c r="AE251" s="152"/>
      <c r="AH251" s="153"/>
      <c r="AI251" s="153"/>
      <c r="AJ251" s="153"/>
      <c r="AK251" s="154"/>
    </row>
    <row r="252" spans="1:37" x14ac:dyDescent="0.25">
      <c r="A252" s="142" t="s">
        <v>454</v>
      </c>
      <c r="B252" t="s">
        <v>703</v>
      </c>
      <c r="C252" t="s">
        <v>250</v>
      </c>
      <c r="D252" s="143">
        <f>IFERROR(VLOOKUP(B252,'Enrollment 26-27'!$B$5:$I$332,8,FALSE),0)</f>
        <v>1101.8366666666668</v>
      </c>
      <c r="E252" s="64">
        <f t="shared" si="50"/>
        <v>126564</v>
      </c>
      <c r="F252" s="144">
        <v>0</v>
      </c>
      <c r="G252" s="144">
        <v>0</v>
      </c>
      <c r="H252" s="64">
        <f t="shared" si="67"/>
        <v>126564</v>
      </c>
      <c r="I252" s="64">
        <f t="shared" si="52"/>
        <v>0</v>
      </c>
      <c r="J252" s="145">
        <f t="shared" si="53"/>
        <v>126564</v>
      </c>
      <c r="K252" s="146" t="str">
        <f t="shared" si="64"/>
        <v>Y</v>
      </c>
      <c r="L252" s="147">
        <f t="shared" si="54"/>
        <v>0</v>
      </c>
      <c r="M252" s="148">
        <f t="shared" si="55"/>
        <v>1101.8366666666668</v>
      </c>
      <c r="N252" s="64">
        <f t="shared" si="56"/>
        <v>1880</v>
      </c>
      <c r="O252" s="64">
        <f t="shared" si="66"/>
        <v>128444</v>
      </c>
      <c r="Q252" s="104">
        <f t="shared" si="58"/>
        <v>0</v>
      </c>
      <c r="R252" s="104" t="str">
        <f t="shared" si="59"/>
        <v>Not Applicable</v>
      </c>
      <c r="S252" s="149" t="s">
        <v>815</v>
      </c>
      <c r="T252" s="149">
        <f>IF(O252=0,0,IF(S252="N",0,VLOOKUP(B252,'Enrollment 25-26'!$B$8:$K$332,9,FALSE)))</f>
        <v>0</v>
      </c>
      <c r="U252" s="64">
        <f t="shared" si="60"/>
        <v>128444</v>
      </c>
      <c r="V252" s="128">
        <f t="shared" si="61"/>
        <v>116.57263175727799</v>
      </c>
      <c r="W252" s="150"/>
      <c r="X252" s="64">
        <f>IFERROR(VLOOKUP($B252,'Allocations 2025-26'!$B$9:$U$329,14,FALSE),0)</f>
        <v>135382</v>
      </c>
      <c r="Y252" s="99">
        <f t="shared" si="62"/>
        <v>-6938</v>
      </c>
      <c r="Z252" s="132">
        <f t="shared" si="63"/>
        <v>-5.1247580919176847E-2</v>
      </c>
      <c r="AA252" s="151" t="str">
        <f t="shared" si="65"/>
        <v>Y</v>
      </c>
      <c r="AC252" s="64"/>
      <c r="AE252" s="152"/>
      <c r="AH252" s="153"/>
      <c r="AI252" s="153"/>
      <c r="AJ252" s="153"/>
      <c r="AK252" s="154"/>
    </row>
    <row r="253" spans="1:37" x14ac:dyDescent="0.25">
      <c r="A253" s="142" t="s">
        <v>459</v>
      </c>
      <c r="B253" t="s">
        <v>704</v>
      </c>
      <c r="C253" t="s">
        <v>251</v>
      </c>
      <c r="D253" s="143">
        <f>IFERROR(VLOOKUP(B253,'Enrollment 26-27'!$B$5:$I$332,8,FALSE),0)</f>
        <v>1</v>
      </c>
      <c r="E253" s="64">
        <f t="shared" si="50"/>
        <v>115</v>
      </c>
      <c r="F253" s="144">
        <v>0</v>
      </c>
      <c r="G253" s="144">
        <v>0</v>
      </c>
      <c r="H253" s="64">
        <f t="shared" si="67"/>
        <v>115</v>
      </c>
      <c r="I253" s="64">
        <f t="shared" si="52"/>
        <v>0</v>
      </c>
      <c r="J253" s="145">
        <f t="shared" si="53"/>
        <v>115</v>
      </c>
      <c r="K253" s="146" t="str">
        <f t="shared" si="64"/>
        <v>N</v>
      </c>
      <c r="L253" s="147">
        <f t="shared" si="54"/>
        <v>115</v>
      </c>
      <c r="M253" s="148">
        <f t="shared" si="55"/>
        <v>0</v>
      </c>
      <c r="N253" s="64">
        <f t="shared" si="56"/>
        <v>0</v>
      </c>
      <c r="O253" s="64">
        <f t="shared" si="66"/>
        <v>0</v>
      </c>
      <c r="Q253" s="104">
        <f t="shared" si="58"/>
        <v>0</v>
      </c>
      <c r="R253" s="104" t="str">
        <f t="shared" si="59"/>
        <v>Not Applicable</v>
      </c>
      <c r="S253" s="149" t="s">
        <v>815</v>
      </c>
      <c r="T253" s="149">
        <f>IF(O253=0,0,IF(S253="N",0,VLOOKUP(B253,'Enrollment 25-26'!$B$8:$K$332,9,FALSE)))</f>
        <v>0</v>
      </c>
      <c r="U253" s="64">
        <f t="shared" si="60"/>
        <v>0</v>
      </c>
      <c r="V253" s="128">
        <f t="shared" si="61"/>
        <v>0</v>
      </c>
      <c r="W253" s="150"/>
      <c r="X253" s="64">
        <f>IFERROR(VLOOKUP($B253,'Allocations 2025-26'!$B$9:$U$329,14,FALSE),0)</f>
        <v>0</v>
      </c>
      <c r="Y253" s="99">
        <f t="shared" si="62"/>
        <v>0</v>
      </c>
      <c r="Z253" s="132">
        <f t="shared" si="63"/>
        <v>0</v>
      </c>
      <c r="AA253" s="151" t="str">
        <f t="shared" si="65"/>
        <v>N</v>
      </c>
      <c r="AC253" s="64"/>
      <c r="AE253" s="152"/>
      <c r="AH253" s="153"/>
      <c r="AI253" s="153"/>
      <c r="AJ253" s="153"/>
      <c r="AK253" s="154"/>
    </row>
    <row r="254" spans="1:37" x14ac:dyDescent="0.25">
      <c r="A254" s="142" t="s">
        <v>454</v>
      </c>
      <c r="B254" t="s">
        <v>705</v>
      </c>
      <c r="C254" t="s">
        <v>252</v>
      </c>
      <c r="D254" s="143">
        <f>IFERROR(VLOOKUP(B254,'Enrollment 26-27'!$B$5:$I$332,8,FALSE),0)</f>
        <v>0</v>
      </c>
      <c r="E254" s="64">
        <f t="shared" si="50"/>
        <v>0</v>
      </c>
      <c r="F254" s="144">
        <v>0</v>
      </c>
      <c r="G254" s="144">
        <v>0</v>
      </c>
      <c r="H254" s="64">
        <f t="shared" si="67"/>
        <v>0</v>
      </c>
      <c r="I254" s="64">
        <f t="shared" si="52"/>
        <v>0</v>
      </c>
      <c r="J254" s="145">
        <f t="shared" si="53"/>
        <v>0</v>
      </c>
      <c r="K254" s="146" t="str">
        <f t="shared" si="64"/>
        <v>N</v>
      </c>
      <c r="L254" s="147">
        <f t="shared" si="54"/>
        <v>0</v>
      </c>
      <c r="M254" s="148">
        <f t="shared" si="55"/>
        <v>0</v>
      </c>
      <c r="N254" s="64">
        <f t="shared" si="56"/>
        <v>0</v>
      </c>
      <c r="O254" s="64">
        <f t="shared" si="66"/>
        <v>0</v>
      </c>
      <c r="Q254" s="104">
        <f t="shared" si="58"/>
        <v>0</v>
      </c>
      <c r="R254" s="104" t="str">
        <f t="shared" si="59"/>
        <v>Not Applicable</v>
      </c>
      <c r="S254" s="149" t="s">
        <v>815</v>
      </c>
      <c r="T254" s="149">
        <f>IF(O254=0,0,IF(S254="N",0,VLOOKUP(B254,'Enrollment 25-26'!$B$8:$K$332,9,FALSE)))</f>
        <v>0</v>
      </c>
      <c r="U254" s="64">
        <f t="shared" si="60"/>
        <v>0</v>
      </c>
      <c r="V254" s="128">
        <f t="shared" si="61"/>
        <v>0</v>
      </c>
      <c r="W254" s="150"/>
      <c r="X254" s="64">
        <f>IFERROR(VLOOKUP($B254,'Allocations 2025-26'!$B$9:$U$329,14,FALSE),0)</f>
        <v>0</v>
      </c>
      <c r="Y254" s="99">
        <f t="shared" si="62"/>
        <v>0</v>
      </c>
      <c r="Z254" s="132">
        <f t="shared" si="63"/>
        <v>0</v>
      </c>
      <c r="AA254" s="151" t="str">
        <f t="shared" si="65"/>
        <v>N</v>
      </c>
      <c r="AC254" s="64"/>
      <c r="AE254" s="152"/>
      <c r="AH254" s="153"/>
      <c r="AI254" s="153"/>
      <c r="AJ254" s="153"/>
      <c r="AK254" s="154"/>
    </row>
    <row r="255" spans="1:37" x14ac:dyDescent="0.25">
      <c r="A255" s="142" t="s">
        <v>446</v>
      </c>
      <c r="B255" t="s">
        <v>706</v>
      </c>
      <c r="C255" t="s">
        <v>253</v>
      </c>
      <c r="D255" s="143">
        <f>IFERROR(VLOOKUP(B255,'Enrollment 26-27'!$B$5:$I$332,8,FALSE),0)</f>
        <v>658.1633333333333</v>
      </c>
      <c r="E255" s="64">
        <f t="shared" si="50"/>
        <v>75601</v>
      </c>
      <c r="F255" s="144">
        <v>0</v>
      </c>
      <c r="G255" s="144">
        <v>0</v>
      </c>
      <c r="H255" s="64">
        <f t="shared" si="67"/>
        <v>75601</v>
      </c>
      <c r="I255" s="64">
        <f t="shared" si="52"/>
        <v>0</v>
      </c>
      <c r="J255" s="145">
        <f t="shared" si="53"/>
        <v>75601</v>
      </c>
      <c r="K255" s="146" t="str">
        <f t="shared" si="64"/>
        <v>Y</v>
      </c>
      <c r="L255" s="147">
        <f t="shared" si="54"/>
        <v>0</v>
      </c>
      <c r="M255" s="148">
        <f t="shared" si="55"/>
        <v>658.1633333333333</v>
      </c>
      <c r="N255" s="64">
        <f t="shared" si="56"/>
        <v>1123</v>
      </c>
      <c r="O255" s="64">
        <f t="shared" si="66"/>
        <v>76724</v>
      </c>
      <c r="Q255" s="104">
        <f t="shared" si="58"/>
        <v>0</v>
      </c>
      <c r="R255" s="104" t="str">
        <f t="shared" si="59"/>
        <v>Not Applicable</v>
      </c>
      <c r="S255" s="149" t="s">
        <v>815</v>
      </c>
      <c r="T255" s="149">
        <f>IF(O255=0,0,IF(S255="N",0,VLOOKUP(B255,'Enrollment 25-26'!$B$8:$K$332,9,FALSE)))</f>
        <v>0</v>
      </c>
      <c r="U255" s="64">
        <f t="shared" si="60"/>
        <v>76724</v>
      </c>
      <c r="V255" s="128">
        <f t="shared" si="61"/>
        <v>116.57288717592898</v>
      </c>
      <c r="W255" s="150"/>
      <c r="X255" s="64">
        <f>IFERROR(VLOOKUP($B255,'Allocations 2025-26'!$B$9:$U$329,14,FALSE),0)</f>
        <v>72055</v>
      </c>
      <c r="Y255" s="99">
        <f t="shared" si="62"/>
        <v>4669</v>
      </c>
      <c r="Z255" s="132">
        <f t="shared" si="63"/>
        <v>6.4797723960863224E-2</v>
      </c>
      <c r="AA255" s="151" t="str">
        <f t="shared" si="65"/>
        <v>Y</v>
      </c>
      <c r="AC255" s="64"/>
      <c r="AE255" s="152"/>
      <c r="AH255" s="153"/>
      <c r="AI255" s="153"/>
      <c r="AJ255" s="153"/>
      <c r="AK255" s="154"/>
    </row>
    <row r="256" spans="1:37" x14ac:dyDescent="0.25">
      <c r="A256" s="142" t="s">
        <v>454</v>
      </c>
      <c r="B256" t="s">
        <v>707</v>
      </c>
      <c r="C256" t="s">
        <v>254</v>
      </c>
      <c r="D256" s="143">
        <f>IFERROR(VLOOKUP(B256,'Enrollment 26-27'!$B$5:$I$332,8,FALSE),0)</f>
        <v>257.33666666666664</v>
      </c>
      <c r="E256" s="64">
        <f t="shared" si="50"/>
        <v>29559</v>
      </c>
      <c r="F256" s="144">
        <v>0</v>
      </c>
      <c r="G256" s="144">
        <v>0</v>
      </c>
      <c r="H256" s="64">
        <f t="shared" si="67"/>
        <v>29559</v>
      </c>
      <c r="I256" s="64">
        <f t="shared" si="52"/>
        <v>0</v>
      </c>
      <c r="J256" s="145">
        <f t="shared" si="53"/>
        <v>29559</v>
      </c>
      <c r="K256" s="146" t="str">
        <f t="shared" si="64"/>
        <v>Y</v>
      </c>
      <c r="L256" s="147">
        <f t="shared" si="54"/>
        <v>0</v>
      </c>
      <c r="M256" s="148">
        <f t="shared" si="55"/>
        <v>257.33666666666664</v>
      </c>
      <c r="N256" s="64">
        <f t="shared" si="56"/>
        <v>439</v>
      </c>
      <c r="O256" s="64">
        <f t="shared" si="66"/>
        <v>29998</v>
      </c>
      <c r="Q256" s="104">
        <f t="shared" si="58"/>
        <v>0</v>
      </c>
      <c r="R256" s="104" t="str">
        <f t="shared" si="59"/>
        <v>Not Applicable</v>
      </c>
      <c r="S256" s="149" t="s">
        <v>815</v>
      </c>
      <c r="T256" s="149">
        <f>IF(O256=0,0,IF(S256="N",0,VLOOKUP(B256,'Enrollment 25-26'!$B$8:$K$332,9,FALSE)))</f>
        <v>0</v>
      </c>
      <c r="U256" s="64">
        <f t="shared" si="60"/>
        <v>29998</v>
      </c>
      <c r="V256" s="128">
        <f t="shared" si="61"/>
        <v>116.571028872683</v>
      </c>
      <c r="W256" s="150"/>
      <c r="X256" s="64">
        <f>IFERROR(VLOOKUP($B256,'Allocations 2025-26'!$B$9:$U$329,14,FALSE),0)</f>
        <v>33772</v>
      </c>
      <c r="Y256" s="99">
        <f t="shared" si="62"/>
        <v>-3774</v>
      </c>
      <c r="Z256" s="132">
        <f t="shared" si="63"/>
        <v>-0.11174937818311027</v>
      </c>
      <c r="AA256" s="151" t="str">
        <f t="shared" si="65"/>
        <v>Y</v>
      </c>
      <c r="AC256" s="64"/>
      <c r="AE256" s="152"/>
      <c r="AH256" s="153"/>
      <c r="AI256" s="153"/>
      <c r="AJ256" s="153"/>
      <c r="AK256" s="154"/>
    </row>
    <row r="257" spans="1:37" x14ac:dyDescent="0.25">
      <c r="A257" s="142" t="s">
        <v>481</v>
      </c>
      <c r="B257" t="s">
        <v>708</v>
      </c>
      <c r="C257" t="s">
        <v>255</v>
      </c>
      <c r="D257" s="143">
        <f>IFERROR(VLOOKUP(B257,'Enrollment 26-27'!$B$5:$I$332,8,FALSE),0)</f>
        <v>144.84</v>
      </c>
      <c r="E257" s="64">
        <f t="shared" si="50"/>
        <v>16637</v>
      </c>
      <c r="F257" s="144">
        <v>0</v>
      </c>
      <c r="G257" s="144">
        <v>0</v>
      </c>
      <c r="H257" s="64">
        <f t="shared" si="67"/>
        <v>16637</v>
      </c>
      <c r="I257" s="64">
        <f t="shared" si="52"/>
        <v>0</v>
      </c>
      <c r="J257" s="145">
        <f t="shared" si="53"/>
        <v>16637</v>
      </c>
      <c r="K257" s="146" t="str">
        <f t="shared" si="64"/>
        <v>Y</v>
      </c>
      <c r="L257" s="147">
        <f t="shared" si="54"/>
        <v>0</v>
      </c>
      <c r="M257" s="148">
        <f t="shared" si="55"/>
        <v>144.84</v>
      </c>
      <c r="N257" s="64">
        <f t="shared" si="56"/>
        <v>247</v>
      </c>
      <c r="O257" s="64">
        <f t="shared" si="66"/>
        <v>16884</v>
      </c>
      <c r="Q257" s="104">
        <f t="shared" si="58"/>
        <v>0</v>
      </c>
      <c r="R257" s="104" t="str">
        <f t="shared" si="59"/>
        <v>Not Applicable</v>
      </c>
      <c r="S257" s="149" t="s">
        <v>815</v>
      </c>
      <c r="T257" s="149">
        <f>IF(O257=0,0,IF(S257="N",0,VLOOKUP(B257,'Enrollment 25-26'!$B$8:$K$332,9,FALSE)))</f>
        <v>0</v>
      </c>
      <c r="U257" s="64">
        <f t="shared" si="60"/>
        <v>16884</v>
      </c>
      <c r="V257" s="128">
        <f t="shared" si="61"/>
        <v>116.57000828500414</v>
      </c>
      <c r="W257" s="150"/>
      <c r="X257" s="64">
        <f>IFERROR(VLOOKUP($B257,'Allocations 2025-26'!$B$9:$U$329,14,FALSE),0)</f>
        <v>17784</v>
      </c>
      <c r="Y257" s="99">
        <f t="shared" si="62"/>
        <v>-900</v>
      </c>
      <c r="Z257" s="132">
        <f t="shared" si="63"/>
        <v>-5.0607287449392711E-2</v>
      </c>
      <c r="AA257" s="151" t="str">
        <f t="shared" si="65"/>
        <v>Y</v>
      </c>
      <c r="AC257" s="64"/>
      <c r="AE257" s="152"/>
      <c r="AH257" s="153"/>
      <c r="AI257" s="153"/>
      <c r="AJ257" s="153"/>
      <c r="AK257" s="154"/>
    </row>
    <row r="258" spans="1:37" x14ac:dyDescent="0.25">
      <c r="A258" s="142" t="s">
        <v>438</v>
      </c>
      <c r="B258" t="s">
        <v>709</v>
      </c>
      <c r="C258" t="s">
        <v>256</v>
      </c>
      <c r="D258" s="143">
        <f>IFERROR(VLOOKUP(B258,'Enrollment 26-27'!$B$5:$I$332,8,FALSE),0)</f>
        <v>200.67000000000002</v>
      </c>
      <c r="E258" s="64">
        <f t="shared" si="50"/>
        <v>23050</v>
      </c>
      <c r="F258" s="144">
        <v>0</v>
      </c>
      <c r="G258" s="144">
        <v>0</v>
      </c>
      <c r="H258" s="64">
        <f t="shared" si="67"/>
        <v>23050</v>
      </c>
      <c r="I258" s="64">
        <f t="shared" si="52"/>
        <v>0</v>
      </c>
      <c r="J258" s="145">
        <f t="shared" si="53"/>
        <v>23050</v>
      </c>
      <c r="K258" s="146" t="str">
        <f t="shared" si="64"/>
        <v>Y</v>
      </c>
      <c r="L258" s="147">
        <f t="shared" si="54"/>
        <v>0</v>
      </c>
      <c r="M258" s="148">
        <f t="shared" si="55"/>
        <v>200.67000000000002</v>
      </c>
      <c r="N258" s="64">
        <f t="shared" si="56"/>
        <v>342</v>
      </c>
      <c r="O258" s="64">
        <f t="shared" si="66"/>
        <v>23392</v>
      </c>
      <c r="Q258" s="104">
        <f t="shared" si="58"/>
        <v>0</v>
      </c>
      <c r="R258" s="104" t="str">
        <f t="shared" si="59"/>
        <v>Not Applicable</v>
      </c>
      <c r="S258" s="149" t="s">
        <v>815</v>
      </c>
      <c r="T258" s="149">
        <f>IF(O258=0,0,IF(S258="N",0,VLOOKUP(B258,'Enrollment 25-26'!$B$8:$K$332,9,FALSE)))</f>
        <v>0</v>
      </c>
      <c r="U258" s="64">
        <f t="shared" si="60"/>
        <v>23392</v>
      </c>
      <c r="V258" s="128">
        <f t="shared" si="61"/>
        <v>116.56949220112622</v>
      </c>
      <c r="W258" s="150"/>
      <c r="X258" s="64">
        <f>IFERROR(VLOOKUP($B258,'Allocations 2025-26'!$B$9:$U$329,14,FALSE),0)</f>
        <v>13510</v>
      </c>
      <c r="Y258" s="99">
        <f t="shared" si="62"/>
        <v>9882</v>
      </c>
      <c r="Z258" s="132">
        <f t="shared" si="63"/>
        <v>0.73145817912657296</v>
      </c>
      <c r="AA258" s="151" t="str">
        <f t="shared" si="65"/>
        <v>Y</v>
      </c>
      <c r="AC258" s="64"/>
      <c r="AE258" s="152"/>
      <c r="AH258" s="153"/>
      <c r="AI258" s="153"/>
      <c r="AJ258" s="153"/>
      <c r="AK258" s="154"/>
    </row>
    <row r="259" spans="1:37" x14ac:dyDescent="0.25">
      <c r="A259" s="142" t="s">
        <v>478</v>
      </c>
      <c r="B259" t="s">
        <v>710</v>
      </c>
      <c r="C259" t="s">
        <v>257</v>
      </c>
      <c r="D259" s="143">
        <f>IFERROR(VLOOKUP(B259,'Enrollment 26-27'!$B$5:$I$332,8,FALSE),0)</f>
        <v>297.5</v>
      </c>
      <c r="E259" s="64">
        <f t="shared" si="50"/>
        <v>34173</v>
      </c>
      <c r="F259" s="144">
        <v>0</v>
      </c>
      <c r="G259" s="144">
        <v>0</v>
      </c>
      <c r="H259" s="64">
        <f t="shared" si="67"/>
        <v>34173</v>
      </c>
      <c r="I259" s="64">
        <f t="shared" si="52"/>
        <v>0</v>
      </c>
      <c r="J259" s="145">
        <f t="shared" si="53"/>
        <v>34173</v>
      </c>
      <c r="K259" s="146" t="str">
        <f t="shared" si="64"/>
        <v>Y</v>
      </c>
      <c r="L259" s="147">
        <f t="shared" si="54"/>
        <v>0</v>
      </c>
      <c r="M259" s="148">
        <f t="shared" si="55"/>
        <v>297.5</v>
      </c>
      <c r="N259" s="64">
        <f t="shared" si="56"/>
        <v>508</v>
      </c>
      <c r="O259" s="64">
        <f t="shared" si="66"/>
        <v>34681</v>
      </c>
      <c r="Q259" s="104">
        <f t="shared" si="58"/>
        <v>0</v>
      </c>
      <c r="R259" s="104" t="str">
        <f t="shared" si="59"/>
        <v>Not Applicable</v>
      </c>
      <c r="S259" s="149" t="s">
        <v>815</v>
      </c>
      <c r="T259" s="149">
        <f>IF(O259=0,0,IF(S259="N",0,VLOOKUP(B259,'Enrollment 25-26'!$B$8:$K$332,9,FALSE)))</f>
        <v>0</v>
      </c>
      <c r="U259" s="64">
        <f t="shared" si="60"/>
        <v>34681</v>
      </c>
      <c r="V259" s="128">
        <f t="shared" si="61"/>
        <v>116.57478991596639</v>
      </c>
      <c r="W259" s="150"/>
      <c r="X259" s="64">
        <f>IFERROR(VLOOKUP($B259,'Allocations 2025-26'!$B$9:$U$329,14,FALSE),0)</f>
        <v>33598</v>
      </c>
      <c r="Y259" s="99">
        <f t="shared" si="62"/>
        <v>1083</v>
      </c>
      <c r="Z259" s="132">
        <f t="shared" si="63"/>
        <v>3.2234061551282812E-2</v>
      </c>
      <c r="AA259" s="151" t="str">
        <f t="shared" si="65"/>
        <v>Y</v>
      </c>
      <c r="AC259" s="64"/>
      <c r="AE259" s="152"/>
      <c r="AH259" s="153"/>
      <c r="AI259" s="153"/>
      <c r="AJ259" s="153"/>
      <c r="AK259" s="154"/>
    </row>
    <row r="260" spans="1:37" x14ac:dyDescent="0.25">
      <c r="A260" s="142" t="s">
        <v>446</v>
      </c>
      <c r="B260" t="s">
        <v>711</v>
      </c>
      <c r="C260" t="s">
        <v>258</v>
      </c>
      <c r="D260" s="143">
        <f>IFERROR(VLOOKUP(B260,'Enrollment 26-27'!$B$5:$I$332,8,FALSE),0)</f>
        <v>11.5</v>
      </c>
      <c r="E260" s="64">
        <f t="shared" si="50"/>
        <v>1321</v>
      </c>
      <c r="F260" s="144">
        <v>0</v>
      </c>
      <c r="G260" s="144">
        <v>0</v>
      </c>
      <c r="H260" s="64">
        <f t="shared" si="67"/>
        <v>1321</v>
      </c>
      <c r="I260" s="64">
        <f t="shared" si="52"/>
        <v>0</v>
      </c>
      <c r="J260" s="145">
        <f t="shared" si="53"/>
        <v>1321</v>
      </c>
      <c r="K260" s="146" t="str">
        <f t="shared" si="64"/>
        <v>N</v>
      </c>
      <c r="L260" s="147">
        <f t="shared" si="54"/>
        <v>1321</v>
      </c>
      <c r="M260" s="148">
        <f t="shared" si="55"/>
        <v>0</v>
      </c>
      <c r="N260" s="64">
        <f t="shared" si="56"/>
        <v>0</v>
      </c>
      <c r="O260" s="64">
        <f t="shared" si="66"/>
        <v>0</v>
      </c>
      <c r="Q260" s="104">
        <f t="shared" si="58"/>
        <v>0</v>
      </c>
      <c r="R260" s="104" t="str">
        <f t="shared" si="59"/>
        <v>Not Applicable</v>
      </c>
      <c r="S260" s="149" t="s">
        <v>815</v>
      </c>
      <c r="T260" s="149">
        <f>IF(O260=0,0,IF(S260="N",0,VLOOKUP(B260,'Enrollment 25-26'!$B$8:$K$332,9,FALSE)))</f>
        <v>0</v>
      </c>
      <c r="U260" s="64">
        <f t="shared" si="60"/>
        <v>0</v>
      </c>
      <c r="V260" s="128">
        <f t="shared" si="61"/>
        <v>0</v>
      </c>
      <c r="W260" s="150"/>
      <c r="X260" s="64">
        <f>IFERROR(VLOOKUP($B260,'Allocations 2025-26'!$B$9:$U$329,14,FALSE),0)</f>
        <v>0</v>
      </c>
      <c r="Y260" s="99">
        <f t="shared" si="62"/>
        <v>0</v>
      </c>
      <c r="Z260" s="132">
        <f t="shared" si="63"/>
        <v>0</v>
      </c>
      <c r="AA260" s="151" t="str">
        <f t="shared" si="65"/>
        <v>N</v>
      </c>
      <c r="AC260" s="64"/>
      <c r="AE260" s="152"/>
      <c r="AH260" s="153"/>
      <c r="AI260" s="153"/>
      <c r="AJ260" s="153"/>
      <c r="AK260" s="154"/>
    </row>
    <row r="261" spans="1:37" x14ac:dyDescent="0.25">
      <c r="A261" s="142" t="s">
        <v>438</v>
      </c>
      <c r="B261" t="s">
        <v>712</v>
      </c>
      <c r="C261" t="s">
        <v>259</v>
      </c>
      <c r="D261" s="143">
        <f>IFERROR(VLOOKUP(B261,'Enrollment 26-27'!$B$5:$I$332,8,FALSE),0)</f>
        <v>15.67</v>
      </c>
      <c r="E261" s="64">
        <f t="shared" si="50"/>
        <v>1800</v>
      </c>
      <c r="F261" s="144">
        <v>0</v>
      </c>
      <c r="G261" s="144">
        <v>0</v>
      </c>
      <c r="H261" s="64">
        <f t="shared" si="67"/>
        <v>1800</v>
      </c>
      <c r="I261" s="64">
        <f t="shared" si="52"/>
        <v>0</v>
      </c>
      <c r="J261" s="145">
        <f t="shared" si="53"/>
        <v>1800</v>
      </c>
      <c r="K261" s="146" t="str">
        <f t="shared" si="64"/>
        <v>N</v>
      </c>
      <c r="L261" s="147">
        <f t="shared" si="54"/>
        <v>1800</v>
      </c>
      <c r="M261" s="148">
        <f t="shared" si="55"/>
        <v>0</v>
      </c>
      <c r="N261" s="64">
        <f t="shared" si="56"/>
        <v>0</v>
      </c>
      <c r="O261" s="64">
        <f t="shared" si="66"/>
        <v>0</v>
      </c>
      <c r="Q261" s="104">
        <f t="shared" si="58"/>
        <v>0</v>
      </c>
      <c r="R261" s="104" t="str">
        <f t="shared" si="59"/>
        <v>Not Applicable</v>
      </c>
      <c r="S261" s="149" t="s">
        <v>815</v>
      </c>
      <c r="T261" s="149">
        <f>IF(O261=0,0,IF(S261="N",0,VLOOKUP(B261,'Enrollment 25-26'!$B$8:$K$332,9,FALSE)))</f>
        <v>0</v>
      </c>
      <c r="U261" s="64">
        <f t="shared" si="60"/>
        <v>0</v>
      </c>
      <c r="V261" s="128">
        <f t="shared" si="61"/>
        <v>0</v>
      </c>
      <c r="W261" s="150"/>
      <c r="X261" s="64">
        <f>IFERROR(VLOOKUP($B261,'Allocations 2025-26'!$B$9:$U$329,14,FALSE),0)</f>
        <v>0</v>
      </c>
      <c r="Y261" s="99">
        <f t="shared" si="62"/>
        <v>0</v>
      </c>
      <c r="Z261" s="132">
        <f t="shared" si="63"/>
        <v>0</v>
      </c>
      <c r="AA261" s="151" t="str">
        <f t="shared" si="65"/>
        <v>N</v>
      </c>
      <c r="AC261" s="64"/>
      <c r="AE261" s="152"/>
      <c r="AH261" s="153"/>
      <c r="AI261" s="153"/>
      <c r="AJ261" s="153"/>
      <c r="AK261" s="154"/>
    </row>
    <row r="262" spans="1:37" x14ac:dyDescent="0.25">
      <c r="A262" s="142" t="s">
        <v>443</v>
      </c>
      <c r="B262" t="s">
        <v>713</v>
      </c>
      <c r="C262" t="s">
        <v>260</v>
      </c>
      <c r="D262" s="143">
        <f>IFERROR(VLOOKUP(B262,'Enrollment 26-27'!$B$5:$I$332,8,FALSE),0)</f>
        <v>2981.9966666666664</v>
      </c>
      <c r="E262" s="64">
        <f t="shared" si="50"/>
        <v>342531</v>
      </c>
      <c r="F262" s="144">
        <v>0</v>
      </c>
      <c r="G262" s="144">
        <v>0</v>
      </c>
      <c r="H262" s="64">
        <f t="shared" si="67"/>
        <v>342531</v>
      </c>
      <c r="I262" s="64">
        <f t="shared" si="52"/>
        <v>0</v>
      </c>
      <c r="J262" s="145">
        <f t="shared" si="53"/>
        <v>342531</v>
      </c>
      <c r="K262" s="146" t="str">
        <f t="shared" si="64"/>
        <v>Y</v>
      </c>
      <c r="L262" s="147">
        <f t="shared" si="54"/>
        <v>0</v>
      </c>
      <c r="M262" s="148">
        <f t="shared" si="55"/>
        <v>2981.9966666666664</v>
      </c>
      <c r="N262" s="64">
        <f t="shared" si="56"/>
        <v>5087</v>
      </c>
      <c r="O262" s="64">
        <f t="shared" si="66"/>
        <v>347618</v>
      </c>
      <c r="Q262" s="104">
        <f t="shared" si="58"/>
        <v>0</v>
      </c>
      <c r="R262" s="104" t="str">
        <f t="shared" si="59"/>
        <v>Not Applicable</v>
      </c>
      <c r="S262" s="149" t="s">
        <v>815</v>
      </c>
      <c r="T262" s="149">
        <f>IF(O262=0,0,IF(S262="N",0,VLOOKUP(B262,'Enrollment 25-26'!$B$8:$K$332,9,FALSE)))</f>
        <v>0</v>
      </c>
      <c r="U262" s="64">
        <f t="shared" si="60"/>
        <v>347618</v>
      </c>
      <c r="V262" s="128">
        <f t="shared" si="61"/>
        <v>116.57222956877887</v>
      </c>
      <c r="W262" s="150"/>
      <c r="X262" s="64">
        <f>IFERROR(VLOOKUP($B262,'Allocations 2025-26'!$B$9:$U$329,14,FALSE),0)</f>
        <v>345651</v>
      </c>
      <c r="Y262" s="99">
        <f t="shared" si="62"/>
        <v>1967</v>
      </c>
      <c r="Z262" s="132">
        <f t="shared" si="63"/>
        <v>5.6907111508429026E-3</v>
      </c>
      <c r="AA262" s="151" t="str">
        <f t="shared" si="65"/>
        <v>Y</v>
      </c>
      <c r="AC262" s="64"/>
      <c r="AE262" s="152"/>
      <c r="AH262" s="153"/>
      <c r="AI262" s="153"/>
      <c r="AJ262" s="153"/>
      <c r="AK262" s="154"/>
    </row>
    <row r="263" spans="1:37" x14ac:dyDescent="0.25">
      <c r="A263" s="142" t="s">
        <v>497</v>
      </c>
      <c r="B263" t="s">
        <v>714</v>
      </c>
      <c r="C263" t="s">
        <v>261</v>
      </c>
      <c r="D263" s="143">
        <f>IFERROR(VLOOKUP(B263,'Enrollment 26-27'!$B$5:$I$332,8,FALSE),0)</f>
        <v>69</v>
      </c>
      <c r="E263" s="64">
        <f t="shared" si="50"/>
        <v>7926</v>
      </c>
      <c r="F263" s="144">
        <v>0</v>
      </c>
      <c r="G263" s="144">
        <v>0</v>
      </c>
      <c r="H263" s="64">
        <f t="shared" si="67"/>
        <v>7926</v>
      </c>
      <c r="I263" s="64">
        <f t="shared" si="52"/>
        <v>0</v>
      </c>
      <c r="J263" s="145">
        <f t="shared" si="53"/>
        <v>7926</v>
      </c>
      <c r="K263" s="146" t="str">
        <f t="shared" si="64"/>
        <v>N</v>
      </c>
      <c r="L263" s="147">
        <f t="shared" si="54"/>
        <v>7926</v>
      </c>
      <c r="M263" s="148">
        <f t="shared" si="55"/>
        <v>0</v>
      </c>
      <c r="N263" s="64">
        <f t="shared" si="56"/>
        <v>0</v>
      </c>
      <c r="O263" s="64">
        <f t="shared" si="66"/>
        <v>0</v>
      </c>
      <c r="Q263" s="104">
        <f t="shared" si="58"/>
        <v>0</v>
      </c>
      <c r="R263" s="104" t="str">
        <f t="shared" si="59"/>
        <v>Not Applicable</v>
      </c>
      <c r="S263" s="149" t="s">
        <v>815</v>
      </c>
      <c r="T263" s="149">
        <f>IF(O263=0,0,IF(S263="N",0,VLOOKUP(B263,'Enrollment 25-26'!$B$8:$K$332,9,FALSE)))</f>
        <v>0</v>
      </c>
      <c r="U263" s="64">
        <f t="shared" si="60"/>
        <v>0</v>
      </c>
      <c r="V263" s="128">
        <f t="shared" si="61"/>
        <v>0</v>
      </c>
      <c r="W263" s="150"/>
      <c r="X263" s="64">
        <f>IFERROR(VLOOKUP($B263,'Allocations 2025-26'!$B$9:$U$329,14,FALSE),0)</f>
        <v>7028</v>
      </c>
      <c r="Y263" s="99">
        <f t="shared" si="62"/>
        <v>-7028</v>
      </c>
      <c r="Z263" s="132">
        <f t="shared" si="63"/>
        <v>-1</v>
      </c>
      <c r="AA263" s="151" t="str">
        <f t="shared" si="65"/>
        <v>N</v>
      </c>
      <c r="AC263" s="64"/>
      <c r="AE263" s="152"/>
      <c r="AH263" s="153"/>
      <c r="AI263" s="153"/>
      <c r="AJ263" s="153"/>
      <c r="AK263" s="154"/>
    </row>
    <row r="264" spans="1:37" x14ac:dyDescent="0.25">
      <c r="A264" s="142" t="s">
        <v>443</v>
      </c>
      <c r="B264" t="s">
        <v>715</v>
      </c>
      <c r="C264" t="s">
        <v>262</v>
      </c>
      <c r="D264" s="143">
        <f>IFERROR(VLOOKUP(B264,'Enrollment 26-27'!$B$5:$I$332,8,FALSE),0)</f>
        <v>0</v>
      </c>
      <c r="E264" s="64">
        <f t="shared" si="50"/>
        <v>0</v>
      </c>
      <c r="F264" s="144">
        <v>0</v>
      </c>
      <c r="G264" s="144">
        <v>0</v>
      </c>
      <c r="H264" s="64">
        <f t="shared" si="67"/>
        <v>0</v>
      </c>
      <c r="I264" s="64">
        <f t="shared" si="52"/>
        <v>0</v>
      </c>
      <c r="J264" s="145">
        <f t="shared" si="53"/>
        <v>0</v>
      </c>
      <c r="K264" s="146" t="str">
        <f t="shared" si="64"/>
        <v>N</v>
      </c>
      <c r="L264" s="147">
        <f t="shared" si="54"/>
        <v>0</v>
      </c>
      <c r="M264" s="148">
        <f t="shared" si="55"/>
        <v>0</v>
      </c>
      <c r="N264" s="64">
        <f t="shared" si="56"/>
        <v>0</v>
      </c>
      <c r="O264" s="64">
        <f t="shared" si="66"/>
        <v>0</v>
      </c>
      <c r="Q264" s="104">
        <f t="shared" si="58"/>
        <v>0</v>
      </c>
      <c r="R264" s="104" t="str">
        <f t="shared" si="59"/>
        <v>Not Applicable</v>
      </c>
      <c r="S264" s="149" t="s">
        <v>815</v>
      </c>
      <c r="T264" s="149">
        <f>IF(O264=0,0,IF(S264="N",0,VLOOKUP(B264,'Enrollment 25-26'!$B$8:$K$332,9,FALSE)))</f>
        <v>0</v>
      </c>
      <c r="U264" s="64">
        <f t="shared" si="60"/>
        <v>0</v>
      </c>
      <c r="V264" s="128">
        <f t="shared" si="61"/>
        <v>0</v>
      </c>
      <c r="W264" s="150"/>
      <c r="X264" s="64">
        <f>IFERROR(VLOOKUP($B264,'Allocations 2025-26'!$B$9:$U$329,14,FALSE),0)</f>
        <v>0</v>
      </c>
      <c r="Y264" s="99">
        <f t="shared" si="62"/>
        <v>0</v>
      </c>
      <c r="Z264" s="132">
        <f t="shared" si="63"/>
        <v>0</v>
      </c>
      <c r="AA264" s="151" t="str">
        <f t="shared" si="65"/>
        <v>N</v>
      </c>
      <c r="AC264" s="64"/>
      <c r="AE264" s="152"/>
      <c r="AH264" s="153"/>
      <c r="AI264" s="153"/>
      <c r="AJ264" s="153"/>
      <c r="AK264" s="154"/>
    </row>
    <row r="265" spans="1:37" x14ac:dyDescent="0.25">
      <c r="A265" s="142" t="s">
        <v>443</v>
      </c>
      <c r="B265" t="s">
        <v>716</v>
      </c>
      <c r="C265" t="s">
        <v>263</v>
      </c>
      <c r="D265" s="143">
        <f>IFERROR(VLOOKUP(B265,'Enrollment 26-27'!$B$5:$I$332,8,FALSE),0)</f>
        <v>0</v>
      </c>
      <c r="E265" s="64">
        <f t="shared" ref="E265:E328" si="68">ROUND($D265/$D$7*$E$6,0)</f>
        <v>0</v>
      </c>
      <c r="F265" s="144">
        <v>0</v>
      </c>
      <c r="G265" s="144">
        <v>0</v>
      </c>
      <c r="H265" s="64">
        <f t="shared" si="67"/>
        <v>0</v>
      </c>
      <c r="I265" s="64">
        <f t="shared" ref="I265:I328" si="69">ROUND($D265/$D$7*$I$6,0)</f>
        <v>0</v>
      </c>
      <c r="J265" s="145">
        <f t="shared" ref="J265:J328" si="70">+H265+I265</f>
        <v>0</v>
      </c>
      <c r="K265" s="146" t="str">
        <f t="shared" si="64"/>
        <v>N</v>
      </c>
      <c r="L265" s="147">
        <f t="shared" ref="L265:L328" si="71">IF(OR(K265="N",K265="NR",AND(J265&lt;$L$6,K265&lt;&gt;"C")),J265,0)</f>
        <v>0</v>
      </c>
      <c r="M265" s="148">
        <f t="shared" ref="M265:M328" si="72">IF(L265=0,D265,0)</f>
        <v>0</v>
      </c>
      <c r="N265" s="64">
        <f t="shared" ref="N265:N328" si="73">ROUND(M265/$M$7*$L$3,0)</f>
        <v>0</v>
      </c>
      <c r="O265" s="64">
        <f t="shared" si="66"/>
        <v>0</v>
      </c>
      <c r="Q265" s="104">
        <f t="shared" ref="Q265:Q328" si="74">-ROUND(IF(P265&gt;0,O265*(0.9-P265),0),0)</f>
        <v>0</v>
      </c>
      <c r="R265" s="104" t="str">
        <f t="shared" ref="R265:R328" si="75">IF($R$7=0,"Not Applicable",T265*($R$7/$T$7))</f>
        <v>Not Applicable</v>
      </c>
      <c r="S265" s="149" t="s">
        <v>815</v>
      </c>
      <c r="T265" s="149">
        <f>IF(O265=0,0,IF(S265="N",0,VLOOKUP(B265,'Enrollment 25-26'!$B$8:$K$332,9,FALSE)))</f>
        <v>0</v>
      </c>
      <c r="U265" s="64">
        <f t="shared" ref="U265:U328" si="76">IF(ISNUMBER(R265),O265+R265,O265)</f>
        <v>0</v>
      </c>
      <c r="V265" s="128">
        <f t="shared" ref="V265:V328" si="77">IF(M265=0,0,O265/M265)</f>
        <v>0</v>
      </c>
      <c r="W265" s="150"/>
      <c r="X265" s="64">
        <f>IFERROR(VLOOKUP($B265,'Allocations 2025-26'!$B$9:$U$329,14,FALSE),0)</f>
        <v>0</v>
      </c>
      <c r="Y265" s="99">
        <f t="shared" ref="Y265:Y328" si="78">O265-X265</f>
        <v>0</v>
      </c>
      <c r="Z265" s="132">
        <f t="shared" ref="Z265:Z328" si="79">IFERROR(IF(X265&gt;0,Y265/X265,0),0)</f>
        <v>0</v>
      </c>
      <c r="AA265" s="151" t="str">
        <f t="shared" si="65"/>
        <v>N</v>
      </c>
      <c r="AC265" s="64"/>
      <c r="AE265" s="152"/>
      <c r="AH265" s="153"/>
      <c r="AI265" s="153"/>
      <c r="AJ265" s="153"/>
      <c r="AK265" s="154"/>
    </row>
    <row r="266" spans="1:37" x14ac:dyDescent="0.25">
      <c r="A266" s="142" t="s">
        <v>446</v>
      </c>
      <c r="B266" t="s">
        <v>717</v>
      </c>
      <c r="C266" t="s">
        <v>264</v>
      </c>
      <c r="D266" s="143">
        <f>IFERROR(VLOOKUP(B266,'Enrollment 26-27'!$B$5:$I$332,8,FALSE),0)</f>
        <v>192.82666666666665</v>
      </c>
      <c r="E266" s="64">
        <f t="shared" si="68"/>
        <v>22149</v>
      </c>
      <c r="F266" s="144">
        <v>0</v>
      </c>
      <c r="G266" s="144">
        <v>0</v>
      </c>
      <c r="H266" s="64">
        <f t="shared" si="67"/>
        <v>22149</v>
      </c>
      <c r="I266" s="64">
        <f t="shared" si="69"/>
        <v>0</v>
      </c>
      <c r="J266" s="145">
        <f t="shared" si="70"/>
        <v>22149</v>
      </c>
      <c r="K266" s="146" t="str">
        <f t="shared" ref="K266:K328" si="80">IF(ISERROR(VLOOKUP(B266,$AC$9:$AC$50,1,0)),IF(J266&gt;10000,"Y","N"), "C")</f>
        <v>Y</v>
      </c>
      <c r="L266" s="147">
        <f t="shared" si="71"/>
        <v>0</v>
      </c>
      <c r="M266" s="148">
        <f t="shared" si="72"/>
        <v>192.82666666666665</v>
      </c>
      <c r="N266" s="64">
        <f t="shared" si="73"/>
        <v>329</v>
      </c>
      <c r="O266" s="64">
        <f t="shared" si="66"/>
        <v>22478</v>
      </c>
      <c r="Q266" s="104">
        <f t="shared" si="74"/>
        <v>0</v>
      </c>
      <c r="R266" s="104" t="str">
        <f t="shared" si="75"/>
        <v>Not Applicable</v>
      </c>
      <c r="S266" s="149" t="s">
        <v>815</v>
      </c>
      <c r="T266" s="149">
        <f>IF(O266=0,0,IF(S266="N",0,VLOOKUP(B266,'Enrollment 25-26'!$B$8:$K$332,9,FALSE)))</f>
        <v>0</v>
      </c>
      <c r="U266" s="64">
        <f t="shared" si="76"/>
        <v>22478</v>
      </c>
      <c r="V266" s="128">
        <f t="shared" si="77"/>
        <v>116.57101369105241</v>
      </c>
      <c r="W266" s="150"/>
      <c r="X266" s="64">
        <f>IFERROR(VLOOKUP($B266,'Allocations 2025-26'!$B$9:$U$329,14,FALSE),0)</f>
        <v>21611</v>
      </c>
      <c r="Y266" s="99">
        <f t="shared" si="78"/>
        <v>867</v>
      </c>
      <c r="Z266" s="132">
        <f t="shared" si="79"/>
        <v>4.0118458192587109E-2</v>
      </c>
      <c r="AA266" s="151" t="str">
        <f t="shared" ref="AA266:AA328" si="81">K266</f>
        <v>Y</v>
      </c>
      <c r="AC266" s="64"/>
      <c r="AE266" s="152"/>
      <c r="AH266" s="153"/>
      <c r="AI266" s="153"/>
      <c r="AJ266" s="153"/>
      <c r="AK266" s="154"/>
    </row>
    <row r="267" spans="1:37" x14ac:dyDescent="0.25">
      <c r="A267" s="142" t="s">
        <v>451</v>
      </c>
      <c r="B267" t="s">
        <v>718</v>
      </c>
      <c r="C267" t="s">
        <v>265</v>
      </c>
      <c r="D267" s="143">
        <f>IFERROR(VLOOKUP(B267,'Enrollment 26-27'!$B$5:$I$332,8,FALSE),0)</f>
        <v>0</v>
      </c>
      <c r="E267" s="64">
        <f t="shared" si="68"/>
        <v>0</v>
      </c>
      <c r="F267" s="144">
        <v>0</v>
      </c>
      <c r="G267" s="144">
        <v>0</v>
      </c>
      <c r="H267" s="64">
        <f t="shared" si="67"/>
        <v>0</v>
      </c>
      <c r="I267" s="64">
        <f t="shared" si="69"/>
        <v>0</v>
      </c>
      <c r="J267" s="145">
        <f t="shared" si="70"/>
        <v>0</v>
      </c>
      <c r="K267" s="146" t="str">
        <f t="shared" si="80"/>
        <v>N</v>
      </c>
      <c r="L267" s="147">
        <f t="shared" si="71"/>
        <v>0</v>
      </c>
      <c r="M267" s="148">
        <f t="shared" si="72"/>
        <v>0</v>
      </c>
      <c r="N267" s="64">
        <f t="shared" si="73"/>
        <v>0</v>
      </c>
      <c r="O267" s="64">
        <f t="shared" si="66"/>
        <v>0</v>
      </c>
      <c r="Q267" s="104">
        <f t="shared" si="74"/>
        <v>0</v>
      </c>
      <c r="R267" s="104" t="str">
        <f t="shared" si="75"/>
        <v>Not Applicable</v>
      </c>
      <c r="S267" s="149" t="s">
        <v>815</v>
      </c>
      <c r="T267" s="149">
        <f>IF(O267=0,0,IF(S267="N",0,VLOOKUP(B267,'Enrollment 25-26'!$B$8:$K$332,9,FALSE)))</f>
        <v>0</v>
      </c>
      <c r="U267" s="64">
        <f t="shared" si="76"/>
        <v>0</v>
      </c>
      <c r="V267" s="128">
        <f t="shared" si="77"/>
        <v>0</v>
      </c>
      <c r="W267" s="150"/>
      <c r="X267" s="64">
        <f>IFERROR(VLOOKUP($B267,'Allocations 2025-26'!$B$9:$U$329,14,FALSE),0)</f>
        <v>0</v>
      </c>
      <c r="Y267" s="99">
        <f t="shared" si="78"/>
        <v>0</v>
      </c>
      <c r="Z267" s="132">
        <f t="shared" si="79"/>
        <v>0</v>
      </c>
      <c r="AA267" s="151" t="str">
        <f t="shared" si="81"/>
        <v>N</v>
      </c>
      <c r="AC267" s="64"/>
      <c r="AE267" s="152"/>
      <c r="AH267" s="153"/>
      <c r="AI267" s="153"/>
      <c r="AJ267" s="153"/>
      <c r="AK267" s="154"/>
    </row>
    <row r="268" spans="1:37" x14ac:dyDescent="0.25">
      <c r="A268" s="142" t="s">
        <v>451</v>
      </c>
      <c r="B268" t="s">
        <v>719</v>
      </c>
      <c r="C268" t="s">
        <v>266</v>
      </c>
      <c r="D268" s="143">
        <f>IFERROR(VLOOKUP(B268,'Enrollment 26-27'!$B$5:$I$332,8,FALSE),0)</f>
        <v>0</v>
      </c>
      <c r="E268" s="64">
        <f t="shared" si="68"/>
        <v>0</v>
      </c>
      <c r="F268" s="144">
        <v>0</v>
      </c>
      <c r="G268" s="144">
        <v>0</v>
      </c>
      <c r="H268" s="64">
        <f t="shared" si="67"/>
        <v>0</v>
      </c>
      <c r="I268" s="64">
        <f t="shared" si="69"/>
        <v>0</v>
      </c>
      <c r="J268" s="145">
        <f t="shared" si="70"/>
        <v>0</v>
      </c>
      <c r="K268" s="146" t="str">
        <f t="shared" si="80"/>
        <v>N</v>
      </c>
      <c r="L268" s="147">
        <f t="shared" si="71"/>
        <v>0</v>
      </c>
      <c r="M268" s="148">
        <f t="shared" si="72"/>
        <v>0</v>
      </c>
      <c r="N268" s="64">
        <f t="shared" si="73"/>
        <v>0</v>
      </c>
      <c r="O268" s="64">
        <f t="shared" si="66"/>
        <v>0</v>
      </c>
      <c r="Q268" s="104">
        <f t="shared" si="74"/>
        <v>0</v>
      </c>
      <c r="R268" s="104" t="str">
        <f t="shared" si="75"/>
        <v>Not Applicable</v>
      </c>
      <c r="S268" s="149" t="s">
        <v>815</v>
      </c>
      <c r="T268" s="149">
        <f>IF(O268=0,0,IF(S268="N",0,VLOOKUP(B268,'Enrollment 25-26'!$B$8:$K$332,9,FALSE)))</f>
        <v>0</v>
      </c>
      <c r="U268" s="64">
        <f t="shared" si="76"/>
        <v>0</v>
      </c>
      <c r="V268" s="128">
        <f t="shared" si="77"/>
        <v>0</v>
      </c>
      <c r="W268" s="150"/>
      <c r="X268" s="64">
        <f>IFERROR(VLOOKUP($B268,'Allocations 2025-26'!$B$9:$U$329,14,FALSE),0)</f>
        <v>0</v>
      </c>
      <c r="Y268" s="99">
        <f t="shared" si="78"/>
        <v>0</v>
      </c>
      <c r="Z268" s="132">
        <f t="shared" si="79"/>
        <v>0</v>
      </c>
      <c r="AA268" s="151" t="str">
        <f t="shared" si="81"/>
        <v>N</v>
      </c>
      <c r="AC268" s="64"/>
      <c r="AE268" s="152"/>
      <c r="AH268" s="153"/>
      <c r="AI268" s="153"/>
      <c r="AJ268" s="153"/>
      <c r="AK268" s="154"/>
    </row>
    <row r="269" spans="1:37" x14ac:dyDescent="0.25">
      <c r="A269" s="142" t="s">
        <v>481</v>
      </c>
      <c r="B269" t="s">
        <v>720</v>
      </c>
      <c r="C269" t="s">
        <v>267</v>
      </c>
      <c r="D269" s="143">
        <f>IFERROR(VLOOKUP(B269,'Enrollment 26-27'!$B$5:$I$332,8,FALSE),0)</f>
        <v>0</v>
      </c>
      <c r="E269" s="64">
        <f t="shared" si="68"/>
        <v>0</v>
      </c>
      <c r="F269" s="144">
        <v>0</v>
      </c>
      <c r="G269" s="144">
        <v>0</v>
      </c>
      <c r="H269" s="64">
        <f t="shared" si="67"/>
        <v>0</v>
      </c>
      <c r="I269" s="64">
        <f t="shared" si="69"/>
        <v>0</v>
      </c>
      <c r="J269" s="145">
        <f t="shared" si="70"/>
        <v>0</v>
      </c>
      <c r="K269" s="146" t="str">
        <f t="shared" si="80"/>
        <v>N</v>
      </c>
      <c r="L269" s="147">
        <f t="shared" si="71"/>
        <v>0</v>
      </c>
      <c r="M269" s="148">
        <f t="shared" si="72"/>
        <v>0</v>
      </c>
      <c r="N269" s="64">
        <f t="shared" si="73"/>
        <v>0</v>
      </c>
      <c r="O269" s="64">
        <f t="shared" si="66"/>
        <v>0</v>
      </c>
      <c r="Q269" s="104">
        <f t="shared" si="74"/>
        <v>0</v>
      </c>
      <c r="R269" s="104" t="str">
        <f t="shared" si="75"/>
        <v>Not Applicable</v>
      </c>
      <c r="S269" s="149" t="s">
        <v>815</v>
      </c>
      <c r="T269" s="149">
        <f>IF(O269=0,0,IF(S269="N",0,VLOOKUP(B269,'Enrollment 25-26'!$B$8:$K$332,9,FALSE)))</f>
        <v>0</v>
      </c>
      <c r="U269" s="64">
        <f t="shared" si="76"/>
        <v>0</v>
      </c>
      <c r="V269" s="128">
        <f t="shared" si="77"/>
        <v>0</v>
      </c>
      <c r="W269" s="150"/>
      <c r="X269" s="64">
        <f>IFERROR(VLOOKUP($B269,'Allocations 2025-26'!$B$9:$U$329,14,FALSE),0)</f>
        <v>0</v>
      </c>
      <c r="Y269" s="99">
        <f t="shared" si="78"/>
        <v>0</v>
      </c>
      <c r="Z269" s="132">
        <f t="shared" si="79"/>
        <v>0</v>
      </c>
      <c r="AA269" s="151" t="str">
        <f t="shared" si="81"/>
        <v>N</v>
      </c>
      <c r="AC269" s="64"/>
      <c r="AE269" s="152"/>
      <c r="AH269" s="153"/>
      <c r="AI269" s="153"/>
      <c r="AJ269" s="153"/>
      <c r="AK269" s="154"/>
    </row>
    <row r="270" spans="1:37" x14ac:dyDescent="0.25">
      <c r="A270" s="142" t="s">
        <v>454</v>
      </c>
      <c r="B270" t="s">
        <v>721</v>
      </c>
      <c r="C270" t="s">
        <v>268</v>
      </c>
      <c r="D270" s="143">
        <f>IFERROR(VLOOKUP(B270,'Enrollment 26-27'!$B$5:$I$332,8,FALSE),0)</f>
        <v>112.33</v>
      </c>
      <c r="E270" s="64">
        <f t="shared" si="68"/>
        <v>12903</v>
      </c>
      <c r="F270" s="144">
        <v>0</v>
      </c>
      <c r="G270" s="144">
        <v>0</v>
      </c>
      <c r="H270" s="64">
        <f t="shared" si="67"/>
        <v>12903</v>
      </c>
      <c r="I270" s="64">
        <f t="shared" si="69"/>
        <v>0</v>
      </c>
      <c r="J270" s="145">
        <f t="shared" si="70"/>
        <v>12903</v>
      </c>
      <c r="K270" s="146" t="str">
        <f t="shared" si="80"/>
        <v>Y</v>
      </c>
      <c r="L270" s="147">
        <f t="shared" si="71"/>
        <v>0</v>
      </c>
      <c r="M270" s="148">
        <f t="shared" si="72"/>
        <v>112.33</v>
      </c>
      <c r="N270" s="64">
        <f t="shared" si="73"/>
        <v>192</v>
      </c>
      <c r="O270" s="64">
        <f t="shared" si="66"/>
        <v>13095</v>
      </c>
      <c r="Q270" s="104">
        <f t="shared" si="74"/>
        <v>0</v>
      </c>
      <c r="R270" s="104" t="str">
        <f t="shared" si="75"/>
        <v>Not Applicable</v>
      </c>
      <c r="S270" s="149" t="s">
        <v>815</v>
      </c>
      <c r="T270" s="149">
        <f>IF(O270=0,0,IF(S270="N",0,VLOOKUP(B270,'Enrollment 25-26'!$B$8:$K$332,9,FALSE)))</f>
        <v>0</v>
      </c>
      <c r="U270" s="64">
        <f t="shared" si="76"/>
        <v>13095</v>
      </c>
      <c r="V270" s="128">
        <f t="shared" si="77"/>
        <v>116.57615952995639</v>
      </c>
      <c r="W270" s="150"/>
      <c r="X270" s="64">
        <f>IFERROR(VLOOKUP($B270,'Allocations 2025-26'!$B$9:$U$329,14,FALSE),0)</f>
        <v>13040</v>
      </c>
      <c r="Y270" s="99">
        <f t="shared" si="78"/>
        <v>55</v>
      </c>
      <c r="Z270" s="132">
        <f t="shared" si="79"/>
        <v>4.2177914110429447E-3</v>
      </c>
      <c r="AA270" s="151" t="str">
        <f t="shared" si="81"/>
        <v>Y</v>
      </c>
      <c r="AC270" s="64"/>
      <c r="AE270" s="152"/>
      <c r="AH270" s="153"/>
      <c r="AI270" s="153"/>
      <c r="AJ270" s="153"/>
      <c r="AK270" s="154"/>
    </row>
    <row r="271" spans="1:37" x14ac:dyDescent="0.25">
      <c r="A271" s="142" t="s">
        <v>443</v>
      </c>
      <c r="B271" t="s">
        <v>722</v>
      </c>
      <c r="C271" t="s">
        <v>269</v>
      </c>
      <c r="D271" s="143">
        <f>IFERROR(VLOOKUP(B271,'Enrollment 26-27'!$B$5:$I$332,8,FALSE),0)</f>
        <v>0</v>
      </c>
      <c r="E271" s="64">
        <f t="shared" si="68"/>
        <v>0</v>
      </c>
      <c r="F271" s="144">
        <v>0</v>
      </c>
      <c r="G271" s="144">
        <v>0</v>
      </c>
      <c r="H271" s="64">
        <f t="shared" si="67"/>
        <v>0</v>
      </c>
      <c r="I271" s="64">
        <f t="shared" si="69"/>
        <v>0</v>
      </c>
      <c r="J271" s="145">
        <f t="shared" si="70"/>
        <v>0</v>
      </c>
      <c r="K271" s="146" t="str">
        <f t="shared" si="80"/>
        <v>N</v>
      </c>
      <c r="L271" s="147">
        <f t="shared" si="71"/>
        <v>0</v>
      </c>
      <c r="M271" s="148">
        <f t="shared" si="72"/>
        <v>0</v>
      </c>
      <c r="N271" s="64">
        <f t="shared" si="73"/>
        <v>0</v>
      </c>
      <c r="O271" s="64">
        <f t="shared" si="66"/>
        <v>0</v>
      </c>
      <c r="Q271" s="104">
        <f t="shared" si="74"/>
        <v>0</v>
      </c>
      <c r="R271" s="104" t="str">
        <f t="shared" si="75"/>
        <v>Not Applicable</v>
      </c>
      <c r="S271" s="149" t="s">
        <v>815</v>
      </c>
      <c r="T271" s="149">
        <f>IF(O271=0,0,IF(S271="N",0,VLOOKUP(B271,'Enrollment 25-26'!$B$8:$K$332,9,FALSE)))</f>
        <v>0</v>
      </c>
      <c r="U271" s="64">
        <f t="shared" si="76"/>
        <v>0</v>
      </c>
      <c r="V271" s="128">
        <f t="shared" si="77"/>
        <v>0</v>
      </c>
      <c r="W271" s="150"/>
      <c r="X271" s="64">
        <f>IFERROR(VLOOKUP($B271,'Allocations 2025-26'!$B$9:$U$329,14,FALSE),0)</f>
        <v>0</v>
      </c>
      <c r="Y271" s="99">
        <f t="shared" si="78"/>
        <v>0</v>
      </c>
      <c r="Z271" s="132">
        <f t="shared" si="79"/>
        <v>0</v>
      </c>
      <c r="AA271" s="151" t="str">
        <f t="shared" si="81"/>
        <v>N</v>
      </c>
      <c r="AC271" s="64"/>
      <c r="AE271" s="152"/>
      <c r="AH271" s="153"/>
      <c r="AI271" s="153"/>
      <c r="AJ271" s="153"/>
      <c r="AK271" s="154"/>
    </row>
    <row r="272" spans="1:37" x14ac:dyDescent="0.25">
      <c r="A272" s="142" t="s">
        <v>459</v>
      </c>
      <c r="B272" t="s">
        <v>723</v>
      </c>
      <c r="C272" t="s">
        <v>270</v>
      </c>
      <c r="D272" s="143">
        <f>IFERROR(VLOOKUP(B272,'Enrollment 26-27'!$B$5:$I$332,8,FALSE),0)</f>
        <v>14.17</v>
      </c>
      <c r="E272" s="64">
        <f t="shared" si="68"/>
        <v>1628</v>
      </c>
      <c r="F272" s="144">
        <v>0</v>
      </c>
      <c r="G272" s="144">
        <v>0</v>
      </c>
      <c r="H272" s="64">
        <f t="shared" si="67"/>
        <v>1628</v>
      </c>
      <c r="I272" s="64">
        <f t="shared" si="69"/>
        <v>0</v>
      </c>
      <c r="J272" s="145">
        <f t="shared" si="70"/>
        <v>1628</v>
      </c>
      <c r="K272" s="146" t="str">
        <f t="shared" si="80"/>
        <v>N</v>
      </c>
      <c r="L272" s="147">
        <f t="shared" si="71"/>
        <v>1628</v>
      </c>
      <c r="M272" s="148">
        <f t="shared" si="72"/>
        <v>0</v>
      </c>
      <c r="N272" s="64">
        <f t="shared" si="73"/>
        <v>0</v>
      </c>
      <c r="O272" s="64">
        <f t="shared" si="66"/>
        <v>0</v>
      </c>
      <c r="Q272" s="104">
        <f t="shared" si="74"/>
        <v>0</v>
      </c>
      <c r="R272" s="104" t="str">
        <f t="shared" si="75"/>
        <v>Not Applicable</v>
      </c>
      <c r="S272" s="149" t="s">
        <v>815</v>
      </c>
      <c r="T272" s="149">
        <f>IF(O272=0,0,IF(S272="N",0,VLOOKUP(B272,'Enrollment 25-26'!$B$8:$K$332,9,FALSE)))</f>
        <v>0</v>
      </c>
      <c r="U272" s="64">
        <f t="shared" si="76"/>
        <v>0</v>
      </c>
      <c r="V272" s="128">
        <f t="shared" si="77"/>
        <v>0</v>
      </c>
      <c r="W272" s="150"/>
      <c r="X272" s="64">
        <f>IFERROR(VLOOKUP($B272,'Allocations 2025-26'!$B$9:$U$329,14,FALSE),0)</f>
        <v>0</v>
      </c>
      <c r="Y272" s="99">
        <f t="shared" si="78"/>
        <v>0</v>
      </c>
      <c r="Z272" s="132">
        <f t="shared" si="79"/>
        <v>0</v>
      </c>
      <c r="AA272" s="151" t="str">
        <f t="shared" si="81"/>
        <v>N</v>
      </c>
      <c r="AC272" s="64"/>
      <c r="AE272" s="152"/>
      <c r="AH272" s="153"/>
      <c r="AI272" s="153"/>
      <c r="AJ272" s="153"/>
      <c r="AK272" s="154"/>
    </row>
    <row r="273" spans="1:37" x14ac:dyDescent="0.25">
      <c r="A273" s="142" t="s">
        <v>446</v>
      </c>
      <c r="B273" t="s">
        <v>724</v>
      </c>
      <c r="C273" t="s">
        <v>271</v>
      </c>
      <c r="D273" s="143">
        <f>IFERROR(VLOOKUP(B273,'Enrollment 26-27'!$B$5:$I$332,8,FALSE),0)</f>
        <v>295.5</v>
      </c>
      <c r="E273" s="64">
        <f t="shared" si="68"/>
        <v>33943</v>
      </c>
      <c r="F273" s="144">
        <v>0</v>
      </c>
      <c r="G273" s="144">
        <v>0</v>
      </c>
      <c r="H273" s="64">
        <f t="shared" si="67"/>
        <v>33943</v>
      </c>
      <c r="I273" s="64">
        <f t="shared" si="69"/>
        <v>0</v>
      </c>
      <c r="J273" s="145">
        <f t="shared" si="70"/>
        <v>33943</v>
      </c>
      <c r="K273" s="146" t="str">
        <f t="shared" si="80"/>
        <v>Y</v>
      </c>
      <c r="L273" s="147">
        <f t="shared" si="71"/>
        <v>0</v>
      </c>
      <c r="M273" s="148">
        <f t="shared" si="72"/>
        <v>295.5</v>
      </c>
      <c r="N273" s="64">
        <f t="shared" si="73"/>
        <v>504</v>
      </c>
      <c r="O273" s="64">
        <f t="shared" si="66"/>
        <v>34447</v>
      </c>
      <c r="Q273" s="104">
        <f t="shared" si="74"/>
        <v>0</v>
      </c>
      <c r="R273" s="104" t="str">
        <f t="shared" si="75"/>
        <v>Not Applicable</v>
      </c>
      <c r="S273" s="149" t="s">
        <v>815</v>
      </c>
      <c r="T273" s="149">
        <f>IF(O273=0,0,IF(S273="N",0,VLOOKUP(B273,'Enrollment 25-26'!$B$8:$K$332,9,FALSE)))</f>
        <v>0</v>
      </c>
      <c r="U273" s="64">
        <f t="shared" si="76"/>
        <v>34447</v>
      </c>
      <c r="V273" s="128">
        <f t="shared" si="77"/>
        <v>116.57191201353638</v>
      </c>
      <c r="W273" s="150"/>
      <c r="X273" s="64">
        <f>IFERROR(VLOOKUP($B273,'Allocations 2025-26'!$B$9:$U$329,14,FALSE),0)</f>
        <v>35276</v>
      </c>
      <c r="Y273" s="99">
        <f t="shared" si="78"/>
        <v>-829</v>
      </c>
      <c r="Z273" s="132">
        <f t="shared" si="79"/>
        <v>-2.3500396870393469E-2</v>
      </c>
      <c r="AA273" s="151" t="str">
        <f t="shared" si="81"/>
        <v>Y</v>
      </c>
      <c r="AC273" s="64"/>
      <c r="AE273" s="152"/>
      <c r="AH273" s="153"/>
      <c r="AI273" s="153"/>
      <c r="AJ273" s="153"/>
      <c r="AK273" s="154"/>
    </row>
    <row r="274" spans="1:37" x14ac:dyDescent="0.25">
      <c r="A274" s="142" t="s">
        <v>497</v>
      </c>
      <c r="B274" t="s">
        <v>725</v>
      </c>
      <c r="C274" t="s">
        <v>272</v>
      </c>
      <c r="D274" s="143">
        <f>IFERROR(VLOOKUP(B274,'Enrollment 26-27'!$B$5:$I$332,8,FALSE),0)</f>
        <v>98</v>
      </c>
      <c r="E274" s="64">
        <f t="shared" si="68"/>
        <v>11257</v>
      </c>
      <c r="F274" s="144">
        <v>0</v>
      </c>
      <c r="G274" s="144">
        <v>0</v>
      </c>
      <c r="H274" s="64">
        <f t="shared" si="67"/>
        <v>11257</v>
      </c>
      <c r="I274" s="64">
        <f t="shared" si="69"/>
        <v>0</v>
      </c>
      <c r="J274" s="145">
        <f t="shared" si="70"/>
        <v>11257</v>
      </c>
      <c r="K274" s="146" t="str">
        <f t="shared" si="80"/>
        <v>Y</v>
      </c>
      <c r="L274" s="147">
        <f t="shared" si="71"/>
        <v>0</v>
      </c>
      <c r="M274" s="148">
        <f t="shared" si="72"/>
        <v>98</v>
      </c>
      <c r="N274" s="64">
        <f t="shared" si="73"/>
        <v>167</v>
      </c>
      <c r="O274" s="64">
        <f t="shared" si="66"/>
        <v>11424</v>
      </c>
      <c r="Q274" s="104">
        <f t="shared" si="74"/>
        <v>0</v>
      </c>
      <c r="R274" s="104" t="str">
        <f t="shared" si="75"/>
        <v>Not Applicable</v>
      </c>
      <c r="S274" s="149" t="s">
        <v>815</v>
      </c>
      <c r="T274" s="149">
        <f>IF(O274=0,0,IF(S274="N",0,VLOOKUP(B274,'Enrollment 25-26'!$B$8:$K$332,9,FALSE)))</f>
        <v>0</v>
      </c>
      <c r="U274" s="64">
        <f t="shared" si="76"/>
        <v>11424</v>
      </c>
      <c r="V274" s="128">
        <f t="shared" si="77"/>
        <v>116.57142857142857</v>
      </c>
      <c r="W274" s="150"/>
      <c r="X274" s="64">
        <f>IFERROR(VLOOKUP($B274,'Allocations 2025-26'!$B$9:$U$329,14,FALSE),0)</f>
        <v>11751</v>
      </c>
      <c r="Y274" s="99">
        <f t="shared" si="78"/>
        <v>-327</v>
      </c>
      <c r="Z274" s="132">
        <f t="shared" si="79"/>
        <v>-2.7827418943068675E-2</v>
      </c>
      <c r="AA274" s="151" t="str">
        <f t="shared" si="81"/>
        <v>Y</v>
      </c>
      <c r="AC274" s="64"/>
      <c r="AE274" s="152"/>
      <c r="AH274" s="153"/>
      <c r="AI274" s="153"/>
      <c r="AJ274" s="153"/>
      <c r="AK274" s="154"/>
    </row>
    <row r="275" spans="1:37" s="155" customFormat="1" x14ac:dyDescent="0.25">
      <c r="A275" s="142" t="s">
        <v>497</v>
      </c>
      <c r="B275" s="13" t="s">
        <v>726</v>
      </c>
      <c r="C275" t="s">
        <v>273</v>
      </c>
      <c r="D275" s="143">
        <f>IFERROR(VLOOKUP(B275,'Enrollment 26-27'!$B$5:$I$332,8,FALSE),0)</f>
        <v>0</v>
      </c>
      <c r="E275" s="64">
        <f t="shared" si="68"/>
        <v>0</v>
      </c>
      <c r="F275" s="144">
        <v>0</v>
      </c>
      <c r="G275" s="144">
        <v>0</v>
      </c>
      <c r="H275" s="64">
        <f t="shared" si="67"/>
        <v>0</v>
      </c>
      <c r="I275" s="64">
        <f t="shared" si="69"/>
        <v>0</v>
      </c>
      <c r="J275" s="145">
        <f t="shared" si="70"/>
        <v>0</v>
      </c>
      <c r="K275" s="146" t="str">
        <f t="shared" si="80"/>
        <v>N</v>
      </c>
      <c r="L275" s="147">
        <f t="shared" si="71"/>
        <v>0</v>
      </c>
      <c r="M275" s="148">
        <f t="shared" si="72"/>
        <v>0</v>
      </c>
      <c r="N275" s="64">
        <f t="shared" si="73"/>
        <v>0</v>
      </c>
      <c r="O275" s="64">
        <f t="shared" si="66"/>
        <v>0</v>
      </c>
      <c r="P275" s="104"/>
      <c r="Q275" s="104">
        <f t="shared" si="74"/>
        <v>0</v>
      </c>
      <c r="R275" s="104" t="str">
        <f t="shared" si="75"/>
        <v>Not Applicable</v>
      </c>
      <c r="S275" s="149" t="s">
        <v>815</v>
      </c>
      <c r="T275" s="149">
        <f>IF(O275=0,0,IF(S275="N",0,VLOOKUP(B275,'Enrollment 25-26'!$B$8:$K$332,9,FALSE)))</f>
        <v>0</v>
      </c>
      <c r="U275" s="64">
        <f t="shared" si="76"/>
        <v>0</v>
      </c>
      <c r="V275" s="128">
        <f t="shared" si="77"/>
        <v>0</v>
      </c>
      <c r="W275" s="150"/>
      <c r="X275" s="64">
        <f>IFERROR(VLOOKUP($B275,'Allocations 2025-26'!$B$9:$U$329,14,FALSE),0)</f>
        <v>0</v>
      </c>
      <c r="Y275" s="99">
        <f t="shared" si="78"/>
        <v>0</v>
      </c>
      <c r="Z275" s="132">
        <f t="shared" si="79"/>
        <v>0</v>
      </c>
      <c r="AA275" s="151" t="str">
        <f t="shared" si="81"/>
        <v>N</v>
      </c>
      <c r="AB275" s="184"/>
      <c r="AC275" s="64"/>
      <c r="AD275"/>
      <c r="AE275" s="152"/>
      <c r="AH275" s="156"/>
      <c r="AI275" s="156"/>
      <c r="AJ275" s="156"/>
      <c r="AK275" s="157"/>
    </row>
    <row r="276" spans="1:37" x14ac:dyDescent="0.25">
      <c r="A276" s="142" t="s">
        <v>497</v>
      </c>
      <c r="B276" t="s">
        <v>727</v>
      </c>
      <c r="C276" t="s">
        <v>274</v>
      </c>
      <c r="D276" s="143">
        <f>IFERROR(VLOOKUP(B276,'Enrollment 26-27'!$B$5:$I$332,8,FALSE),0)</f>
        <v>20.67</v>
      </c>
      <c r="E276" s="64">
        <f t="shared" si="68"/>
        <v>2374</v>
      </c>
      <c r="F276" s="144">
        <v>0</v>
      </c>
      <c r="G276" s="144">
        <v>0</v>
      </c>
      <c r="H276" s="64">
        <f t="shared" si="67"/>
        <v>2374</v>
      </c>
      <c r="I276" s="64">
        <f t="shared" si="69"/>
        <v>0</v>
      </c>
      <c r="J276" s="145">
        <f t="shared" si="70"/>
        <v>2374</v>
      </c>
      <c r="K276" s="146" t="str">
        <f t="shared" si="80"/>
        <v>N</v>
      </c>
      <c r="L276" s="147">
        <f t="shared" si="71"/>
        <v>2374</v>
      </c>
      <c r="M276" s="148">
        <f t="shared" si="72"/>
        <v>0</v>
      </c>
      <c r="N276" s="64">
        <f t="shared" si="73"/>
        <v>0</v>
      </c>
      <c r="O276" s="64">
        <f t="shared" si="66"/>
        <v>0</v>
      </c>
      <c r="Q276" s="104">
        <f t="shared" si="74"/>
        <v>0</v>
      </c>
      <c r="R276" s="104" t="str">
        <f t="shared" si="75"/>
        <v>Not Applicable</v>
      </c>
      <c r="S276" s="149" t="s">
        <v>815</v>
      </c>
      <c r="T276" s="149">
        <f>IF(O276=0,0,IF(S276="N",0,VLOOKUP(B276,'Enrollment 25-26'!$B$8:$K$332,9,FALSE)))</f>
        <v>0</v>
      </c>
      <c r="U276" s="64">
        <f t="shared" si="76"/>
        <v>0</v>
      </c>
      <c r="V276" s="128">
        <f t="shared" si="77"/>
        <v>0</v>
      </c>
      <c r="W276" s="150"/>
      <c r="X276" s="64">
        <f>IFERROR(VLOOKUP($B276,'Allocations 2025-26'!$B$9:$U$329,14,FALSE),0)</f>
        <v>0</v>
      </c>
      <c r="Y276" s="99">
        <f t="shared" si="78"/>
        <v>0</v>
      </c>
      <c r="Z276" s="132">
        <f t="shared" si="79"/>
        <v>0</v>
      </c>
      <c r="AA276" s="151" t="str">
        <f t="shared" si="81"/>
        <v>N</v>
      </c>
      <c r="AC276" s="64"/>
      <c r="AE276" s="152"/>
      <c r="AH276" s="153"/>
      <c r="AI276" s="153"/>
      <c r="AJ276" s="153"/>
      <c r="AK276" s="154"/>
    </row>
    <row r="277" spans="1:37" x14ac:dyDescent="0.25">
      <c r="A277" s="142" t="s">
        <v>443</v>
      </c>
      <c r="B277" t="s">
        <v>728</v>
      </c>
      <c r="C277" t="s">
        <v>275</v>
      </c>
      <c r="D277" s="143">
        <f>IFERROR(VLOOKUP(B277,'Enrollment 26-27'!$B$5:$I$332,8,FALSE),0)</f>
        <v>0</v>
      </c>
      <c r="E277" s="64">
        <f t="shared" si="68"/>
        <v>0</v>
      </c>
      <c r="F277" s="144">
        <v>0</v>
      </c>
      <c r="G277" s="144">
        <v>0</v>
      </c>
      <c r="H277" s="64">
        <f t="shared" si="67"/>
        <v>0</v>
      </c>
      <c r="I277" s="64">
        <f t="shared" si="69"/>
        <v>0</v>
      </c>
      <c r="J277" s="145">
        <f t="shared" si="70"/>
        <v>0</v>
      </c>
      <c r="K277" s="146" t="str">
        <f t="shared" si="80"/>
        <v>N</v>
      </c>
      <c r="L277" s="147">
        <f t="shared" si="71"/>
        <v>0</v>
      </c>
      <c r="M277" s="148">
        <f t="shared" si="72"/>
        <v>0</v>
      </c>
      <c r="N277" s="64">
        <f t="shared" si="73"/>
        <v>0</v>
      </c>
      <c r="O277" s="64">
        <f t="shared" si="66"/>
        <v>0</v>
      </c>
      <c r="Q277" s="104">
        <f t="shared" si="74"/>
        <v>0</v>
      </c>
      <c r="R277" s="104" t="str">
        <f t="shared" si="75"/>
        <v>Not Applicable</v>
      </c>
      <c r="S277" s="149" t="s">
        <v>815</v>
      </c>
      <c r="T277" s="149">
        <f>IF(O277=0,0,IF(S277="N",0,VLOOKUP(B277,'Enrollment 25-26'!$B$8:$K$332,9,FALSE)))</f>
        <v>0</v>
      </c>
      <c r="U277" s="64">
        <f t="shared" si="76"/>
        <v>0</v>
      </c>
      <c r="V277" s="128">
        <f t="shared" si="77"/>
        <v>0</v>
      </c>
      <c r="W277" s="150"/>
      <c r="X277" s="64">
        <f>IFERROR(VLOOKUP($B277,'Allocations 2025-26'!$B$9:$U$329,14,FALSE),0)</f>
        <v>0</v>
      </c>
      <c r="Y277" s="99">
        <f t="shared" si="78"/>
        <v>0</v>
      </c>
      <c r="Z277" s="132">
        <f t="shared" si="79"/>
        <v>0</v>
      </c>
      <c r="AA277" s="151" t="str">
        <f t="shared" si="81"/>
        <v>N</v>
      </c>
      <c r="AC277" s="64"/>
      <c r="AE277" s="152"/>
      <c r="AH277" s="153"/>
      <c r="AI277" s="153"/>
      <c r="AJ277" s="153"/>
      <c r="AK277" s="154"/>
    </row>
    <row r="278" spans="1:37" s="155" customFormat="1" x14ac:dyDescent="0.25">
      <c r="A278" s="142" t="s">
        <v>454</v>
      </c>
      <c r="B278" s="13" t="s">
        <v>729</v>
      </c>
      <c r="C278" t="s">
        <v>276</v>
      </c>
      <c r="D278" s="143">
        <f>IFERROR(VLOOKUP(B278,'Enrollment 26-27'!$B$5:$I$332,8,FALSE),0)</f>
        <v>662.5</v>
      </c>
      <c r="E278" s="64">
        <f t="shared" si="68"/>
        <v>76099</v>
      </c>
      <c r="F278" s="144">
        <v>0</v>
      </c>
      <c r="G278" s="144">
        <v>0</v>
      </c>
      <c r="H278" s="64">
        <f t="shared" si="67"/>
        <v>76099</v>
      </c>
      <c r="I278" s="64">
        <f t="shared" si="69"/>
        <v>0</v>
      </c>
      <c r="J278" s="145">
        <f t="shared" si="70"/>
        <v>76099</v>
      </c>
      <c r="K278" s="146" t="str">
        <f t="shared" si="80"/>
        <v>Y</v>
      </c>
      <c r="L278" s="147">
        <f t="shared" si="71"/>
        <v>0</v>
      </c>
      <c r="M278" s="148">
        <f t="shared" si="72"/>
        <v>662.5</v>
      </c>
      <c r="N278" s="64">
        <f t="shared" si="73"/>
        <v>1130</v>
      </c>
      <c r="O278" s="64">
        <f t="shared" si="66"/>
        <v>77229</v>
      </c>
      <c r="P278" s="104"/>
      <c r="Q278" s="104">
        <f t="shared" si="74"/>
        <v>0</v>
      </c>
      <c r="R278" s="104" t="str">
        <f t="shared" si="75"/>
        <v>Not Applicable</v>
      </c>
      <c r="S278" s="149" t="s">
        <v>815</v>
      </c>
      <c r="T278" s="149">
        <f>IF(O278=0,0,IF(S278="N",0,VLOOKUP(B278,'Enrollment 25-26'!$B$8:$K$332,9,FALSE)))</f>
        <v>0</v>
      </c>
      <c r="U278" s="64">
        <f t="shared" si="76"/>
        <v>77229</v>
      </c>
      <c r="V278" s="128">
        <f t="shared" si="77"/>
        <v>116.57207547169811</v>
      </c>
      <c r="W278" s="150"/>
      <c r="X278" s="64">
        <f>IFERROR(VLOOKUP($B278,'Allocations 2025-26'!$B$9:$U$329,14,FALSE),0)</f>
        <v>78926</v>
      </c>
      <c r="Y278" s="99">
        <f t="shared" si="78"/>
        <v>-1697</v>
      </c>
      <c r="Z278" s="132">
        <f t="shared" si="79"/>
        <v>-2.1501152978739578E-2</v>
      </c>
      <c r="AA278" s="151" t="str">
        <f t="shared" si="81"/>
        <v>Y</v>
      </c>
      <c r="AB278" s="184"/>
      <c r="AC278" s="64"/>
      <c r="AD278"/>
      <c r="AE278" s="152"/>
      <c r="AH278" s="156"/>
      <c r="AI278" s="156"/>
      <c r="AJ278" s="156"/>
      <c r="AK278" s="157"/>
    </row>
    <row r="279" spans="1:37" x14ac:dyDescent="0.25">
      <c r="A279" s="142" t="s">
        <v>471</v>
      </c>
      <c r="B279" t="s">
        <v>730</v>
      </c>
      <c r="C279" t="s">
        <v>277</v>
      </c>
      <c r="D279" s="143">
        <f>IFERROR(VLOOKUP(B279,'Enrollment 26-27'!$B$5:$I$332,8,FALSE),0)</f>
        <v>1904.3333333333333</v>
      </c>
      <c r="E279" s="64">
        <f t="shared" si="68"/>
        <v>218744</v>
      </c>
      <c r="F279" s="144">
        <v>0</v>
      </c>
      <c r="G279" s="144">
        <v>0</v>
      </c>
      <c r="H279" s="64">
        <f t="shared" si="67"/>
        <v>218744</v>
      </c>
      <c r="I279" s="64">
        <f t="shared" si="69"/>
        <v>0</v>
      </c>
      <c r="J279" s="145">
        <f t="shared" si="70"/>
        <v>218744</v>
      </c>
      <c r="K279" s="146" t="str">
        <f t="shared" si="80"/>
        <v>Y</v>
      </c>
      <c r="L279" s="147">
        <f t="shared" si="71"/>
        <v>0</v>
      </c>
      <c r="M279" s="148">
        <f t="shared" si="72"/>
        <v>1904.3333333333333</v>
      </c>
      <c r="N279" s="64">
        <f t="shared" si="73"/>
        <v>3249</v>
      </c>
      <c r="O279" s="64">
        <f t="shared" si="66"/>
        <v>221993</v>
      </c>
      <c r="Q279" s="104">
        <f t="shared" si="74"/>
        <v>0</v>
      </c>
      <c r="R279" s="104" t="str">
        <f t="shared" si="75"/>
        <v>Not Applicable</v>
      </c>
      <c r="S279" s="149" t="s">
        <v>815</v>
      </c>
      <c r="T279" s="149">
        <f>IF(O279=0,0,IF(S279="N",0,VLOOKUP(B279,'Enrollment 25-26'!$B$8:$K$332,9,FALSE)))</f>
        <v>0</v>
      </c>
      <c r="U279" s="64">
        <f t="shared" si="76"/>
        <v>221993</v>
      </c>
      <c r="V279" s="128">
        <f t="shared" si="77"/>
        <v>116.57255382461054</v>
      </c>
      <c r="W279" s="150"/>
      <c r="X279" s="64">
        <f>IFERROR(VLOOKUP($B279,'Allocations 2025-26'!$B$9:$U$329,14,FALSE),0)</f>
        <v>237989</v>
      </c>
      <c r="Y279" s="99">
        <f t="shared" si="78"/>
        <v>-15996</v>
      </c>
      <c r="Z279" s="132">
        <f t="shared" si="79"/>
        <v>-6.7213190525612532E-2</v>
      </c>
      <c r="AA279" s="151" t="str">
        <f t="shared" si="81"/>
        <v>Y</v>
      </c>
      <c r="AC279" s="64"/>
      <c r="AE279" s="152"/>
      <c r="AH279" s="153"/>
      <c r="AI279" s="153"/>
      <c r="AJ279" s="153"/>
      <c r="AK279" s="154"/>
    </row>
    <row r="280" spans="1:37" x14ac:dyDescent="0.25">
      <c r="A280" s="142" t="s">
        <v>454</v>
      </c>
      <c r="B280" t="s">
        <v>731</v>
      </c>
      <c r="C280" t="s">
        <v>279</v>
      </c>
      <c r="D280" s="143">
        <f>IFERROR(VLOOKUP(B280,'Enrollment 26-27'!$B$5:$I$332,8,FALSE),0)</f>
        <v>3963.8366666666666</v>
      </c>
      <c r="E280" s="64">
        <f t="shared" si="68"/>
        <v>455311</v>
      </c>
      <c r="F280" s="144">
        <v>0</v>
      </c>
      <c r="G280" s="144">
        <v>0</v>
      </c>
      <c r="H280" s="64">
        <f t="shared" si="67"/>
        <v>455311</v>
      </c>
      <c r="I280" s="64">
        <f t="shared" si="69"/>
        <v>0</v>
      </c>
      <c r="J280" s="145">
        <f t="shared" si="70"/>
        <v>455311</v>
      </c>
      <c r="K280" s="146" t="str">
        <f t="shared" si="80"/>
        <v>Y</v>
      </c>
      <c r="L280" s="147">
        <f t="shared" si="71"/>
        <v>0</v>
      </c>
      <c r="M280" s="148">
        <f t="shared" si="72"/>
        <v>3963.8366666666666</v>
      </c>
      <c r="N280" s="64">
        <f t="shared" si="73"/>
        <v>6762</v>
      </c>
      <c r="O280" s="64">
        <f t="shared" si="66"/>
        <v>462073</v>
      </c>
      <c r="Q280" s="104">
        <f t="shared" si="74"/>
        <v>0</v>
      </c>
      <c r="R280" s="104" t="str">
        <f t="shared" si="75"/>
        <v>Not Applicable</v>
      </c>
      <c r="S280" s="149" t="s">
        <v>815</v>
      </c>
      <c r="T280" s="149">
        <f>IF(O280=0,0,IF(S280="N",0,VLOOKUP(B280,'Enrollment 25-26'!$B$8:$K$332,9,FALSE)))</f>
        <v>0</v>
      </c>
      <c r="U280" s="64">
        <f t="shared" si="76"/>
        <v>462073</v>
      </c>
      <c r="V280" s="128">
        <f t="shared" si="77"/>
        <v>116.5721594650301</v>
      </c>
      <c r="W280" s="150"/>
      <c r="X280" s="64">
        <f>IFERROR(VLOOKUP($B280,'Allocations 2025-26'!$B$9:$U$329,14,FALSE),0)</f>
        <v>463307</v>
      </c>
      <c r="Y280" s="99">
        <f t="shared" si="78"/>
        <v>-1234</v>
      </c>
      <c r="Z280" s="132">
        <f t="shared" si="79"/>
        <v>-2.6634607290630186E-3</v>
      </c>
      <c r="AA280" s="151" t="str">
        <f t="shared" si="81"/>
        <v>Y</v>
      </c>
      <c r="AC280" s="64"/>
      <c r="AE280" s="152"/>
      <c r="AH280" s="153"/>
      <c r="AI280" s="153"/>
      <c r="AJ280" s="153"/>
      <c r="AK280" s="154"/>
    </row>
    <row r="281" spans="1:37" x14ac:dyDescent="0.25">
      <c r="A281" s="142" t="s">
        <v>438</v>
      </c>
      <c r="B281" t="s">
        <v>732</v>
      </c>
      <c r="C281" t="s">
        <v>280</v>
      </c>
      <c r="D281" s="143">
        <f>IFERROR(VLOOKUP(B281,'Enrollment 26-27'!$B$5:$I$332,8,FALSE),0)</f>
        <v>0</v>
      </c>
      <c r="E281" s="64">
        <f t="shared" si="68"/>
        <v>0</v>
      </c>
      <c r="F281" s="144">
        <v>0</v>
      </c>
      <c r="G281" s="144">
        <v>0</v>
      </c>
      <c r="H281" s="64">
        <f t="shared" si="67"/>
        <v>0</v>
      </c>
      <c r="I281" s="64">
        <f t="shared" si="69"/>
        <v>0</v>
      </c>
      <c r="J281" s="145">
        <f t="shared" si="70"/>
        <v>0</v>
      </c>
      <c r="K281" s="146" t="str">
        <f t="shared" si="80"/>
        <v>N</v>
      </c>
      <c r="L281" s="147">
        <f t="shared" si="71"/>
        <v>0</v>
      </c>
      <c r="M281" s="148">
        <f t="shared" si="72"/>
        <v>0</v>
      </c>
      <c r="N281" s="64">
        <f t="shared" si="73"/>
        <v>0</v>
      </c>
      <c r="O281" s="64">
        <f t="shared" si="66"/>
        <v>0</v>
      </c>
      <c r="Q281" s="104">
        <f t="shared" si="74"/>
        <v>0</v>
      </c>
      <c r="R281" s="104" t="str">
        <f t="shared" si="75"/>
        <v>Not Applicable</v>
      </c>
      <c r="S281" s="149" t="s">
        <v>815</v>
      </c>
      <c r="T281" s="149">
        <f>IF(O281=0,0,IF(S281="N",0,VLOOKUP(B281,'Enrollment 25-26'!$B$8:$K$332,9,FALSE)))</f>
        <v>0</v>
      </c>
      <c r="U281" s="64">
        <f t="shared" si="76"/>
        <v>0</v>
      </c>
      <c r="V281" s="128">
        <f t="shared" si="77"/>
        <v>0</v>
      </c>
      <c r="W281" s="150"/>
      <c r="X281" s="64">
        <f>IFERROR(VLOOKUP($B281,'Allocations 2025-26'!$B$9:$U$329,14,FALSE),0)</f>
        <v>0</v>
      </c>
      <c r="Y281" s="99">
        <f t="shared" si="78"/>
        <v>0</v>
      </c>
      <c r="Z281" s="132">
        <f t="shared" si="79"/>
        <v>0</v>
      </c>
      <c r="AA281" s="151" t="str">
        <f t="shared" si="81"/>
        <v>N</v>
      </c>
      <c r="AC281" s="64"/>
      <c r="AE281" s="152"/>
      <c r="AH281" s="153"/>
      <c r="AI281" s="153"/>
      <c r="AJ281" s="153"/>
      <c r="AK281" s="154"/>
    </row>
    <row r="282" spans="1:37" x14ac:dyDescent="0.25">
      <c r="A282" s="142" t="s">
        <v>454</v>
      </c>
      <c r="B282" t="s">
        <v>733</v>
      </c>
      <c r="C282" t="s">
        <v>281</v>
      </c>
      <c r="D282" s="143">
        <f>IFERROR(VLOOKUP(B282,'Enrollment 26-27'!$B$5:$I$332,8,FALSE),0)</f>
        <v>507.34000000000003</v>
      </c>
      <c r="E282" s="64">
        <f t="shared" si="68"/>
        <v>58276</v>
      </c>
      <c r="F282" s="144">
        <v>0</v>
      </c>
      <c r="G282" s="144">
        <v>0</v>
      </c>
      <c r="H282" s="64">
        <f t="shared" si="67"/>
        <v>58276</v>
      </c>
      <c r="I282" s="64">
        <f t="shared" si="69"/>
        <v>0</v>
      </c>
      <c r="J282" s="145">
        <f t="shared" si="70"/>
        <v>58276</v>
      </c>
      <c r="K282" s="146" t="str">
        <f t="shared" si="80"/>
        <v>Y</v>
      </c>
      <c r="L282" s="147">
        <f t="shared" si="71"/>
        <v>0</v>
      </c>
      <c r="M282" s="148">
        <f t="shared" si="72"/>
        <v>507.34000000000003</v>
      </c>
      <c r="N282" s="64">
        <f t="shared" si="73"/>
        <v>866</v>
      </c>
      <c r="O282" s="64">
        <f t="shared" si="66"/>
        <v>59142</v>
      </c>
      <c r="Q282" s="104">
        <f t="shared" si="74"/>
        <v>0</v>
      </c>
      <c r="R282" s="104" t="str">
        <f t="shared" si="75"/>
        <v>Not Applicable</v>
      </c>
      <c r="S282" s="149" t="s">
        <v>815</v>
      </c>
      <c r="T282" s="149">
        <f>IF(O282=0,0,IF(S282="N",0,VLOOKUP(B282,'Enrollment 25-26'!$B$8:$K$332,9,FALSE)))</f>
        <v>0</v>
      </c>
      <c r="U282" s="64">
        <f t="shared" si="76"/>
        <v>59142</v>
      </c>
      <c r="V282" s="128">
        <f t="shared" si="77"/>
        <v>116.57271257933535</v>
      </c>
      <c r="W282" s="150"/>
      <c r="X282" s="64">
        <f>IFERROR(VLOOKUP($B282,'Allocations 2025-26'!$B$9:$U$329,14,FALSE),0)</f>
        <v>58800</v>
      </c>
      <c r="Y282" s="99">
        <f t="shared" si="78"/>
        <v>342</v>
      </c>
      <c r="Z282" s="132">
        <f t="shared" si="79"/>
        <v>5.8163265306122452E-3</v>
      </c>
      <c r="AA282" s="151" t="str">
        <f t="shared" si="81"/>
        <v>Y</v>
      </c>
      <c r="AC282" s="64"/>
      <c r="AE282" s="152"/>
      <c r="AH282" s="153"/>
      <c r="AI282" s="153"/>
      <c r="AJ282" s="153"/>
      <c r="AK282" s="154"/>
    </row>
    <row r="283" spans="1:37" x14ac:dyDescent="0.25">
      <c r="A283" s="142" t="s">
        <v>443</v>
      </c>
      <c r="B283" t="s">
        <v>734</v>
      </c>
      <c r="C283" t="s">
        <v>282</v>
      </c>
      <c r="D283" s="143">
        <f>IFERROR(VLOOKUP(B283,'Enrollment 26-27'!$B$5:$I$332,8,FALSE),0)</f>
        <v>2.34</v>
      </c>
      <c r="E283" s="64">
        <f t="shared" si="68"/>
        <v>269</v>
      </c>
      <c r="F283" s="144">
        <v>0</v>
      </c>
      <c r="G283" s="144">
        <v>0</v>
      </c>
      <c r="H283" s="64">
        <f t="shared" si="67"/>
        <v>269</v>
      </c>
      <c r="I283" s="64">
        <f t="shared" si="69"/>
        <v>0</v>
      </c>
      <c r="J283" s="145">
        <f t="shared" si="70"/>
        <v>269</v>
      </c>
      <c r="K283" s="146" t="str">
        <f t="shared" si="80"/>
        <v>N</v>
      </c>
      <c r="L283" s="147">
        <f t="shared" si="71"/>
        <v>269</v>
      </c>
      <c r="M283" s="148">
        <f t="shared" si="72"/>
        <v>0</v>
      </c>
      <c r="N283" s="64">
        <f t="shared" si="73"/>
        <v>0</v>
      </c>
      <c r="O283" s="64">
        <f t="shared" si="66"/>
        <v>0</v>
      </c>
      <c r="Q283" s="104">
        <f t="shared" si="74"/>
        <v>0</v>
      </c>
      <c r="R283" s="104" t="str">
        <f t="shared" si="75"/>
        <v>Not Applicable</v>
      </c>
      <c r="S283" s="149" t="s">
        <v>815</v>
      </c>
      <c r="T283" s="149">
        <f>IF(O283=0,0,IF(S283="N",0,VLOOKUP(B283,'Enrollment 25-26'!$B$8:$K$332,9,FALSE)))</f>
        <v>0</v>
      </c>
      <c r="U283" s="64">
        <f t="shared" si="76"/>
        <v>0</v>
      </c>
      <c r="V283" s="128">
        <f t="shared" si="77"/>
        <v>0</v>
      </c>
      <c r="W283" s="150"/>
      <c r="X283" s="64">
        <f>IFERROR(VLOOKUP($B283,'Allocations 2025-26'!$B$9:$U$329,14,FALSE),0)</f>
        <v>0</v>
      </c>
      <c r="Y283" s="99">
        <f t="shared" si="78"/>
        <v>0</v>
      </c>
      <c r="Z283" s="132">
        <f t="shared" si="79"/>
        <v>0</v>
      </c>
      <c r="AA283" s="151" t="str">
        <f t="shared" si="81"/>
        <v>N</v>
      </c>
      <c r="AC283" s="64"/>
      <c r="AE283" s="152"/>
      <c r="AH283" s="153"/>
      <c r="AI283" s="153"/>
      <c r="AJ283" s="153"/>
      <c r="AK283" s="154"/>
    </row>
    <row r="284" spans="1:37" x14ac:dyDescent="0.25">
      <c r="A284" s="142" t="s">
        <v>438</v>
      </c>
      <c r="B284" t="s">
        <v>735</v>
      </c>
      <c r="C284" t="s">
        <v>283</v>
      </c>
      <c r="D284" s="143">
        <f>IFERROR(VLOOKUP(B284,'Enrollment 26-27'!$B$5:$I$332,8,FALSE),0)</f>
        <v>22</v>
      </c>
      <c r="E284" s="64">
        <f t="shared" si="68"/>
        <v>2527</v>
      </c>
      <c r="F284" s="144">
        <v>0</v>
      </c>
      <c r="G284" s="144">
        <v>0</v>
      </c>
      <c r="H284" s="64">
        <f t="shared" si="67"/>
        <v>2527</v>
      </c>
      <c r="I284" s="64">
        <f t="shared" si="69"/>
        <v>0</v>
      </c>
      <c r="J284" s="145">
        <f t="shared" si="70"/>
        <v>2527</v>
      </c>
      <c r="K284" s="146" t="str">
        <f t="shared" si="80"/>
        <v>N</v>
      </c>
      <c r="L284" s="147">
        <f t="shared" si="71"/>
        <v>2527</v>
      </c>
      <c r="M284" s="148">
        <f t="shared" si="72"/>
        <v>0</v>
      </c>
      <c r="N284" s="64">
        <f t="shared" si="73"/>
        <v>0</v>
      </c>
      <c r="O284" s="64">
        <f t="shared" si="66"/>
        <v>0</v>
      </c>
      <c r="Q284" s="104">
        <f t="shared" si="74"/>
        <v>0</v>
      </c>
      <c r="R284" s="104" t="str">
        <f t="shared" si="75"/>
        <v>Not Applicable</v>
      </c>
      <c r="S284" s="149" t="s">
        <v>815</v>
      </c>
      <c r="T284" s="149">
        <f>IF(O284=0,0,IF(S284="N",0,VLOOKUP(B284,'Enrollment 25-26'!$B$8:$K$332,9,FALSE)))</f>
        <v>0</v>
      </c>
      <c r="U284" s="64">
        <f t="shared" si="76"/>
        <v>0</v>
      </c>
      <c r="V284" s="128">
        <f t="shared" si="77"/>
        <v>0</v>
      </c>
      <c r="W284" s="150"/>
      <c r="X284" s="64">
        <f>IFERROR(VLOOKUP($B284,'Allocations 2025-26'!$B$9:$U$329,14,FALSE),0)</f>
        <v>0</v>
      </c>
      <c r="Y284" s="99">
        <f t="shared" si="78"/>
        <v>0</v>
      </c>
      <c r="Z284" s="132">
        <f t="shared" si="79"/>
        <v>0</v>
      </c>
      <c r="AA284" s="151" t="str">
        <f t="shared" si="81"/>
        <v>N</v>
      </c>
      <c r="AC284" s="64"/>
      <c r="AE284" s="152"/>
      <c r="AH284" s="153"/>
      <c r="AI284" s="153"/>
      <c r="AJ284" s="153"/>
      <c r="AK284" s="154"/>
    </row>
    <row r="285" spans="1:37" x14ac:dyDescent="0.25">
      <c r="A285" s="142" t="s">
        <v>471</v>
      </c>
      <c r="B285" t="s">
        <v>736</v>
      </c>
      <c r="C285" t="s">
        <v>284</v>
      </c>
      <c r="D285" s="143">
        <f>IFERROR(VLOOKUP(B285,'Enrollment 26-27'!$B$5:$I$332,8,FALSE),0)</f>
        <v>6.5</v>
      </c>
      <c r="E285" s="64">
        <f t="shared" si="68"/>
        <v>747</v>
      </c>
      <c r="F285" s="144">
        <v>0</v>
      </c>
      <c r="G285" s="144">
        <v>0</v>
      </c>
      <c r="H285" s="64">
        <f t="shared" si="67"/>
        <v>747</v>
      </c>
      <c r="I285" s="64">
        <f t="shared" si="69"/>
        <v>0</v>
      </c>
      <c r="J285" s="145">
        <f t="shared" si="70"/>
        <v>747</v>
      </c>
      <c r="K285" s="146" t="str">
        <f t="shared" si="80"/>
        <v>N</v>
      </c>
      <c r="L285" s="147">
        <f t="shared" si="71"/>
        <v>747</v>
      </c>
      <c r="M285" s="148">
        <f t="shared" si="72"/>
        <v>0</v>
      </c>
      <c r="N285" s="64">
        <f t="shared" si="73"/>
        <v>0</v>
      </c>
      <c r="O285" s="64">
        <f t="shared" si="66"/>
        <v>0</v>
      </c>
      <c r="Q285" s="104">
        <f t="shared" si="74"/>
        <v>0</v>
      </c>
      <c r="R285" s="104" t="str">
        <f t="shared" si="75"/>
        <v>Not Applicable</v>
      </c>
      <c r="S285" s="149" t="s">
        <v>815</v>
      </c>
      <c r="T285" s="149">
        <f>IF(O285=0,0,IF(S285="N",0,VLOOKUP(B285,'Enrollment 25-26'!$B$8:$K$332,9,FALSE)))</f>
        <v>0</v>
      </c>
      <c r="U285" s="64">
        <f t="shared" si="76"/>
        <v>0</v>
      </c>
      <c r="V285" s="128">
        <f t="shared" si="77"/>
        <v>0</v>
      </c>
      <c r="W285" s="150"/>
      <c r="X285" s="64">
        <f>IFERROR(VLOOKUP($B285,'Allocations 2025-26'!$B$9:$U$329,14,FALSE),0)</f>
        <v>0</v>
      </c>
      <c r="Y285" s="99">
        <f t="shared" si="78"/>
        <v>0</v>
      </c>
      <c r="Z285" s="132">
        <f t="shared" si="79"/>
        <v>0</v>
      </c>
      <c r="AA285" s="151" t="str">
        <f t="shared" si="81"/>
        <v>N</v>
      </c>
      <c r="AC285" s="64"/>
      <c r="AE285" s="152"/>
      <c r="AH285" s="153"/>
      <c r="AI285" s="153"/>
      <c r="AJ285" s="153"/>
      <c r="AK285" s="154"/>
    </row>
    <row r="286" spans="1:37" x14ac:dyDescent="0.25">
      <c r="A286" s="142" t="s">
        <v>438</v>
      </c>
      <c r="B286" t="s">
        <v>737</v>
      </c>
      <c r="C286" t="s">
        <v>285</v>
      </c>
      <c r="D286" s="143">
        <f>IFERROR(VLOOKUP(B286,'Enrollment 26-27'!$B$5:$I$332,8,FALSE),0)</f>
        <v>9</v>
      </c>
      <c r="E286" s="64">
        <f t="shared" si="68"/>
        <v>1034</v>
      </c>
      <c r="F286" s="144">
        <v>0</v>
      </c>
      <c r="G286" s="144">
        <v>0</v>
      </c>
      <c r="H286" s="64">
        <f t="shared" si="67"/>
        <v>1034</v>
      </c>
      <c r="I286" s="64">
        <f t="shared" si="69"/>
        <v>0</v>
      </c>
      <c r="J286" s="145">
        <f t="shared" si="70"/>
        <v>1034</v>
      </c>
      <c r="K286" s="146" t="str">
        <f t="shared" si="80"/>
        <v>N</v>
      </c>
      <c r="L286" s="147">
        <f t="shared" si="71"/>
        <v>1034</v>
      </c>
      <c r="M286" s="148">
        <f t="shared" si="72"/>
        <v>0</v>
      </c>
      <c r="N286" s="64">
        <f t="shared" si="73"/>
        <v>0</v>
      </c>
      <c r="O286" s="64">
        <f t="shared" si="66"/>
        <v>0</v>
      </c>
      <c r="Q286" s="104">
        <f t="shared" si="74"/>
        <v>0</v>
      </c>
      <c r="R286" s="104" t="str">
        <f t="shared" si="75"/>
        <v>Not Applicable</v>
      </c>
      <c r="S286" s="149" t="s">
        <v>815</v>
      </c>
      <c r="T286" s="149">
        <f>IF(O286=0,0,IF(S286="N",0,VLOOKUP(B286,'Enrollment 25-26'!$B$8:$K$332,9,FALSE)))</f>
        <v>0</v>
      </c>
      <c r="U286" s="64">
        <f t="shared" si="76"/>
        <v>0</v>
      </c>
      <c r="V286" s="128">
        <f t="shared" si="77"/>
        <v>0</v>
      </c>
      <c r="W286" s="150"/>
      <c r="X286" s="64">
        <f>IFERROR(VLOOKUP($B286,'Allocations 2025-26'!$B$9:$U$329,14,FALSE),0)</f>
        <v>0</v>
      </c>
      <c r="Y286" s="99">
        <f t="shared" si="78"/>
        <v>0</v>
      </c>
      <c r="Z286" s="132">
        <f t="shared" si="79"/>
        <v>0</v>
      </c>
      <c r="AA286" s="151" t="str">
        <f t="shared" si="81"/>
        <v>N</v>
      </c>
      <c r="AC286" s="64"/>
      <c r="AE286" s="152"/>
      <c r="AH286" s="153"/>
      <c r="AI286" s="153"/>
      <c r="AJ286" s="153"/>
      <c r="AK286" s="154"/>
    </row>
    <row r="287" spans="1:37" x14ac:dyDescent="0.25">
      <c r="A287" s="142" t="s">
        <v>481</v>
      </c>
      <c r="B287" t="s">
        <v>738</v>
      </c>
      <c r="C287" t="s">
        <v>286</v>
      </c>
      <c r="D287" s="143">
        <f>IFERROR(VLOOKUP(B287,'Enrollment 26-27'!$B$5:$I$332,8,FALSE),0)</f>
        <v>130.5</v>
      </c>
      <c r="E287" s="64">
        <f t="shared" si="68"/>
        <v>14990</v>
      </c>
      <c r="F287" s="144">
        <v>0</v>
      </c>
      <c r="G287" s="144">
        <v>0</v>
      </c>
      <c r="H287" s="64">
        <f t="shared" si="67"/>
        <v>14990</v>
      </c>
      <c r="I287" s="64">
        <f t="shared" si="69"/>
        <v>0</v>
      </c>
      <c r="J287" s="145">
        <f t="shared" si="70"/>
        <v>14990</v>
      </c>
      <c r="K287" s="146" t="str">
        <f t="shared" si="80"/>
        <v>Y</v>
      </c>
      <c r="L287" s="147">
        <f t="shared" si="71"/>
        <v>0</v>
      </c>
      <c r="M287" s="148">
        <f t="shared" si="72"/>
        <v>130.5</v>
      </c>
      <c r="N287" s="64">
        <f t="shared" si="73"/>
        <v>223</v>
      </c>
      <c r="O287" s="64">
        <f t="shared" si="66"/>
        <v>15213</v>
      </c>
      <c r="Q287" s="104">
        <f t="shared" si="74"/>
        <v>0</v>
      </c>
      <c r="R287" s="104" t="str">
        <f t="shared" si="75"/>
        <v>Not Applicable</v>
      </c>
      <c r="S287" s="149" t="s">
        <v>815</v>
      </c>
      <c r="T287" s="149">
        <f>IF(O287=0,0,IF(S287="N",0,VLOOKUP(B287,'Enrollment 25-26'!$B$8:$K$332,9,FALSE)))</f>
        <v>0</v>
      </c>
      <c r="U287" s="64">
        <f t="shared" si="76"/>
        <v>15213</v>
      </c>
      <c r="V287" s="128">
        <f t="shared" si="77"/>
        <v>116.57471264367815</v>
      </c>
      <c r="W287" s="150"/>
      <c r="X287" s="64">
        <f>IFERROR(VLOOKUP($B287,'Allocations 2025-26'!$B$9:$U$329,14,FALSE),0)</f>
        <v>15538</v>
      </c>
      <c r="Y287" s="99">
        <f t="shared" si="78"/>
        <v>-325</v>
      </c>
      <c r="Z287" s="132">
        <f t="shared" si="79"/>
        <v>-2.0916462865233621E-2</v>
      </c>
      <c r="AA287" s="151" t="str">
        <f t="shared" si="81"/>
        <v>Y</v>
      </c>
      <c r="AC287" s="64"/>
      <c r="AE287" s="152"/>
      <c r="AH287" s="153"/>
      <c r="AI287" s="153"/>
      <c r="AJ287" s="153"/>
      <c r="AK287" s="154"/>
    </row>
    <row r="288" spans="1:37" x14ac:dyDescent="0.25">
      <c r="A288" s="142" t="s">
        <v>471</v>
      </c>
      <c r="B288" t="s">
        <v>739</v>
      </c>
      <c r="C288" t="s">
        <v>287</v>
      </c>
      <c r="D288" s="143">
        <f>IFERROR(VLOOKUP(B288,'Enrollment 26-27'!$B$5:$I$332,8,FALSE),0)</f>
        <v>1279.8366666666668</v>
      </c>
      <c r="E288" s="64">
        <f t="shared" si="68"/>
        <v>147010</v>
      </c>
      <c r="F288" s="144">
        <v>0</v>
      </c>
      <c r="G288" s="144">
        <v>0</v>
      </c>
      <c r="H288" s="64">
        <f t="shared" si="67"/>
        <v>147010</v>
      </c>
      <c r="I288" s="64">
        <f t="shared" si="69"/>
        <v>0</v>
      </c>
      <c r="J288" s="145">
        <f t="shared" si="70"/>
        <v>147010</v>
      </c>
      <c r="K288" s="146" t="str">
        <f t="shared" si="80"/>
        <v>Y</v>
      </c>
      <c r="L288" s="147">
        <f t="shared" si="71"/>
        <v>0</v>
      </c>
      <c r="M288" s="148">
        <f t="shared" si="72"/>
        <v>1279.8366666666668</v>
      </c>
      <c r="N288" s="64">
        <f t="shared" si="73"/>
        <v>2183</v>
      </c>
      <c r="O288" s="64">
        <f t="shared" si="66"/>
        <v>149193</v>
      </c>
      <c r="Q288" s="104">
        <f t="shared" si="74"/>
        <v>0</v>
      </c>
      <c r="R288" s="104" t="str">
        <f t="shared" si="75"/>
        <v>Not Applicable</v>
      </c>
      <c r="S288" s="149" t="s">
        <v>815</v>
      </c>
      <c r="T288" s="149">
        <f>IF(O288=0,0,IF(S288="N",0,VLOOKUP(B288,'Enrollment 25-26'!$B$8:$K$332,9,FALSE)))</f>
        <v>0</v>
      </c>
      <c r="U288" s="64">
        <f t="shared" si="76"/>
        <v>149193</v>
      </c>
      <c r="V288" s="128">
        <f t="shared" si="77"/>
        <v>116.57190631096154</v>
      </c>
      <c r="W288" s="150"/>
      <c r="X288" s="64">
        <f>IFERROR(VLOOKUP($B288,'Allocations 2025-26'!$B$9:$U$329,14,FALSE),0)</f>
        <v>155900</v>
      </c>
      <c r="Y288" s="99">
        <f t="shared" si="78"/>
        <v>-6707</v>
      </c>
      <c r="Z288" s="132">
        <f t="shared" si="79"/>
        <v>-4.3021167415009623E-2</v>
      </c>
      <c r="AA288" s="151" t="str">
        <f t="shared" si="81"/>
        <v>Y</v>
      </c>
      <c r="AC288" s="64"/>
      <c r="AE288" s="152"/>
      <c r="AH288" s="153"/>
      <c r="AI288" s="153"/>
      <c r="AJ288" s="153"/>
      <c r="AK288" s="154"/>
    </row>
    <row r="289" spans="1:37" x14ac:dyDescent="0.25">
      <c r="A289" s="142" t="s">
        <v>451</v>
      </c>
      <c r="B289" t="s">
        <v>494</v>
      </c>
      <c r="C289" t="s">
        <v>288</v>
      </c>
      <c r="D289" s="143">
        <f>IFERROR(VLOOKUP(B289,'Enrollment 26-27'!$B$5:$I$332,8,FALSE),0)</f>
        <v>29.340000000000003</v>
      </c>
      <c r="E289" s="64">
        <f t="shared" si="68"/>
        <v>3370</v>
      </c>
      <c r="F289" s="144">
        <v>0</v>
      </c>
      <c r="G289" s="144">
        <v>0</v>
      </c>
      <c r="H289" s="64">
        <f t="shared" si="67"/>
        <v>3370</v>
      </c>
      <c r="I289" s="64">
        <f t="shared" si="69"/>
        <v>0</v>
      </c>
      <c r="J289" s="145">
        <f t="shared" si="70"/>
        <v>3370</v>
      </c>
      <c r="K289" s="146" t="str">
        <f t="shared" si="80"/>
        <v>N</v>
      </c>
      <c r="L289" s="147">
        <f t="shared" si="71"/>
        <v>3370</v>
      </c>
      <c r="M289" s="148">
        <f t="shared" si="72"/>
        <v>0</v>
      </c>
      <c r="N289" s="64">
        <f t="shared" si="73"/>
        <v>0</v>
      </c>
      <c r="O289" s="64">
        <f t="shared" si="66"/>
        <v>0</v>
      </c>
      <c r="Q289" s="104">
        <f t="shared" si="74"/>
        <v>0</v>
      </c>
      <c r="R289" s="104" t="str">
        <f t="shared" si="75"/>
        <v>Not Applicable</v>
      </c>
      <c r="S289" s="149" t="s">
        <v>815</v>
      </c>
      <c r="T289" s="149">
        <f>IF(O289=0,0,IF(S289="N",0,VLOOKUP(B289,'Enrollment 25-26'!$B$8:$K$332,9,FALSE)))</f>
        <v>0</v>
      </c>
      <c r="U289" s="64">
        <f t="shared" si="76"/>
        <v>0</v>
      </c>
      <c r="V289" s="128">
        <f t="shared" si="77"/>
        <v>0</v>
      </c>
      <c r="W289" s="150"/>
      <c r="X289" s="64">
        <f>IFERROR(VLOOKUP($B289,'Allocations 2025-26'!$B$9:$U$329,14,FALSE),0)</f>
        <v>0</v>
      </c>
      <c r="Y289" s="99">
        <f t="shared" si="78"/>
        <v>0</v>
      </c>
      <c r="Z289" s="132">
        <f t="shared" si="79"/>
        <v>0</v>
      </c>
      <c r="AA289" s="151" t="str">
        <f t="shared" si="81"/>
        <v>N</v>
      </c>
      <c r="AC289" s="64"/>
      <c r="AE289" s="152"/>
      <c r="AH289" s="153"/>
      <c r="AI289" s="153"/>
      <c r="AJ289" s="153"/>
      <c r="AK289" s="154"/>
    </row>
    <row r="290" spans="1:37" x14ac:dyDescent="0.25">
      <c r="A290" s="142" t="s">
        <v>459</v>
      </c>
      <c r="B290" t="s">
        <v>740</v>
      </c>
      <c r="C290" t="s">
        <v>289</v>
      </c>
      <c r="D290" s="143">
        <f>IFERROR(VLOOKUP(B290,'Enrollment 26-27'!$B$5:$I$332,8,FALSE),0)</f>
        <v>0</v>
      </c>
      <c r="E290" s="64">
        <f t="shared" si="68"/>
        <v>0</v>
      </c>
      <c r="F290" s="144">
        <v>0</v>
      </c>
      <c r="G290" s="144">
        <v>0</v>
      </c>
      <c r="H290" s="64">
        <f t="shared" si="67"/>
        <v>0</v>
      </c>
      <c r="I290" s="64">
        <f t="shared" si="69"/>
        <v>0</v>
      </c>
      <c r="J290" s="145">
        <f t="shared" si="70"/>
        <v>0</v>
      </c>
      <c r="K290" s="146" t="str">
        <f t="shared" si="80"/>
        <v>N</v>
      </c>
      <c r="L290" s="147">
        <f t="shared" si="71"/>
        <v>0</v>
      </c>
      <c r="M290" s="148">
        <f t="shared" si="72"/>
        <v>0</v>
      </c>
      <c r="N290" s="64">
        <f t="shared" si="73"/>
        <v>0</v>
      </c>
      <c r="O290" s="64">
        <f t="shared" si="66"/>
        <v>0</v>
      </c>
      <c r="Q290" s="104">
        <f t="shared" si="74"/>
        <v>0</v>
      </c>
      <c r="R290" s="104" t="str">
        <f t="shared" si="75"/>
        <v>Not Applicable</v>
      </c>
      <c r="S290" s="149" t="s">
        <v>815</v>
      </c>
      <c r="T290" s="149">
        <f>IF(O290=0,0,IF(S290="N",0,VLOOKUP(B290,'Enrollment 25-26'!$B$8:$K$332,9,FALSE)))</f>
        <v>0</v>
      </c>
      <c r="U290" s="64">
        <f t="shared" si="76"/>
        <v>0</v>
      </c>
      <c r="V290" s="128">
        <f t="shared" si="77"/>
        <v>0</v>
      </c>
      <c r="W290" s="150"/>
      <c r="X290" s="64">
        <f>IFERROR(VLOOKUP($B290,'Allocations 2025-26'!$B$9:$U$329,14,FALSE),0)</f>
        <v>0</v>
      </c>
      <c r="Y290" s="99">
        <f t="shared" si="78"/>
        <v>0</v>
      </c>
      <c r="Z290" s="132">
        <f t="shared" si="79"/>
        <v>0</v>
      </c>
      <c r="AA290" s="151" t="str">
        <f t="shared" si="81"/>
        <v>N</v>
      </c>
      <c r="AC290" s="64"/>
      <c r="AE290" s="152"/>
      <c r="AH290" s="153"/>
      <c r="AI290" s="153"/>
      <c r="AJ290" s="153"/>
      <c r="AK290" s="154"/>
    </row>
    <row r="291" spans="1:37" x14ac:dyDescent="0.25">
      <c r="A291" s="142" t="s">
        <v>459</v>
      </c>
      <c r="B291" t="s">
        <v>741</v>
      </c>
      <c r="C291" t="s">
        <v>290</v>
      </c>
      <c r="D291" s="143">
        <f>IFERROR(VLOOKUP(B291,'Enrollment 26-27'!$B$5:$I$332,8,FALSE),0)</f>
        <v>9.67</v>
      </c>
      <c r="E291" s="64">
        <f t="shared" si="68"/>
        <v>1111</v>
      </c>
      <c r="F291" s="144">
        <v>0</v>
      </c>
      <c r="G291" s="144">
        <v>0</v>
      </c>
      <c r="H291" s="64">
        <f t="shared" si="67"/>
        <v>1111</v>
      </c>
      <c r="I291" s="64">
        <f t="shared" si="69"/>
        <v>0</v>
      </c>
      <c r="J291" s="145">
        <f t="shared" si="70"/>
        <v>1111</v>
      </c>
      <c r="K291" s="146" t="str">
        <f t="shared" si="80"/>
        <v>N</v>
      </c>
      <c r="L291" s="147">
        <f t="shared" si="71"/>
        <v>1111</v>
      </c>
      <c r="M291" s="148">
        <f t="shared" si="72"/>
        <v>0</v>
      </c>
      <c r="N291" s="64">
        <f t="shared" si="73"/>
        <v>0</v>
      </c>
      <c r="O291" s="64">
        <f t="shared" si="66"/>
        <v>0</v>
      </c>
      <c r="Q291" s="104">
        <f t="shared" si="74"/>
        <v>0</v>
      </c>
      <c r="R291" s="104" t="str">
        <f t="shared" si="75"/>
        <v>Not Applicable</v>
      </c>
      <c r="S291" s="149" t="s">
        <v>815</v>
      </c>
      <c r="T291" s="149">
        <f>IF(O291=0,0,IF(S291="N",0,VLOOKUP(B291,'Enrollment 25-26'!$B$8:$K$332,9,FALSE)))</f>
        <v>0</v>
      </c>
      <c r="U291" s="64">
        <f t="shared" si="76"/>
        <v>0</v>
      </c>
      <c r="V291" s="128">
        <f t="shared" si="77"/>
        <v>0</v>
      </c>
      <c r="W291" s="150"/>
      <c r="X291" s="64">
        <f>IFERROR(VLOOKUP($B291,'Allocations 2025-26'!$B$9:$U$329,14,FALSE),0)</f>
        <v>0</v>
      </c>
      <c r="Y291" s="99">
        <f t="shared" si="78"/>
        <v>0</v>
      </c>
      <c r="Z291" s="132">
        <f t="shared" si="79"/>
        <v>0</v>
      </c>
      <c r="AA291" s="151" t="str">
        <f t="shared" si="81"/>
        <v>N</v>
      </c>
      <c r="AC291" s="64"/>
      <c r="AE291" s="152"/>
      <c r="AH291" s="153"/>
      <c r="AI291" s="153"/>
      <c r="AJ291" s="153"/>
      <c r="AK291" s="154"/>
    </row>
    <row r="292" spans="1:37" x14ac:dyDescent="0.25">
      <c r="A292" s="142" t="s">
        <v>454</v>
      </c>
      <c r="B292" t="s">
        <v>742</v>
      </c>
      <c r="C292" t="s">
        <v>291</v>
      </c>
      <c r="D292" s="143">
        <f>IFERROR(VLOOKUP(B292,'Enrollment 26-27'!$B$5:$I$332,8,FALSE),0)</f>
        <v>1327.6733333333332</v>
      </c>
      <c r="E292" s="64">
        <f t="shared" si="68"/>
        <v>152505</v>
      </c>
      <c r="F292" s="144">
        <v>0</v>
      </c>
      <c r="G292" s="144">
        <v>0</v>
      </c>
      <c r="H292" s="64">
        <f t="shared" si="67"/>
        <v>152505</v>
      </c>
      <c r="I292" s="64">
        <f t="shared" si="69"/>
        <v>0</v>
      </c>
      <c r="J292" s="145">
        <f t="shared" si="70"/>
        <v>152505</v>
      </c>
      <c r="K292" s="146" t="str">
        <f t="shared" si="80"/>
        <v>Y</v>
      </c>
      <c r="L292" s="147">
        <f t="shared" si="71"/>
        <v>0</v>
      </c>
      <c r="M292" s="148">
        <f t="shared" si="72"/>
        <v>1327.6733333333332</v>
      </c>
      <c r="N292" s="64">
        <f t="shared" si="73"/>
        <v>2265</v>
      </c>
      <c r="O292" s="64">
        <f t="shared" si="66"/>
        <v>154770</v>
      </c>
      <c r="Q292" s="104">
        <f t="shared" si="74"/>
        <v>0</v>
      </c>
      <c r="R292" s="104" t="str">
        <f t="shared" si="75"/>
        <v>Not Applicable</v>
      </c>
      <c r="S292" s="149" t="s">
        <v>815</v>
      </c>
      <c r="T292" s="149">
        <f>IF(O292=0,0,IF(S292="N",0,VLOOKUP(B292,'Enrollment 25-26'!$B$8:$K$332,9,FALSE)))</f>
        <v>0</v>
      </c>
      <c r="U292" s="64">
        <f t="shared" si="76"/>
        <v>154770</v>
      </c>
      <c r="V292" s="128">
        <f t="shared" si="77"/>
        <v>116.57234962415455</v>
      </c>
      <c r="W292" s="150"/>
      <c r="X292" s="64">
        <f>IFERROR(VLOOKUP($B292,'Allocations 2025-26'!$B$9:$U$329,14,FALSE),0)</f>
        <v>175500</v>
      </c>
      <c r="Y292" s="99">
        <f t="shared" si="78"/>
        <v>-20730</v>
      </c>
      <c r="Z292" s="132">
        <f t="shared" si="79"/>
        <v>-0.11811965811965812</v>
      </c>
      <c r="AA292" s="151" t="str">
        <f t="shared" si="81"/>
        <v>Y</v>
      </c>
      <c r="AC292" s="64"/>
      <c r="AE292" s="152"/>
      <c r="AH292" s="153"/>
      <c r="AI292" s="153"/>
      <c r="AJ292" s="153"/>
      <c r="AK292" s="154"/>
    </row>
    <row r="293" spans="1:37" x14ac:dyDescent="0.25">
      <c r="A293" s="142" t="s">
        <v>438</v>
      </c>
      <c r="B293" t="s">
        <v>743</v>
      </c>
      <c r="C293" t="s">
        <v>292</v>
      </c>
      <c r="D293" s="143">
        <f>IFERROR(VLOOKUP(B293,'Enrollment 26-27'!$B$5:$I$332,8,FALSE),0)</f>
        <v>163.83333333333334</v>
      </c>
      <c r="E293" s="64">
        <f t="shared" si="68"/>
        <v>18819</v>
      </c>
      <c r="F293" s="144">
        <v>0</v>
      </c>
      <c r="G293" s="144">
        <v>0</v>
      </c>
      <c r="H293" s="64">
        <f t="shared" si="67"/>
        <v>18819</v>
      </c>
      <c r="I293" s="64">
        <f t="shared" si="69"/>
        <v>0</v>
      </c>
      <c r="J293" s="145">
        <f t="shared" si="70"/>
        <v>18819</v>
      </c>
      <c r="K293" s="146" t="str">
        <f t="shared" si="80"/>
        <v>Y</v>
      </c>
      <c r="L293" s="147">
        <f t="shared" si="71"/>
        <v>0</v>
      </c>
      <c r="M293" s="148">
        <f t="shared" si="72"/>
        <v>163.83333333333334</v>
      </c>
      <c r="N293" s="64">
        <f t="shared" si="73"/>
        <v>279</v>
      </c>
      <c r="O293" s="64">
        <f t="shared" si="66"/>
        <v>19098</v>
      </c>
      <c r="Q293" s="104">
        <f t="shared" si="74"/>
        <v>0</v>
      </c>
      <c r="R293" s="104" t="str">
        <f t="shared" si="75"/>
        <v>Not Applicable</v>
      </c>
      <c r="S293" s="149" t="s">
        <v>815</v>
      </c>
      <c r="T293" s="149">
        <f>IF(O293=0,0,IF(S293="N",0,VLOOKUP(B293,'Enrollment 25-26'!$B$8:$K$332,9,FALSE)))</f>
        <v>0</v>
      </c>
      <c r="U293" s="64">
        <f t="shared" si="76"/>
        <v>19098</v>
      </c>
      <c r="V293" s="128">
        <f t="shared" si="77"/>
        <v>116.56968463886062</v>
      </c>
      <c r="W293" s="150"/>
      <c r="X293" s="64">
        <f>IFERROR(VLOOKUP($B293,'Allocations 2025-26'!$B$9:$U$329,14,FALSE),0)</f>
        <v>19951</v>
      </c>
      <c r="Y293" s="99">
        <f t="shared" si="78"/>
        <v>-853</v>
      </c>
      <c r="Z293" s="132">
        <f t="shared" si="79"/>
        <v>-4.2754749135381687E-2</v>
      </c>
      <c r="AA293" s="151" t="str">
        <f t="shared" si="81"/>
        <v>Y</v>
      </c>
      <c r="AC293" s="64"/>
      <c r="AE293" s="152"/>
      <c r="AH293" s="153"/>
      <c r="AI293" s="153"/>
      <c r="AJ293" s="153"/>
      <c r="AK293" s="154"/>
    </row>
    <row r="294" spans="1:37" x14ac:dyDescent="0.25">
      <c r="A294" s="142" t="s">
        <v>471</v>
      </c>
      <c r="B294" t="s">
        <v>744</v>
      </c>
      <c r="C294" t="s">
        <v>293</v>
      </c>
      <c r="D294" s="143">
        <f>IFERROR(VLOOKUP(B294,'Enrollment 26-27'!$B$5:$I$332,8,FALSE),0)</f>
        <v>90.5</v>
      </c>
      <c r="E294" s="64">
        <f t="shared" si="68"/>
        <v>10395</v>
      </c>
      <c r="F294" s="144">
        <v>0</v>
      </c>
      <c r="G294" s="144">
        <v>0</v>
      </c>
      <c r="H294" s="64">
        <f t="shared" si="67"/>
        <v>10395</v>
      </c>
      <c r="I294" s="64">
        <f t="shared" si="69"/>
        <v>0</v>
      </c>
      <c r="J294" s="145">
        <f t="shared" si="70"/>
        <v>10395</v>
      </c>
      <c r="K294" s="146" t="str">
        <f t="shared" si="80"/>
        <v>Y</v>
      </c>
      <c r="L294" s="147">
        <f t="shared" si="71"/>
        <v>0</v>
      </c>
      <c r="M294" s="148">
        <f t="shared" si="72"/>
        <v>90.5</v>
      </c>
      <c r="N294" s="64">
        <f t="shared" si="73"/>
        <v>154</v>
      </c>
      <c r="O294" s="64">
        <f t="shared" si="66"/>
        <v>10549</v>
      </c>
      <c r="Q294" s="104">
        <f t="shared" si="74"/>
        <v>0</v>
      </c>
      <c r="R294" s="104" t="str">
        <f t="shared" si="75"/>
        <v>Not Applicable</v>
      </c>
      <c r="S294" s="149" t="s">
        <v>815</v>
      </c>
      <c r="T294" s="149">
        <f>IF(O294=0,0,IF(S294="N",0,VLOOKUP(B294,'Enrollment 25-26'!$B$8:$K$332,9,FALSE)))</f>
        <v>0</v>
      </c>
      <c r="U294" s="64">
        <f t="shared" si="76"/>
        <v>10549</v>
      </c>
      <c r="V294" s="128">
        <f t="shared" si="77"/>
        <v>116.56353591160222</v>
      </c>
      <c r="W294" s="150"/>
      <c r="X294" s="64">
        <f>IFERROR(VLOOKUP($B294,'Allocations 2025-26'!$B$9:$U$329,14,FALSE),0)</f>
        <v>11791</v>
      </c>
      <c r="Y294" s="99">
        <f t="shared" si="78"/>
        <v>-1242</v>
      </c>
      <c r="Z294" s="132">
        <f t="shared" si="79"/>
        <v>-0.10533457721991349</v>
      </c>
      <c r="AA294" s="151" t="str">
        <f t="shared" si="81"/>
        <v>Y</v>
      </c>
      <c r="AC294" s="64"/>
      <c r="AE294" s="152"/>
      <c r="AH294" s="153"/>
      <c r="AI294" s="153"/>
      <c r="AJ294" s="153"/>
      <c r="AK294" s="154"/>
    </row>
    <row r="295" spans="1:37" x14ac:dyDescent="0.25">
      <c r="A295" s="142" t="s">
        <v>454</v>
      </c>
      <c r="B295" t="s">
        <v>745</v>
      </c>
      <c r="C295" t="s">
        <v>294</v>
      </c>
      <c r="D295" s="143">
        <f>IFERROR(VLOOKUP(B295,'Enrollment 26-27'!$B$5:$I$332,8,FALSE),0)</f>
        <v>422.67333333333335</v>
      </c>
      <c r="E295" s="64">
        <f t="shared" si="68"/>
        <v>48551</v>
      </c>
      <c r="F295" s="144">
        <v>0</v>
      </c>
      <c r="G295" s="144">
        <v>0</v>
      </c>
      <c r="H295" s="64">
        <f t="shared" si="67"/>
        <v>48551</v>
      </c>
      <c r="I295" s="64">
        <f t="shared" si="69"/>
        <v>0</v>
      </c>
      <c r="J295" s="145">
        <f t="shared" si="70"/>
        <v>48551</v>
      </c>
      <c r="K295" s="146" t="str">
        <f t="shared" si="80"/>
        <v>Y</v>
      </c>
      <c r="L295" s="147">
        <f t="shared" si="71"/>
        <v>0</v>
      </c>
      <c r="M295" s="148">
        <f t="shared" si="72"/>
        <v>422.67333333333335</v>
      </c>
      <c r="N295" s="64">
        <f t="shared" si="73"/>
        <v>721</v>
      </c>
      <c r="O295" s="64">
        <f t="shared" si="66"/>
        <v>49272</v>
      </c>
      <c r="Q295" s="104">
        <f t="shared" si="74"/>
        <v>0</v>
      </c>
      <c r="R295" s="104" t="str">
        <f t="shared" si="75"/>
        <v>Not Applicable</v>
      </c>
      <c r="S295" s="149" t="s">
        <v>815</v>
      </c>
      <c r="T295" s="149">
        <f>IF(O295=0,0,IF(S295="N",0,VLOOKUP(B295,'Enrollment 25-26'!$B$8:$K$332,9,FALSE)))</f>
        <v>0</v>
      </c>
      <c r="U295" s="64">
        <f t="shared" si="76"/>
        <v>49272</v>
      </c>
      <c r="V295" s="128">
        <f t="shared" si="77"/>
        <v>116.57229381240043</v>
      </c>
      <c r="W295" s="150"/>
      <c r="X295" s="64">
        <f>IFERROR(VLOOKUP($B295,'Allocations 2025-26'!$B$9:$U$329,14,FALSE),0)</f>
        <v>44920</v>
      </c>
      <c r="Y295" s="99">
        <f t="shared" si="78"/>
        <v>4352</v>
      </c>
      <c r="Z295" s="132">
        <f t="shared" si="79"/>
        <v>9.6883348174532508E-2</v>
      </c>
      <c r="AA295" s="151" t="str">
        <f t="shared" si="81"/>
        <v>Y</v>
      </c>
      <c r="AC295" s="64"/>
      <c r="AE295" s="152"/>
      <c r="AH295" s="153"/>
      <c r="AI295" s="153"/>
      <c r="AJ295" s="153"/>
      <c r="AK295" s="154"/>
    </row>
    <row r="296" spans="1:37" x14ac:dyDescent="0.25">
      <c r="A296" s="142" t="s">
        <v>443</v>
      </c>
      <c r="B296" t="s">
        <v>746</v>
      </c>
      <c r="C296" t="s">
        <v>295</v>
      </c>
      <c r="D296" s="143">
        <f>IFERROR(VLOOKUP(B296,'Enrollment 26-27'!$B$5:$I$332,8,FALSE),0)</f>
        <v>51</v>
      </c>
      <c r="E296" s="64">
        <f t="shared" si="68"/>
        <v>5858</v>
      </c>
      <c r="F296" s="144">
        <v>0</v>
      </c>
      <c r="G296" s="144">
        <v>0</v>
      </c>
      <c r="H296" s="64">
        <f t="shared" si="67"/>
        <v>5858</v>
      </c>
      <c r="I296" s="64">
        <f t="shared" si="69"/>
        <v>0</v>
      </c>
      <c r="J296" s="145">
        <f t="shared" si="70"/>
        <v>5858</v>
      </c>
      <c r="K296" s="146" t="str">
        <f t="shared" si="80"/>
        <v>N</v>
      </c>
      <c r="L296" s="147">
        <f t="shared" si="71"/>
        <v>5858</v>
      </c>
      <c r="M296" s="148">
        <f t="shared" si="72"/>
        <v>0</v>
      </c>
      <c r="N296" s="64">
        <f t="shared" si="73"/>
        <v>0</v>
      </c>
      <c r="O296" s="64">
        <f t="shared" si="66"/>
        <v>0</v>
      </c>
      <c r="Q296" s="104">
        <f t="shared" si="74"/>
        <v>0</v>
      </c>
      <c r="R296" s="104" t="str">
        <f t="shared" si="75"/>
        <v>Not Applicable</v>
      </c>
      <c r="S296" s="149" t="s">
        <v>815</v>
      </c>
      <c r="T296" s="149">
        <f>IF(O296=0,0,IF(S296="N",0,VLOOKUP(B296,'Enrollment 25-26'!$B$8:$K$332,9,FALSE)))</f>
        <v>0</v>
      </c>
      <c r="U296" s="64">
        <f t="shared" si="76"/>
        <v>0</v>
      </c>
      <c r="V296" s="128">
        <f t="shared" si="77"/>
        <v>0</v>
      </c>
      <c r="W296" s="150"/>
      <c r="X296" s="64">
        <f>IFERROR(VLOOKUP($B296,'Allocations 2025-26'!$B$9:$U$329,14,FALSE),0)</f>
        <v>0</v>
      </c>
      <c r="Y296" s="99">
        <f t="shared" si="78"/>
        <v>0</v>
      </c>
      <c r="Z296" s="132">
        <f t="shared" si="79"/>
        <v>0</v>
      </c>
      <c r="AA296" s="151" t="str">
        <f t="shared" si="81"/>
        <v>N</v>
      </c>
      <c r="AC296" s="64"/>
      <c r="AE296" s="152"/>
      <c r="AH296" s="153"/>
      <c r="AI296" s="153"/>
      <c r="AJ296" s="153"/>
      <c r="AK296" s="154"/>
    </row>
    <row r="297" spans="1:37" x14ac:dyDescent="0.25">
      <c r="A297" s="142" t="s">
        <v>459</v>
      </c>
      <c r="B297" t="s">
        <v>747</v>
      </c>
      <c r="C297" t="s">
        <v>296</v>
      </c>
      <c r="D297" s="143">
        <f>IFERROR(VLOOKUP(B297,'Enrollment 26-27'!$B$5:$I$332,8,FALSE),0)</f>
        <v>3811.8333333333335</v>
      </c>
      <c r="E297" s="64">
        <f t="shared" si="68"/>
        <v>437851</v>
      </c>
      <c r="F297" s="144">
        <v>0</v>
      </c>
      <c r="G297" s="144">
        <v>0</v>
      </c>
      <c r="H297" s="64">
        <f t="shared" si="67"/>
        <v>437851</v>
      </c>
      <c r="I297" s="64">
        <f t="shared" si="69"/>
        <v>0</v>
      </c>
      <c r="J297" s="145">
        <f t="shared" si="70"/>
        <v>437851</v>
      </c>
      <c r="K297" s="146" t="str">
        <f t="shared" si="80"/>
        <v>Y</v>
      </c>
      <c r="L297" s="147">
        <f t="shared" si="71"/>
        <v>0</v>
      </c>
      <c r="M297" s="148">
        <f t="shared" si="72"/>
        <v>3811.8333333333335</v>
      </c>
      <c r="N297" s="64">
        <f t="shared" si="73"/>
        <v>6503</v>
      </c>
      <c r="O297" s="64">
        <f t="shared" si="66"/>
        <v>444354</v>
      </c>
      <c r="Q297" s="104">
        <f t="shared" si="74"/>
        <v>0</v>
      </c>
      <c r="R297" s="104" t="str">
        <f t="shared" si="75"/>
        <v>Not Applicable</v>
      </c>
      <c r="S297" s="149" t="s">
        <v>815</v>
      </c>
      <c r="T297" s="149">
        <f>IF(O297=0,0,IF(S297="N",0,VLOOKUP(B297,'Enrollment 25-26'!$B$8:$K$332,9,FALSE)))</f>
        <v>0</v>
      </c>
      <c r="U297" s="64">
        <f t="shared" si="76"/>
        <v>444354</v>
      </c>
      <c r="V297" s="128">
        <f t="shared" si="77"/>
        <v>116.57225307157535</v>
      </c>
      <c r="W297" s="150"/>
      <c r="X297" s="64">
        <f>IFERROR(VLOOKUP($B297,'Allocations 2025-26'!$B$9:$U$329,14,FALSE),0)</f>
        <v>454386</v>
      </c>
      <c r="Y297" s="99">
        <f t="shared" si="78"/>
        <v>-10032</v>
      </c>
      <c r="Z297" s="132">
        <f t="shared" si="79"/>
        <v>-2.2078145013270656E-2</v>
      </c>
      <c r="AA297" s="151" t="str">
        <f t="shared" si="81"/>
        <v>Y</v>
      </c>
      <c r="AC297" s="64"/>
      <c r="AE297" s="152"/>
      <c r="AH297" s="153"/>
      <c r="AI297" s="153"/>
      <c r="AJ297" s="153"/>
      <c r="AK297" s="154"/>
    </row>
    <row r="298" spans="1:37" x14ac:dyDescent="0.25">
      <c r="A298" s="142" t="s">
        <v>454</v>
      </c>
      <c r="B298" t="s">
        <v>748</v>
      </c>
      <c r="C298" t="s">
        <v>297</v>
      </c>
      <c r="D298" s="143">
        <f>IFERROR(VLOOKUP(B298,'Enrollment 26-27'!$B$5:$I$332,8,FALSE),0)</f>
        <v>93.67</v>
      </c>
      <c r="E298" s="64">
        <f t="shared" si="68"/>
        <v>10760</v>
      </c>
      <c r="F298" s="144">
        <v>0</v>
      </c>
      <c r="G298" s="144">
        <v>0</v>
      </c>
      <c r="H298" s="64">
        <f t="shared" si="67"/>
        <v>10760</v>
      </c>
      <c r="I298" s="64">
        <f t="shared" si="69"/>
        <v>0</v>
      </c>
      <c r="J298" s="145">
        <f t="shared" si="70"/>
        <v>10760</v>
      </c>
      <c r="K298" s="146" t="str">
        <f t="shared" si="80"/>
        <v>Y</v>
      </c>
      <c r="L298" s="147">
        <f t="shared" si="71"/>
        <v>0</v>
      </c>
      <c r="M298" s="148">
        <f t="shared" si="72"/>
        <v>93.67</v>
      </c>
      <c r="N298" s="64">
        <f t="shared" si="73"/>
        <v>160</v>
      </c>
      <c r="O298" s="64">
        <f t="shared" si="66"/>
        <v>10920</v>
      </c>
      <c r="Q298" s="104">
        <f t="shared" si="74"/>
        <v>0</v>
      </c>
      <c r="R298" s="104" t="str">
        <f t="shared" si="75"/>
        <v>Not Applicable</v>
      </c>
      <c r="S298" s="149" t="s">
        <v>815</v>
      </c>
      <c r="T298" s="149">
        <f>IF(O298=0,0,IF(S298="N",0,VLOOKUP(B298,'Enrollment 25-26'!$B$8:$K$332,9,FALSE)))</f>
        <v>0</v>
      </c>
      <c r="U298" s="64">
        <f t="shared" si="76"/>
        <v>10920</v>
      </c>
      <c r="V298" s="128">
        <f t="shared" si="77"/>
        <v>116.57948115725419</v>
      </c>
      <c r="W298" s="150"/>
      <c r="X298" s="64">
        <f>IFERROR(VLOOKUP($B298,'Allocations 2025-26'!$B$9:$U$329,14,FALSE),0)</f>
        <v>12044</v>
      </c>
      <c r="Y298" s="99">
        <f t="shared" si="78"/>
        <v>-1124</v>
      </c>
      <c r="Z298" s="132">
        <f t="shared" si="79"/>
        <v>-9.3324476917967455E-2</v>
      </c>
      <c r="AA298" s="151" t="str">
        <f t="shared" si="81"/>
        <v>Y</v>
      </c>
      <c r="AC298" s="64"/>
      <c r="AE298" s="152"/>
    </row>
    <row r="299" spans="1:37" x14ac:dyDescent="0.25">
      <c r="A299" s="142" t="s">
        <v>459</v>
      </c>
      <c r="B299" t="s">
        <v>749</v>
      </c>
      <c r="C299" t="s">
        <v>299</v>
      </c>
      <c r="D299" s="143">
        <f>IFERROR(VLOOKUP(B299,'Enrollment 26-27'!$B$5:$I$332,8,FALSE),0)</f>
        <v>8.17</v>
      </c>
      <c r="E299" s="64">
        <f t="shared" si="68"/>
        <v>938</v>
      </c>
      <c r="F299" s="144">
        <v>0</v>
      </c>
      <c r="G299" s="144">
        <v>0</v>
      </c>
      <c r="H299" s="64">
        <f t="shared" si="67"/>
        <v>938</v>
      </c>
      <c r="I299" s="64">
        <f t="shared" si="69"/>
        <v>0</v>
      </c>
      <c r="J299" s="145">
        <f t="shared" si="70"/>
        <v>938</v>
      </c>
      <c r="K299" s="146" t="str">
        <f t="shared" si="80"/>
        <v>N</v>
      </c>
      <c r="L299" s="147">
        <f t="shared" si="71"/>
        <v>938</v>
      </c>
      <c r="M299" s="148">
        <f t="shared" si="72"/>
        <v>0</v>
      </c>
      <c r="N299" s="64">
        <f t="shared" si="73"/>
        <v>0</v>
      </c>
      <c r="O299" s="64">
        <f t="shared" si="66"/>
        <v>0</v>
      </c>
      <c r="Q299" s="104">
        <f t="shared" si="74"/>
        <v>0</v>
      </c>
      <c r="R299" s="104" t="str">
        <f t="shared" si="75"/>
        <v>Not Applicable</v>
      </c>
      <c r="S299" s="149" t="s">
        <v>815</v>
      </c>
      <c r="T299" s="149">
        <f>IF(O299=0,0,IF(S299="N",0,VLOOKUP(B299,'Enrollment 25-26'!$B$8:$K$332,9,FALSE)))</f>
        <v>0</v>
      </c>
      <c r="U299" s="64">
        <f t="shared" si="76"/>
        <v>0</v>
      </c>
      <c r="V299" s="128">
        <f t="shared" si="77"/>
        <v>0</v>
      </c>
      <c r="W299" s="150"/>
      <c r="X299" s="64">
        <f>IFERROR(VLOOKUP($B299,'Allocations 2025-26'!$B$9:$U$329,14,FALSE),0)</f>
        <v>0</v>
      </c>
      <c r="Y299" s="99">
        <f t="shared" si="78"/>
        <v>0</v>
      </c>
      <c r="Z299" s="132">
        <f t="shared" si="79"/>
        <v>0</v>
      </c>
      <c r="AA299" s="151" t="str">
        <f t="shared" si="81"/>
        <v>N</v>
      </c>
      <c r="AC299" s="64"/>
      <c r="AE299" s="152"/>
    </row>
    <row r="300" spans="1:37" x14ac:dyDescent="0.25">
      <c r="A300" s="142" t="s">
        <v>471</v>
      </c>
      <c r="B300" t="s">
        <v>750</v>
      </c>
      <c r="C300" t="s">
        <v>300</v>
      </c>
      <c r="D300" s="143">
        <f>IFERROR(VLOOKUP(B300,'Enrollment 26-27'!$B$5:$I$332,8,FALSE),0)</f>
        <v>1295.1600000000001</v>
      </c>
      <c r="E300" s="64">
        <f t="shared" si="68"/>
        <v>148770</v>
      </c>
      <c r="F300" s="144">
        <v>0</v>
      </c>
      <c r="G300" s="144">
        <v>0</v>
      </c>
      <c r="H300" s="64">
        <f t="shared" si="67"/>
        <v>148770</v>
      </c>
      <c r="I300" s="64">
        <f t="shared" si="69"/>
        <v>0</v>
      </c>
      <c r="J300" s="145">
        <f t="shared" si="70"/>
        <v>148770</v>
      </c>
      <c r="K300" s="146" t="str">
        <f t="shared" si="80"/>
        <v>Y</v>
      </c>
      <c r="L300" s="147">
        <f t="shared" si="71"/>
        <v>0</v>
      </c>
      <c r="M300" s="148">
        <f t="shared" si="72"/>
        <v>1295.1600000000001</v>
      </c>
      <c r="N300" s="64">
        <f t="shared" si="73"/>
        <v>2210</v>
      </c>
      <c r="O300" s="64">
        <f t="shared" si="66"/>
        <v>150980</v>
      </c>
      <c r="Q300" s="104">
        <f t="shared" si="74"/>
        <v>0</v>
      </c>
      <c r="R300" s="104" t="str">
        <f t="shared" si="75"/>
        <v>Not Applicable</v>
      </c>
      <c r="S300" s="149" t="s">
        <v>815</v>
      </c>
      <c r="T300" s="149">
        <f>IF(O300=0,0,IF(S300="N",0,VLOOKUP(B300,'Enrollment 25-26'!$B$8:$K$332,9,FALSE)))</f>
        <v>0</v>
      </c>
      <c r="U300" s="64">
        <f t="shared" si="76"/>
        <v>150980</v>
      </c>
      <c r="V300" s="128">
        <f t="shared" si="77"/>
        <v>116.57246981067975</v>
      </c>
      <c r="W300" s="150"/>
      <c r="X300" s="64">
        <f>IFERROR(VLOOKUP($B300,'Allocations 2025-26'!$B$9:$U$329,14,FALSE),0)</f>
        <v>159199</v>
      </c>
      <c r="Y300" s="99">
        <f t="shared" si="78"/>
        <v>-8219</v>
      </c>
      <c r="Z300" s="132">
        <f t="shared" si="79"/>
        <v>-5.1627208713622572E-2</v>
      </c>
      <c r="AA300" s="151" t="str">
        <f t="shared" si="81"/>
        <v>Y</v>
      </c>
      <c r="AC300" s="64"/>
      <c r="AE300" s="152"/>
    </row>
    <row r="301" spans="1:37" x14ac:dyDescent="0.25">
      <c r="A301" s="142" t="s">
        <v>451</v>
      </c>
      <c r="B301" t="s">
        <v>751</v>
      </c>
      <c r="C301" t="s">
        <v>301</v>
      </c>
      <c r="D301" s="143">
        <f>IFERROR(VLOOKUP(B301,'Enrollment 26-27'!$B$5:$I$332,8,FALSE),0)</f>
        <v>0</v>
      </c>
      <c r="E301" s="64">
        <f t="shared" si="68"/>
        <v>0</v>
      </c>
      <c r="F301" s="144">
        <v>0</v>
      </c>
      <c r="G301" s="144">
        <v>0</v>
      </c>
      <c r="H301" s="64">
        <f t="shared" si="67"/>
        <v>0</v>
      </c>
      <c r="I301" s="64">
        <f t="shared" si="69"/>
        <v>0</v>
      </c>
      <c r="J301" s="145">
        <f t="shared" si="70"/>
        <v>0</v>
      </c>
      <c r="K301" s="146" t="str">
        <f t="shared" si="80"/>
        <v>N</v>
      </c>
      <c r="L301" s="147">
        <f t="shared" si="71"/>
        <v>0</v>
      </c>
      <c r="M301" s="148">
        <f t="shared" si="72"/>
        <v>0</v>
      </c>
      <c r="N301" s="64">
        <f t="shared" si="73"/>
        <v>0</v>
      </c>
      <c r="O301" s="64">
        <f t="shared" si="66"/>
        <v>0</v>
      </c>
      <c r="Q301" s="104">
        <f t="shared" si="74"/>
        <v>0</v>
      </c>
      <c r="R301" s="104" t="str">
        <f t="shared" si="75"/>
        <v>Not Applicable</v>
      </c>
      <c r="S301" s="149" t="s">
        <v>815</v>
      </c>
      <c r="T301" s="149">
        <f>IF(O301=0,0,IF(S301="N",0,VLOOKUP(B301,'Enrollment 25-26'!$B$8:$K$332,9,FALSE)))</f>
        <v>0</v>
      </c>
      <c r="U301" s="64">
        <f t="shared" si="76"/>
        <v>0</v>
      </c>
      <c r="V301" s="128">
        <f t="shared" si="77"/>
        <v>0</v>
      </c>
      <c r="W301" s="150"/>
      <c r="X301" s="64">
        <f>IFERROR(VLOOKUP($B301,'Allocations 2025-26'!$B$9:$U$329,14,FALSE),0)</f>
        <v>0</v>
      </c>
      <c r="Y301" s="99">
        <f t="shared" si="78"/>
        <v>0</v>
      </c>
      <c r="Z301" s="132">
        <f t="shared" si="79"/>
        <v>0</v>
      </c>
      <c r="AA301" s="151" t="str">
        <f t="shared" si="81"/>
        <v>N</v>
      </c>
      <c r="AC301" s="64"/>
      <c r="AE301" s="152"/>
    </row>
    <row r="302" spans="1:37" x14ac:dyDescent="0.25">
      <c r="A302" s="142" t="s">
        <v>451</v>
      </c>
      <c r="B302" t="s">
        <v>752</v>
      </c>
      <c r="C302" t="s">
        <v>302</v>
      </c>
      <c r="D302" s="143">
        <f>IFERROR(VLOOKUP(B302,'Enrollment 26-27'!$B$5:$I$332,8,FALSE),0)</f>
        <v>782.67000000000007</v>
      </c>
      <c r="E302" s="64">
        <f t="shared" si="68"/>
        <v>89902</v>
      </c>
      <c r="F302" s="144">
        <v>0</v>
      </c>
      <c r="G302" s="144">
        <v>0</v>
      </c>
      <c r="H302" s="64">
        <f t="shared" si="67"/>
        <v>89902</v>
      </c>
      <c r="I302" s="64">
        <f t="shared" si="69"/>
        <v>0</v>
      </c>
      <c r="J302" s="145">
        <f t="shared" si="70"/>
        <v>89902</v>
      </c>
      <c r="K302" s="146" t="str">
        <f t="shared" si="80"/>
        <v>Y</v>
      </c>
      <c r="L302" s="147">
        <f t="shared" si="71"/>
        <v>0</v>
      </c>
      <c r="M302" s="148">
        <f t="shared" si="72"/>
        <v>782.67000000000007</v>
      </c>
      <c r="N302" s="64">
        <f t="shared" si="73"/>
        <v>1335</v>
      </c>
      <c r="O302" s="64">
        <f t="shared" si="66"/>
        <v>91237</v>
      </c>
      <c r="Q302" s="104">
        <f t="shared" si="74"/>
        <v>0</v>
      </c>
      <c r="R302" s="104" t="str">
        <f t="shared" si="75"/>
        <v>Not Applicable</v>
      </c>
      <c r="S302" s="149" t="s">
        <v>815</v>
      </c>
      <c r="T302" s="149">
        <f>IF(O302=0,0,IF(S302="N",0,VLOOKUP(B302,'Enrollment 25-26'!$B$8:$K$332,9,FALSE)))</f>
        <v>0</v>
      </c>
      <c r="U302" s="64">
        <f t="shared" si="76"/>
        <v>91237</v>
      </c>
      <c r="V302" s="128">
        <f t="shared" si="77"/>
        <v>116.57147967853628</v>
      </c>
      <c r="W302" s="150"/>
      <c r="X302" s="64">
        <f>IFERROR(VLOOKUP($B302,'Allocations 2025-26'!$B$9:$U$329,14,FALSE),0)</f>
        <v>96515</v>
      </c>
      <c r="Y302" s="99">
        <f t="shared" si="78"/>
        <v>-5278</v>
      </c>
      <c r="Z302" s="132">
        <f t="shared" si="79"/>
        <v>-5.4685800134694089E-2</v>
      </c>
      <c r="AA302" s="151" t="str">
        <f t="shared" si="81"/>
        <v>Y</v>
      </c>
      <c r="AC302" s="64"/>
      <c r="AE302" s="152"/>
    </row>
    <row r="303" spans="1:37" x14ac:dyDescent="0.25">
      <c r="A303" s="142" t="s">
        <v>471</v>
      </c>
      <c r="B303" t="s">
        <v>753</v>
      </c>
      <c r="C303" t="s">
        <v>303</v>
      </c>
      <c r="D303" s="143">
        <f>IFERROR(VLOOKUP(B303,'Enrollment 26-27'!$B$5:$I$332,8,FALSE),0)</f>
        <v>1441.9966666666667</v>
      </c>
      <c r="E303" s="64">
        <f t="shared" si="68"/>
        <v>165637</v>
      </c>
      <c r="F303" s="144">
        <v>0</v>
      </c>
      <c r="G303" s="144">
        <v>0</v>
      </c>
      <c r="H303" s="64">
        <f t="shared" si="67"/>
        <v>165637</v>
      </c>
      <c r="I303" s="64">
        <f t="shared" si="69"/>
        <v>0</v>
      </c>
      <c r="J303" s="145">
        <f t="shared" si="70"/>
        <v>165637</v>
      </c>
      <c r="K303" s="146" t="str">
        <f t="shared" si="80"/>
        <v>Y</v>
      </c>
      <c r="L303" s="147">
        <f t="shared" si="71"/>
        <v>0</v>
      </c>
      <c r="M303" s="148">
        <f t="shared" si="72"/>
        <v>1441.9966666666667</v>
      </c>
      <c r="N303" s="64">
        <f t="shared" si="73"/>
        <v>2460</v>
      </c>
      <c r="O303" s="64">
        <f t="shared" si="66"/>
        <v>168097</v>
      </c>
      <c r="Q303" s="104">
        <f t="shared" si="74"/>
        <v>0</v>
      </c>
      <c r="R303" s="104" t="str">
        <f t="shared" si="75"/>
        <v>Not Applicable</v>
      </c>
      <c r="S303" s="149" t="s">
        <v>815</v>
      </c>
      <c r="T303" s="149">
        <f>IF(O303=0,0,IF(S303="N",0,VLOOKUP(B303,'Enrollment 25-26'!$B$8:$K$332,9,FALSE)))</f>
        <v>0</v>
      </c>
      <c r="U303" s="64">
        <f t="shared" si="76"/>
        <v>168097</v>
      </c>
      <c r="V303" s="128">
        <f t="shared" si="77"/>
        <v>116.57239152194065</v>
      </c>
      <c r="W303" s="150"/>
      <c r="X303" s="64">
        <f>IFERROR(VLOOKUP($B303,'Allocations 2025-26'!$B$9:$U$329,14,FALSE),0)</f>
        <v>172436</v>
      </c>
      <c r="Y303" s="99">
        <f t="shared" si="78"/>
        <v>-4339</v>
      </c>
      <c r="Z303" s="132">
        <f t="shared" si="79"/>
        <v>-2.51629590108794E-2</v>
      </c>
      <c r="AA303" s="151" t="str">
        <f t="shared" si="81"/>
        <v>Y</v>
      </c>
      <c r="AC303" s="64"/>
      <c r="AE303" s="152"/>
    </row>
    <row r="304" spans="1:37" x14ac:dyDescent="0.25">
      <c r="A304" s="142" t="s">
        <v>481</v>
      </c>
      <c r="B304" t="s">
        <v>754</v>
      </c>
      <c r="C304" t="s">
        <v>304</v>
      </c>
      <c r="D304" s="143">
        <f>IFERROR(VLOOKUP(B304,'Enrollment 26-27'!$B$5:$I$332,8,FALSE),0)</f>
        <v>276</v>
      </c>
      <c r="E304" s="64">
        <f t="shared" si="68"/>
        <v>31703</v>
      </c>
      <c r="F304" s="144">
        <v>0</v>
      </c>
      <c r="G304" s="144">
        <v>0</v>
      </c>
      <c r="H304" s="64">
        <f t="shared" si="67"/>
        <v>31703</v>
      </c>
      <c r="I304" s="64">
        <f t="shared" si="69"/>
        <v>0</v>
      </c>
      <c r="J304" s="145">
        <f t="shared" si="70"/>
        <v>31703</v>
      </c>
      <c r="K304" s="146" t="str">
        <f t="shared" si="80"/>
        <v>Y</v>
      </c>
      <c r="L304" s="147">
        <f t="shared" si="71"/>
        <v>0</v>
      </c>
      <c r="M304" s="148">
        <f t="shared" si="72"/>
        <v>276</v>
      </c>
      <c r="N304" s="64">
        <f t="shared" si="73"/>
        <v>471</v>
      </c>
      <c r="O304" s="64">
        <f t="shared" si="66"/>
        <v>32174</v>
      </c>
      <c r="Q304" s="104">
        <f t="shared" si="74"/>
        <v>0</v>
      </c>
      <c r="R304" s="104" t="str">
        <f t="shared" si="75"/>
        <v>Not Applicable</v>
      </c>
      <c r="S304" s="149" t="s">
        <v>815</v>
      </c>
      <c r="T304" s="149">
        <f>IF(O304=0,0,IF(S304="N",0,VLOOKUP(B304,'Enrollment 25-26'!$B$8:$K$332,9,FALSE)))</f>
        <v>0</v>
      </c>
      <c r="U304" s="64">
        <f t="shared" si="76"/>
        <v>32174</v>
      </c>
      <c r="V304" s="128">
        <f t="shared" si="77"/>
        <v>116.57246376811594</v>
      </c>
      <c r="W304" s="150"/>
      <c r="X304" s="64">
        <f>IFERROR(VLOOKUP($B304,'Allocations 2025-26'!$B$9:$U$329,14,FALSE),0)</f>
        <v>33675</v>
      </c>
      <c r="Y304" s="99">
        <f t="shared" si="78"/>
        <v>-1501</v>
      </c>
      <c r="Z304" s="132">
        <f t="shared" si="79"/>
        <v>-4.4573125463994064E-2</v>
      </c>
      <c r="AA304" s="151" t="str">
        <f t="shared" si="81"/>
        <v>Y</v>
      </c>
      <c r="AC304" s="64"/>
      <c r="AE304" s="152"/>
    </row>
    <row r="305" spans="1:37" x14ac:dyDescent="0.25">
      <c r="A305" s="142" t="s">
        <v>459</v>
      </c>
      <c r="B305" t="s">
        <v>755</v>
      </c>
      <c r="C305" t="s">
        <v>305</v>
      </c>
      <c r="D305" s="143">
        <f>IFERROR(VLOOKUP(B305,'Enrollment 26-27'!$B$5:$I$332,8,FALSE),0)</f>
        <v>106.83</v>
      </c>
      <c r="E305" s="64">
        <f t="shared" si="68"/>
        <v>12271</v>
      </c>
      <c r="F305" s="144">
        <v>0</v>
      </c>
      <c r="G305" s="144">
        <v>0</v>
      </c>
      <c r="H305" s="64">
        <f t="shared" si="67"/>
        <v>12271</v>
      </c>
      <c r="I305" s="64">
        <f t="shared" si="69"/>
        <v>0</v>
      </c>
      <c r="J305" s="145">
        <f t="shared" si="70"/>
        <v>12271</v>
      </c>
      <c r="K305" s="146" t="str">
        <f t="shared" si="80"/>
        <v>Y</v>
      </c>
      <c r="L305" s="147">
        <f t="shared" si="71"/>
        <v>0</v>
      </c>
      <c r="M305" s="148">
        <f t="shared" si="72"/>
        <v>106.83</v>
      </c>
      <c r="N305" s="64">
        <f t="shared" si="73"/>
        <v>182</v>
      </c>
      <c r="O305" s="64">
        <f t="shared" si="66"/>
        <v>12453</v>
      </c>
      <c r="Q305" s="104">
        <f t="shared" si="74"/>
        <v>0</v>
      </c>
      <c r="R305" s="104" t="str">
        <f t="shared" si="75"/>
        <v>Not Applicable</v>
      </c>
      <c r="S305" s="149" t="s">
        <v>815</v>
      </c>
      <c r="T305" s="149">
        <f>IF(O305=0,0,IF(S305="N",0,VLOOKUP(B305,'Enrollment 25-26'!$B$8:$K$332,9,FALSE)))</f>
        <v>0</v>
      </c>
      <c r="U305" s="64">
        <f t="shared" si="76"/>
        <v>12453</v>
      </c>
      <c r="V305" s="128">
        <f t="shared" si="77"/>
        <v>116.5683796686324</v>
      </c>
      <c r="W305" s="150"/>
      <c r="X305" s="64">
        <f>IFERROR(VLOOKUP($B305,'Allocations 2025-26'!$B$9:$U$329,14,FALSE),0)</f>
        <v>11303</v>
      </c>
      <c r="Y305" s="99">
        <f t="shared" si="78"/>
        <v>1150</v>
      </c>
      <c r="Z305" s="132">
        <f t="shared" si="79"/>
        <v>0.10174290011501372</v>
      </c>
      <c r="AA305" s="151" t="str">
        <f t="shared" si="81"/>
        <v>Y</v>
      </c>
      <c r="AB305" s="185"/>
      <c r="AC305" s="64"/>
      <c r="AE305" s="152"/>
    </row>
    <row r="306" spans="1:37" x14ac:dyDescent="0.25">
      <c r="A306" s="142" t="s">
        <v>443</v>
      </c>
      <c r="B306" s="153" t="s">
        <v>756</v>
      </c>
      <c r="C306" t="s">
        <v>306</v>
      </c>
      <c r="D306" s="143">
        <f>IFERROR(VLOOKUP(B306,'Enrollment 26-27'!$B$5:$I$332,8,FALSE),0)</f>
        <v>0</v>
      </c>
      <c r="E306" s="64">
        <f t="shared" si="68"/>
        <v>0</v>
      </c>
      <c r="F306" s="144">
        <v>0</v>
      </c>
      <c r="G306" s="144">
        <v>0</v>
      </c>
      <c r="H306" s="64">
        <f t="shared" si="67"/>
        <v>0</v>
      </c>
      <c r="I306" s="64">
        <f t="shared" si="69"/>
        <v>0</v>
      </c>
      <c r="J306" s="145">
        <f t="shared" si="70"/>
        <v>0</v>
      </c>
      <c r="K306" s="146" t="str">
        <f t="shared" si="80"/>
        <v>N</v>
      </c>
      <c r="L306" s="147">
        <f t="shared" si="71"/>
        <v>0</v>
      </c>
      <c r="M306" s="148">
        <f t="shared" si="72"/>
        <v>0</v>
      </c>
      <c r="N306" s="64">
        <f t="shared" si="73"/>
        <v>0</v>
      </c>
      <c r="O306" s="64">
        <f t="shared" si="66"/>
        <v>0</v>
      </c>
      <c r="Q306" s="104">
        <f t="shared" si="74"/>
        <v>0</v>
      </c>
      <c r="R306" s="104" t="str">
        <f t="shared" si="75"/>
        <v>Not Applicable</v>
      </c>
      <c r="S306" s="149" t="s">
        <v>815</v>
      </c>
      <c r="T306" s="149">
        <f>IF(O306=0,0,IF(S306="N",0,VLOOKUP(B306,'Enrollment 25-26'!$B$8:$K$332,9,FALSE)))</f>
        <v>0</v>
      </c>
      <c r="U306" s="64">
        <f t="shared" si="76"/>
        <v>0</v>
      </c>
      <c r="V306" s="128">
        <f t="shared" si="77"/>
        <v>0</v>
      </c>
      <c r="W306" s="150"/>
      <c r="X306" s="64">
        <f>IFERROR(VLOOKUP($B306,'Allocations 2025-26'!$B$9:$U$329,14,FALSE),0)</f>
        <v>0</v>
      </c>
      <c r="Y306" s="99">
        <f t="shared" si="78"/>
        <v>0</v>
      </c>
      <c r="Z306" s="132">
        <f t="shared" si="79"/>
        <v>0</v>
      </c>
      <c r="AA306" s="151" t="str">
        <f t="shared" si="81"/>
        <v>N</v>
      </c>
      <c r="AC306" s="64"/>
      <c r="AE306" s="152"/>
    </row>
    <row r="307" spans="1:37" x14ac:dyDescent="0.25">
      <c r="A307" s="142" t="s">
        <v>481</v>
      </c>
      <c r="B307" s="153" t="s">
        <v>757</v>
      </c>
      <c r="C307" t="s">
        <v>307</v>
      </c>
      <c r="D307" s="143">
        <f>IFERROR(VLOOKUP(B307,'Enrollment 26-27'!$B$5:$I$332,8,FALSE),0)</f>
        <v>24.159999999999997</v>
      </c>
      <c r="E307" s="64">
        <f t="shared" si="68"/>
        <v>2775</v>
      </c>
      <c r="F307" s="144">
        <v>0</v>
      </c>
      <c r="G307" s="144">
        <v>0</v>
      </c>
      <c r="H307" s="64">
        <f t="shared" si="67"/>
        <v>2775</v>
      </c>
      <c r="I307" s="64">
        <f t="shared" si="69"/>
        <v>0</v>
      </c>
      <c r="J307" s="145">
        <f t="shared" si="70"/>
        <v>2775</v>
      </c>
      <c r="K307" s="146" t="str">
        <f t="shared" si="80"/>
        <v>N</v>
      </c>
      <c r="L307" s="147">
        <f t="shared" si="71"/>
        <v>2775</v>
      </c>
      <c r="M307" s="148">
        <f t="shared" si="72"/>
        <v>0</v>
      </c>
      <c r="N307" s="64">
        <f t="shared" si="73"/>
        <v>0</v>
      </c>
      <c r="O307" s="64">
        <f t="shared" si="66"/>
        <v>0</v>
      </c>
      <c r="Q307" s="104">
        <f t="shared" si="74"/>
        <v>0</v>
      </c>
      <c r="R307" s="104" t="str">
        <f t="shared" si="75"/>
        <v>Not Applicable</v>
      </c>
      <c r="S307" s="149" t="s">
        <v>815</v>
      </c>
      <c r="T307" s="149">
        <f>IF(O307=0,0,IF(S307="N",0,VLOOKUP(B307,'Enrollment 25-26'!$B$8:$K$332,9,FALSE)))</f>
        <v>0</v>
      </c>
      <c r="U307" s="64">
        <f t="shared" si="76"/>
        <v>0</v>
      </c>
      <c r="V307" s="128">
        <f t="shared" si="77"/>
        <v>0</v>
      </c>
      <c r="W307" s="150"/>
      <c r="X307" s="64">
        <f>IFERROR(VLOOKUP($B307,'Allocations 2025-26'!$B$9:$U$329,14,FALSE),0)</f>
        <v>0</v>
      </c>
      <c r="Y307" s="99">
        <f t="shared" si="78"/>
        <v>0</v>
      </c>
      <c r="Z307" s="132">
        <f t="shared" si="79"/>
        <v>0</v>
      </c>
      <c r="AA307" s="151" t="str">
        <f t="shared" si="81"/>
        <v>N</v>
      </c>
      <c r="AC307" s="64"/>
      <c r="AE307" s="152"/>
    </row>
    <row r="308" spans="1:37" x14ac:dyDescent="0.25">
      <c r="A308" s="142" t="s">
        <v>443</v>
      </c>
      <c r="B308" s="153" t="s">
        <v>758</v>
      </c>
      <c r="C308" t="s">
        <v>308</v>
      </c>
      <c r="D308" s="143">
        <f>IFERROR(VLOOKUP(B308,'Enrollment 26-27'!$B$5:$I$332,8,FALSE),0)</f>
        <v>73.166666666666671</v>
      </c>
      <c r="E308" s="64">
        <f t="shared" si="68"/>
        <v>8404</v>
      </c>
      <c r="F308" s="144">
        <v>0</v>
      </c>
      <c r="G308" s="144">
        <v>0</v>
      </c>
      <c r="H308" s="64">
        <f t="shared" si="67"/>
        <v>8404</v>
      </c>
      <c r="I308" s="64">
        <f t="shared" si="69"/>
        <v>0</v>
      </c>
      <c r="J308" s="145">
        <f t="shared" si="70"/>
        <v>8404</v>
      </c>
      <c r="K308" s="146" t="str">
        <f t="shared" si="80"/>
        <v>N</v>
      </c>
      <c r="L308" s="147">
        <f t="shared" si="71"/>
        <v>8404</v>
      </c>
      <c r="M308" s="148">
        <f t="shared" si="72"/>
        <v>0</v>
      </c>
      <c r="N308" s="64">
        <f t="shared" si="73"/>
        <v>0</v>
      </c>
      <c r="O308" s="64">
        <f t="shared" si="66"/>
        <v>0</v>
      </c>
      <c r="Q308" s="104">
        <f t="shared" si="74"/>
        <v>0</v>
      </c>
      <c r="R308" s="104" t="str">
        <f t="shared" si="75"/>
        <v>Not Applicable</v>
      </c>
      <c r="S308" s="149" t="s">
        <v>815</v>
      </c>
      <c r="T308" s="149">
        <f>IF(O308=0,0,IF(S308="N",0,VLOOKUP(B308,'Enrollment 25-26'!$B$8:$K$332,9,FALSE)))</f>
        <v>0</v>
      </c>
      <c r="U308" s="64">
        <f t="shared" si="76"/>
        <v>0</v>
      </c>
      <c r="V308" s="128">
        <f t="shared" si="77"/>
        <v>0</v>
      </c>
      <c r="W308" s="150"/>
      <c r="X308" s="64">
        <f>IFERROR(VLOOKUP($B308,'Allocations 2025-26'!$B$9:$U$329,14,FALSE),0)</f>
        <v>11108</v>
      </c>
      <c r="Y308" s="99">
        <f t="shared" si="78"/>
        <v>-11108</v>
      </c>
      <c r="Z308" s="132">
        <f t="shared" si="79"/>
        <v>-1</v>
      </c>
      <c r="AA308" s="151" t="str">
        <f t="shared" si="81"/>
        <v>N</v>
      </c>
      <c r="AC308" s="64"/>
      <c r="AE308" s="152"/>
    </row>
    <row r="309" spans="1:37" x14ac:dyDescent="0.25">
      <c r="A309" s="142" t="s">
        <v>481</v>
      </c>
      <c r="B309" s="153" t="s">
        <v>759</v>
      </c>
      <c r="C309" t="s">
        <v>309</v>
      </c>
      <c r="D309" s="143">
        <f>IFERROR(VLOOKUP(B309,'Enrollment 26-27'!$B$5:$I$332,8,FALSE),0)</f>
        <v>1598.5</v>
      </c>
      <c r="E309" s="64">
        <f t="shared" si="68"/>
        <v>183614</v>
      </c>
      <c r="F309" s="144">
        <v>0</v>
      </c>
      <c r="G309" s="144">
        <v>0</v>
      </c>
      <c r="H309" s="64">
        <f t="shared" si="67"/>
        <v>183614</v>
      </c>
      <c r="I309" s="64">
        <f t="shared" si="69"/>
        <v>0</v>
      </c>
      <c r="J309" s="145">
        <f t="shared" si="70"/>
        <v>183614</v>
      </c>
      <c r="K309" s="146" t="str">
        <f t="shared" si="80"/>
        <v>Y</v>
      </c>
      <c r="L309" s="147">
        <f t="shared" si="71"/>
        <v>0</v>
      </c>
      <c r="M309" s="148">
        <f t="shared" si="72"/>
        <v>1598.5</v>
      </c>
      <c r="N309" s="64">
        <f t="shared" si="73"/>
        <v>2727</v>
      </c>
      <c r="O309" s="64">
        <f t="shared" si="66"/>
        <v>186341</v>
      </c>
      <c r="Q309" s="104">
        <f t="shared" si="74"/>
        <v>0</v>
      </c>
      <c r="R309" s="104" t="str">
        <f t="shared" si="75"/>
        <v>Not Applicable</v>
      </c>
      <c r="S309" s="149" t="s">
        <v>815</v>
      </c>
      <c r="T309" s="149">
        <f>IF(O309=0,0,IF(S309="N",0,VLOOKUP(B309,'Enrollment 25-26'!$B$8:$K$332,9,FALSE)))</f>
        <v>0</v>
      </c>
      <c r="U309" s="64">
        <f t="shared" si="76"/>
        <v>186341</v>
      </c>
      <c r="V309" s="128">
        <f t="shared" si="77"/>
        <v>116.57241163590867</v>
      </c>
      <c r="W309" s="150"/>
      <c r="X309" s="64">
        <f>IFERROR(VLOOKUP($B309,'Allocations 2025-26'!$B$9:$U$329,14,FALSE),0)</f>
        <v>201795</v>
      </c>
      <c r="Y309" s="99">
        <f t="shared" si="78"/>
        <v>-15454</v>
      </c>
      <c r="Z309" s="132">
        <f t="shared" si="79"/>
        <v>-7.6582670531975525E-2</v>
      </c>
      <c r="AA309" s="151" t="str">
        <f t="shared" si="81"/>
        <v>Y</v>
      </c>
      <c r="AC309" s="64"/>
      <c r="AE309" s="152"/>
    </row>
    <row r="310" spans="1:37" s="100" customFormat="1" x14ac:dyDescent="0.25">
      <c r="A310" s="142" t="s">
        <v>443</v>
      </c>
      <c r="B310" s="153" t="s">
        <v>760</v>
      </c>
      <c r="C310" t="s">
        <v>310</v>
      </c>
      <c r="D310" s="143">
        <f>IFERROR(VLOOKUP(B310,'Enrollment 26-27'!$B$5:$I$332,8,FALSE),0)</f>
        <v>214.33</v>
      </c>
      <c r="E310" s="64">
        <f t="shared" si="68"/>
        <v>24619</v>
      </c>
      <c r="F310" s="144">
        <v>0</v>
      </c>
      <c r="G310" s="144">
        <v>0</v>
      </c>
      <c r="H310" s="64">
        <f t="shared" si="67"/>
        <v>24619</v>
      </c>
      <c r="I310" s="64">
        <f t="shared" si="69"/>
        <v>0</v>
      </c>
      <c r="J310" s="145">
        <f t="shared" si="70"/>
        <v>24619</v>
      </c>
      <c r="K310" s="146" t="str">
        <f t="shared" si="80"/>
        <v>Y</v>
      </c>
      <c r="L310" s="147">
        <f t="shared" si="71"/>
        <v>0</v>
      </c>
      <c r="M310" s="148">
        <f t="shared" si="72"/>
        <v>214.33</v>
      </c>
      <c r="N310" s="64">
        <f t="shared" si="73"/>
        <v>366</v>
      </c>
      <c r="O310" s="64">
        <f t="shared" ref="O310:O328" si="82">J310-L310+N310</f>
        <v>24985</v>
      </c>
      <c r="P310" s="104"/>
      <c r="Q310" s="104">
        <f t="shared" si="74"/>
        <v>0</v>
      </c>
      <c r="R310" s="104" t="str">
        <f t="shared" si="75"/>
        <v>Not Applicable</v>
      </c>
      <c r="S310" s="149" t="s">
        <v>815</v>
      </c>
      <c r="T310" s="149">
        <f>IF(O310=0,0,IF(S310="N",0,VLOOKUP(B310,'Enrollment 25-26'!$B$8:$K$332,9,FALSE)))</f>
        <v>0</v>
      </c>
      <c r="U310" s="64">
        <f t="shared" si="76"/>
        <v>24985</v>
      </c>
      <c r="V310" s="128">
        <f t="shared" si="77"/>
        <v>116.57257500116641</v>
      </c>
      <c r="W310" s="150"/>
      <c r="X310" s="64">
        <f>IFERROR(VLOOKUP($B310,'Allocations 2025-26'!$B$9:$U$329,14,FALSE),0)</f>
        <v>20751</v>
      </c>
      <c r="Y310" s="99">
        <f t="shared" si="78"/>
        <v>4234</v>
      </c>
      <c r="Z310" s="132">
        <f t="shared" si="79"/>
        <v>0.20403835959712785</v>
      </c>
      <c r="AA310" s="151" t="str">
        <f t="shared" si="81"/>
        <v>Y</v>
      </c>
      <c r="AB310" s="179"/>
      <c r="AC310" s="64"/>
      <c r="AD310"/>
      <c r="AE310" s="152"/>
      <c r="AF310"/>
      <c r="AG310"/>
      <c r="AH310"/>
      <c r="AI310"/>
      <c r="AJ310"/>
      <c r="AK310"/>
    </row>
    <row r="311" spans="1:37" s="100" customFormat="1" x14ac:dyDescent="0.25">
      <c r="A311" s="142" t="s">
        <v>471</v>
      </c>
      <c r="B311" s="159" t="s">
        <v>761</v>
      </c>
      <c r="C311" t="s">
        <v>311</v>
      </c>
      <c r="D311" s="143">
        <f>IFERROR(VLOOKUP(B311,'Enrollment 26-27'!$B$5:$I$332,8,FALSE),0)</f>
        <v>556</v>
      </c>
      <c r="E311" s="64">
        <f t="shared" si="68"/>
        <v>63866</v>
      </c>
      <c r="F311" s="144">
        <v>0</v>
      </c>
      <c r="G311" s="144">
        <v>0</v>
      </c>
      <c r="H311" s="64">
        <f t="shared" ref="H311:H328" si="83">SUM(E311:G311)</f>
        <v>63866</v>
      </c>
      <c r="I311" s="64">
        <f t="shared" si="69"/>
        <v>0</v>
      </c>
      <c r="J311" s="145">
        <f t="shared" si="70"/>
        <v>63866</v>
      </c>
      <c r="K311" s="146" t="str">
        <f t="shared" si="80"/>
        <v>Y</v>
      </c>
      <c r="L311" s="147">
        <f t="shared" si="71"/>
        <v>0</v>
      </c>
      <c r="M311" s="148">
        <f t="shared" si="72"/>
        <v>556</v>
      </c>
      <c r="N311" s="64">
        <f t="shared" si="73"/>
        <v>949</v>
      </c>
      <c r="O311" s="64">
        <f t="shared" si="82"/>
        <v>64815</v>
      </c>
      <c r="P311" s="104"/>
      <c r="Q311" s="104">
        <f t="shared" si="74"/>
        <v>0</v>
      </c>
      <c r="R311" s="104" t="str">
        <f t="shared" si="75"/>
        <v>Not Applicable</v>
      </c>
      <c r="S311" s="149" t="s">
        <v>815</v>
      </c>
      <c r="T311" s="149">
        <f>IF(O311=0,0,IF(S311="N",0,VLOOKUP(B311,'Enrollment 25-26'!$B$8:$K$332,9,FALSE)))</f>
        <v>0</v>
      </c>
      <c r="U311" s="64">
        <f t="shared" si="76"/>
        <v>64815</v>
      </c>
      <c r="V311" s="128">
        <f t="shared" si="77"/>
        <v>116.57374100719424</v>
      </c>
      <c r="W311" s="150"/>
      <c r="X311" s="64">
        <f>IFERROR(VLOOKUP($B311,'Allocations 2025-26'!$B$9:$U$329,14,FALSE),0)</f>
        <v>63583</v>
      </c>
      <c r="Y311" s="99">
        <f t="shared" si="78"/>
        <v>1232</v>
      </c>
      <c r="Z311" s="132">
        <f t="shared" si="79"/>
        <v>1.9376248368274538E-2</v>
      </c>
      <c r="AA311" s="151" t="str">
        <f t="shared" si="81"/>
        <v>Y</v>
      </c>
      <c r="AB311" s="179"/>
      <c r="AC311" s="64"/>
      <c r="AD311"/>
      <c r="AE311" s="152"/>
      <c r="AF311"/>
      <c r="AG311"/>
      <c r="AH311"/>
      <c r="AI311"/>
      <c r="AJ311"/>
      <c r="AK311"/>
    </row>
    <row r="312" spans="1:37" s="100" customFormat="1" x14ac:dyDescent="0.25">
      <c r="A312" s="142" t="s">
        <v>497</v>
      </c>
      <c r="B312" s="159" t="s">
        <v>762</v>
      </c>
      <c r="C312" t="s">
        <v>763</v>
      </c>
      <c r="D312" s="143">
        <f>IFERROR(VLOOKUP(B312,'Enrollment 26-27'!$B$5:$I$332,8,FALSE),0)</f>
        <v>0</v>
      </c>
      <c r="E312" s="64">
        <f t="shared" si="68"/>
        <v>0</v>
      </c>
      <c r="F312" s="144">
        <v>0</v>
      </c>
      <c r="G312" s="144">
        <v>0</v>
      </c>
      <c r="H312" s="64">
        <f t="shared" si="83"/>
        <v>0</v>
      </c>
      <c r="I312" s="64">
        <f t="shared" si="69"/>
        <v>0</v>
      </c>
      <c r="J312" s="145">
        <f t="shared" si="70"/>
        <v>0</v>
      </c>
      <c r="K312" s="146" t="str">
        <f t="shared" si="80"/>
        <v>N</v>
      </c>
      <c r="L312" s="147">
        <f t="shared" si="71"/>
        <v>0</v>
      </c>
      <c r="M312" s="148">
        <f t="shared" si="72"/>
        <v>0</v>
      </c>
      <c r="N312" s="64">
        <f t="shared" si="73"/>
        <v>0</v>
      </c>
      <c r="O312" s="64">
        <f t="shared" si="82"/>
        <v>0</v>
      </c>
      <c r="P312" s="104"/>
      <c r="Q312" s="104">
        <f t="shared" si="74"/>
        <v>0</v>
      </c>
      <c r="R312" s="104" t="str">
        <f t="shared" si="75"/>
        <v>Not Applicable</v>
      </c>
      <c r="S312" s="149" t="s">
        <v>815</v>
      </c>
      <c r="T312" s="149">
        <f>IF(O312=0,0,IF(S312="N",0,VLOOKUP(B312,'Enrollment 25-26'!$B$8:$K$332,9,FALSE)))</f>
        <v>0</v>
      </c>
      <c r="U312" s="64">
        <f t="shared" si="76"/>
        <v>0</v>
      </c>
      <c r="V312" s="128">
        <f t="shared" si="77"/>
        <v>0</v>
      </c>
      <c r="W312" s="150"/>
      <c r="X312" s="64">
        <f>IFERROR(VLOOKUP($B312,'Allocations 2025-26'!$B$9:$U$329,14,FALSE),0)</f>
        <v>0</v>
      </c>
      <c r="Y312" s="99">
        <f t="shared" si="78"/>
        <v>0</v>
      </c>
      <c r="Z312" s="132">
        <f t="shared" si="79"/>
        <v>0</v>
      </c>
      <c r="AA312" s="151" t="str">
        <f t="shared" si="81"/>
        <v>N</v>
      </c>
      <c r="AB312" s="179"/>
      <c r="AC312" s="64"/>
      <c r="AD312"/>
      <c r="AE312" s="152"/>
      <c r="AF312"/>
      <c r="AG312"/>
      <c r="AH312"/>
      <c r="AI312"/>
      <c r="AJ312"/>
      <c r="AK312"/>
    </row>
    <row r="313" spans="1:37" s="100" customFormat="1" x14ac:dyDescent="0.25">
      <c r="A313" s="142" t="s">
        <v>438</v>
      </c>
      <c r="B313" s="159" t="s">
        <v>764</v>
      </c>
      <c r="C313" t="s">
        <v>313</v>
      </c>
      <c r="D313" s="143">
        <f>IFERROR(VLOOKUP(B313,'Enrollment 26-27'!$B$5:$I$332,8,FALSE),0)</f>
        <v>0</v>
      </c>
      <c r="E313" s="64">
        <f t="shared" si="68"/>
        <v>0</v>
      </c>
      <c r="F313" s="144">
        <v>0</v>
      </c>
      <c r="G313" s="144">
        <v>0</v>
      </c>
      <c r="H313" s="64">
        <f t="shared" si="83"/>
        <v>0</v>
      </c>
      <c r="I313" s="64">
        <f t="shared" si="69"/>
        <v>0</v>
      </c>
      <c r="J313" s="145">
        <f t="shared" si="70"/>
        <v>0</v>
      </c>
      <c r="K313" s="146" t="str">
        <f t="shared" si="80"/>
        <v>N</v>
      </c>
      <c r="L313" s="147">
        <f t="shared" si="71"/>
        <v>0</v>
      </c>
      <c r="M313" s="148">
        <f t="shared" si="72"/>
        <v>0</v>
      </c>
      <c r="N313" s="64">
        <f t="shared" si="73"/>
        <v>0</v>
      </c>
      <c r="O313" s="64">
        <f t="shared" si="82"/>
        <v>0</v>
      </c>
      <c r="P313" s="104"/>
      <c r="Q313" s="104">
        <f t="shared" si="74"/>
        <v>0</v>
      </c>
      <c r="R313" s="104" t="str">
        <f t="shared" si="75"/>
        <v>Not Applicable</v>
      </c>
      <c r="S313" s="149" t="s">
        <v>815</v>
      </c>
      <c r="T313" s="149">
        <f>IF(O313=0,0,IF(S313="N",0,VLOOKUP(B313,'Enrollment 25-26'!$B$8:$K$332,9,FALSE)))</f>
        <v>0</v>
      </c>
      <c r="U313" s="64">
        <f t="shared" si="76"/>
        <v>0</v>
      </c>
      <c r="V313" s="128">
        <f t="shared" si="77"/>
        <v>0</v>
      </c>
      <c r="W313" s="150"/>
      <c r="X313" s="64">
        <f>IFERROR(VLOOKUP($B313,'Allocations 2025-26'!$B$9:$U$329,14,FALSE),0)</f>
        <v>0</v>
      </c>
      <c r="Y313" s="99">
        <f t="shared" si="78"/>
        <v>0</v>
      </c>
      <c r="Z313" s="132">
        <f t="shared" si="79"/>
        <v>0</v>
      </c>
      <c r="AA313" s="151" t="str">
        <f t="shared" si="81"/>
        <v>N</v>
      </c>
      <c r="AB313" s="179"/>
      <c r="AC313" s="64"/>
      <c r="AD313"/>
      <c r="AE313" s="152"/>
      <c r="AF313"/>
      <c r="AG313"/>
      <c r="AH313"/>
      <c r="AI313"/>
      <c r="AJ313"/>
      <c r="AK313"/>
    </row>
    <row r="314" spans="1:37" s="100" customFormat="1" x14ac:dyDescent="0.25">
      <c r="A314" s="142" t="s">
        <v>454</v>
      </c>
      <c r="B314" s="153" t="s">
        <v>765</v>
      </c>
      <c r="C314" t="s">
        <v>314</v>
      </c>
      <c r="D314" s="143">
        <f>IFERROR(VLOOKUP(B314,'Enrollment 26-27'!$B$5:$I$332,8,FALSE),0)</f>
        <v>240.83</v>
      </c>
      <c r="E314" s="64">
        <f t="shared" si="68"/>
        <v>27663</v>
      </c>
      <c r="F314" s="144">
        <v>0</v>
      </c>
      <c r="G314" s="144">
        <v>0</v>
      </c>
      <c r="H314" s="64">
        <f t="shared" si="83"/>
        <v>27663</v>
      </c>
      <c r="I314" s="64">
        <f t="shared" si="69"/>
        <v>0</v>
      </c>
      <c r="J314" s="145">
        <f t="shared" si="70"/>
        <v>27663</v>
      </c>
      <c r="K314" s="146" t="str">
        <f t="shared" si="80"/>
        <v>Y</v>
      </c>
      <c r="L314" s="147">
        <f t="shared" si="71"/>
        <v>0</v>
      </c>
      <c r="M314" s="148">
        <f t="shared" si="72"/>
        <v>240.83</v>
      </c>
      <c r="N314" s="64">
        <f t="shared" si="73"/>
        <v>411</v>
      </c>
      <c r="O314" s="64">
        <f t="shared" si="82"/>
        <v>28074</v>
      </c>
      <c r="P314" s="104"/>
      <c r="Q314" s="104">
        <f t="shared" si="74"/>
        <v>0</v>
      </c>
      <c r="R314" s="104" t="str">
        <f t="shared" si="75"/>
        <v>Not Applicable</v>
      </c>
      <c r="S314" s="149" t="s">
        <v>815</v>
      </c>
      <c r="T314" s="149">
        <f>IF(O314=0,0,IF(S314="N",0,VLOOKUP(B314,'Enrollment 25-26'!$B$8:$K$332,9,FALSE)))</f>
        <v>0</v>
      </c>
      <c r="U314" s="64">
        <f t="shared" si="76"/>
        <v>28074</v>
      </c>
      <c r="V314" s="128">
        <f t="shared" si="77"/>
        <v>116.57185566582235</v>
      </c>
      <c r="W314" s="150"/>
      <c r="X314" s="64">
        <f>IFERROR(VLOOKUP($B314,'Allocations 2025-26'!$B$9:$U$329,14,FALSE),0)</f>
        <v>25651</v>
      </c>
      <c r="Y314" s="99">
        <f t="shared" si="78"/>
        <v>2423</v>
      </c>
      <c r="Z314" s="132">
        <f t="shared" si="79"/>
        <v>9.4460254960820236E-2</v>
      </c>
      <c r="AA314" s="151" t="str">
        <f t="shared" si="81"/>
        <v>Y</v>
      </c>
      <c r="AB314" s="179"/>
      <c r="AC314" s="64"/>
      <c r="AD314"/>
      <c r="AE314" s="152"/>
      <c r="AF314"/>
      <c r="AG314"/>
      <c r="AH314"/>
      <c r="AI314"/>
      <c r="AJ314"/>
      <c r="AK314"/>
    </row>
    <row r="315" spans="1:37" s="100" customFormat="1" x14ac:dyDescent="0.25">
      <c r="A315" s="142" t="s">
        <v>459</v>
      </c>
      <c r="B315" s="153" t="s">
        <v>766</v>
      </c>
      <c r="C315" t="s">
        <v>315</v>
      </c>
      <c r="D315" s="143">
        <f>IFERROR(VLOOKUP(B315,'Enrollment 26-27'!$B$5:$I$332,8,FALSE),0)</f>
        <v>163.5</v>
      </c>
      <c r="E315" s="64">
        <f t="shared" si="68"/>
        <v>18781</v>
      </c>
      <c r="F315" s="144">
        <v>0</v>
      </c>
      <c r="G315" s="144">
        <v>0</v>
      </c>
      <c r="H315" s="64">
        <f t="shared" si="83"/>
        <v>18781</v>
      </c>
      <c r="I315" s="64">
        <f t="shared" si="69"/>
        <v>0</v>
      </c>
      <c r="J315" s="145">
        <f t="shared" si="70"/>
        <v>18781</v>
      </c>
      <c r="K315" s="146" t="str">
        <f t="shared" si="80"/>
        <v>Y</v>
      </c>
      <c r="L315" s="147">
        <f t="shared" si="71"/>
        <v>0</v>
      </c>
      <c r="M315" s="148">
        <f t="shared" si="72"/>
        <v>163.5</v>
      </c>
      <c r="N315" s="64">
        <f t="shared" si="73"/>
        <v>279</v>
      </c>
      <c r="O315" s="64">
        <f t="shared" si="82"/>
        <v>19060</v>
      </c>
      <c r="P315" s="104"/>
      <c r="Q315" s="104">
        <f t="shared" si="74"/>
        <v>0</v>
      </c>
      <c r="R315" s="104" t="str">
        <f t="shared" si="75"/>
        <v>Not Applicable</v>
      </c>
      <c r="S315" s="149" t="s">
        <v>815</v>
      </c>
      <c r="T315" s="149">
        <f>IF(O315=0,0,IF(S315="N",0,VLOOKUP(B315,'Enrollment 25-26'!$B$8:$K$332,9,FALSE)))</f>
        <v>0</v>
      </c>
      <c r="U315" s="64">
        <f t="shared" si="76"/>
        <v>19060</v>
      </c>
      <c r="V315" s="128">
        <f t="shared" si="77"/>
        <v>116.57492354740062</v>
      </c>
      <c r="W315" s="150"/>
      <c r="X315" s="64">
        <f>IFERROR(VLOOKUP($B315,'Allocations 2025-26'!$B$9:$U$329,14,FALSE),0)</f>
        <v>20732</v>
      </c>
      <c r="Y315" s="99">
        <f t="shared" si="78"/>
        <v>-1672</v>
      </c>
      <c r="Z315" s="132">
        <f t="shared" si="79"/>
        <v>-8.0648273200848927E-2</v>
      </c>
      <c r="AA315" s="151" t="str">
        <f t="shared" si="81"/>
        <v>Y</v>
      </c>
      <c r="AB315" s="179"/>
      <c r="AC315" s="64"/>
      <c r="AD315"/>
      <c r="AE315" s="152"/>
      <c r="AF315"/>
      <c r="AG315"/>
      <c r="AH315"/>
      <c r="AI315"/>
      <c r="AJ315"/>
      <c r="AK315"/>
    </row>
    <row r="316" spans="1:37" s="100" customFormat="1" x14ac:dyDescent="0.25">
      <c r="A316" s="142" t="s">
        <v>497</v>
      </c>
      <c r="B316" t="s">
        <v>498</v>
      </c>
      <c r="C316" t="s">
        <v>499</v>
      </c>
      <c r="D316" s="143">
        <f>IFERROR(VLOOKUP(B316,'Enrollment 26-27'!$B$5:$I$332,8,FALSE),0)</f>
        <v>5</v>
      </c>
      <c r="E316" s="64">
        <f t="shared" si="68"/>
        <v>574</v>
      </c>
      <c r="F316" s="144">
        <v>0</v>
      </c>
      <c r="G316" s="144">
        <v>0</v>
      </c>
      <c r="H316" s="64">
        <f t="shared" si="83"/>
        <v>574</v>
      </c>
      <c r="I316" s="64">
        <f t="shared" si="69"/>
        <v>0</v>
      </c>
      <c r="J316" s="145">
        <f t="shared" si="70"/>
        <v>574</v>
      </c>
      <c r="K316" s="146" t="str">
        <f t="shared" si="80"/>
        <v>N</v>
      </c>
      <c r="L316" s="147">
        <f t="shared" si="71"/>
        <v>574</v>
      </c>
      <c r="M316" s="148">
        <f t="shared" si="72"/>
        <v>0</v>
      </c>
      <c r="N316" s="64">
        <f t="shared" si="73"/>
        <v>0</v>
      </c>
      <c r="O316" s="64">
        <f t="shared" si="82"/>
        <v>0</v>
      </c>
      <c r="P316" s="104"/>
      <c r="Q316" s="104">
        <f t="shared" si="74"/>
        <v>0</v>
      </c>
      <c r="R316" s="104" t="str">
        <f t="shared" si="75"/>
        <v>Not Applicable</v>
      </c>
      <c r="S316" s="149" t="s">
        <v>815</v>
      </c>
      <c r="T316" s="149">
        <f>IF(O316=0,0,IF(S316="N",0,VLOOKUP(B316,'Enrollment 25-26'!$B$8:$K$332,9,FALSE)))</f>
        <v>0</v>
      </c>
      <c r="U316" s="64">
        <f t="shared" si="76"/>
        <v>0</v>
      </c>
      <c r="V316" s="128">
        <f t="shared" si="77"/>
        <v>0</v>
      </c>
      <c r="W316" s="150"/>
      <c r="X316" s="64">
        <f>IFERROR(VLOOKUP($B316,'Allocations 2025-26'!$B$9:$U$329,14,FALSE),0)</f>
        <v>0</v>
      </c>
      <c r="Y316" s="99">
        <f t="shared" si="78"/>
        <v>0</v>
      </c>
      <c r="Z316" s="132">
        <f t="shared" si="79"/>
        <v>0</v>
      </c>
      <c r="AA316" s="151" t="str">
        <f t="shared" si="81"/>
        <v>N</v>
      </c>
      <c r="AB316" s="179"/>
      <c r="AC316" s="64"/>
      <c r="AD316"/>
      <c r="AE316" s="152"/>
      <c r="AF316"/>
      <c r="AG316"/>
      <c r="AH316"/>
      <c r="AI316"/>
      <c r="AJ316"/>
      <c r="AK316"/>
    </row>
    <row r="317" spans="1:37" s="100" customFormat="1" x14ac:dyDescent="0.25">
      <c r="A317" s="142" t="s">
        <v>443</v>
      </c>
      <c r="B317" s="153" t="s">
        <v>767</v>
      </c>
      <c r="C317" t="s">
        <v>317</v>
      </c>
      <c r="D317" s="143">
        <f>IFERROR(VLOOKUP(B317,'Enrollment 26-27'!$B$5:$I$332,8,FALSE),0)</f>
        <v>0</v>
      </c>
      <c r="E317" s="64">
        <f t="shared" si="68"/>
        <v>0</v>
      </c>
      <c r="F317" s="144">
        <v>0</v>
      </c>
      <c r="G317" s="144">
        <v>0</v>
      </c>
      <c r="H317" s="64">
        <f t="shared" si="83"/>
        <v>0</v>
      </c>
      <c r="I317" s="64">
        <f t="shared" si="69"/>
        <v>0</v>
      </c>
      <c r="J317" s="145">
        <f t="shared" si="70"/>
        <v>0</v>
      </c>
      <c r="K317" s="146" t="str">
        <f t="shared" si="80"/>
        <v>N</v>
      </c>
      <c r="L317" s="147">
        <f t="shared" si="71"/>
        <v>0</v>
      </c>
      <c r="M317" s="148">
        <f t="shared" si="72"/>
        <v>0</v>
      </c>
      <c r="N317" s="64">
        <f t="shared" si="73"/>
        <v>0</v>
      </c>
      <c r="O317" s="64">
        <f t="shared" si="82"/>
        <v>0</v>
      </c>
      <c r="P317" s="104"/>
      <c r="Q317" s="104">
        <f t="shared" si="74"/>
        <v>0</v>
      </c>
      <c r="R317" s="104" t="str">
        <f t="shared" si="75"/>
        <v>Not Applicable</v>
      </c>
      <c r="S317" s="149" t="s">
        <v>815</v>
      </c>
      <c r="T317" s="149">
        <f>IF(O317=0,0,IF(S317="N",0,VLOOKUP(B317,'Enrollment 25-26'!$B$8:$K$332,9,FALSE)))</f>
        <v>0</v>
      </c>
      <c r="U317" s="64">
        <f t="shared" si="76"/>
        <v>0</v>
      </c>
      <c r="V317" s="128">
        <f t="shared" si="77"/>
        <v>0</v>
      </c>
      <c r="W317" s="150"/>
      <c r="X317" s="64">
        <f>IFERROR(VLOOKUP($B317,'Allocations 2025-26'!$B$9:$U$329,14,FALSE),0)</f>
        <v>0</v>
      </c>
      <c r="Y317" s="99">
        <f t="shared" si="78"/>
        <v>0</v>
      </c>
      <c r="Z317" s="132">
        <f t="shared" si="79"/>
        <v>0</v>
      </c>
      <c r="AA317" s="151" t="str">
        <f t="shared" si="81"/>
        <v>N</v>
      </c>
      <c r="AB317" s="179"/>
      <c r="AC317" s="64"/>
      <c r="AD317"/>
      <c r="AE317" s="152"/>
      <c r="AF317"/>
      <c r="AG317"/>
      <c r="AH317"/>
      <c r="AI317"/>
      <c r="AJ317"/>
      <c r="AK317"/>
    </row>
    <row r="318" spans="1:37" s="100" customFormat="1" x14ac:dyDescent="0.25">
      <c r="A318" s="142" t="s">
        <v>438</v>
      </c>
      <c r="B318" s="153" t="s">
        <v>768</v>
      </c>
      <c r="C318" t="s">
        <v>318</v>
      </c>
      <c r="D318" s="143">
        <f>IFERROR(VLOOKUP(B318,'Enrollment 26-27'!$B$5:$I$332,8,FALSE),0)</f>
        <v>5</v>
      </c>
      <c r="E318" s="64">
        <f t="shared" si="68"/>
        <v>574</v>
      </c>
      <c r="F318" s="144">
        <v>0</v>
      </c>
      <c r="G318" s="144">
        <v>0</v>
      </c>
      <c r="H318" s="64">
        <f t="shared" si="83"/>
        <v>574</v>
      </c>
      <c r="I318" s="64">
        <f t="shared" si="69"/>
        <v>0</v>
      </c>
      <c r="J318" s="145">
        <f t="shared" si="70"/>
        <v>574</v>
      </c>
      <c r="K318" s="146" t="str">
        <f t="shared" si="80"/>
        <v>N</v>
      </c>
      <c r="L318" s="147">
        <f t="shared" si="71"/>
        <v>574</v>
      </c>
      <c r="M318" s="148">
        <f t="shared" si="72"/>
        <v>0</v>
      </c>
      <c r="N318" s="64">
        <f t="shared" si="73"/>
        <v>0</v>
      </c>
      <c r="O318" s="64">
        <f t="shared" si="82"/>
        <v>0</v>
      </c>
      <c r="P318" s="104"/>
      <c r="Q318" s="104">
        <f t="shared" si="74"/>
        <v>0</v>
      </c>
      <c r="R318" s="104" t="str">
        <f t="shared" si="75"/>
        <v>Not Applicable</v>
      </c>
      <c r="S318" s="149" t="s">
        <v>815</v>
      </c>
      <c r="T318" s="149">
        <f>IF(O318=0,0,IF(S318="N",0,VLOOKUP(B318,'Enrollment 25-26'!$B$8:$K$332,9,FALSE)))</f>
        <v>0</v>
      </c>
      <c r="U318" s="64">
        <f t="shared" si="76"/>
        <v>0</v>
      </c>
      <c r="V318" s="128">
        <f t="shared" si="77"/>
        <v>0</v>
      </c>
      <c r="W318" s="150"/>
      <c r="X318" s="64">
        <f>IFERROR(VLOOKUP($B318,'Allocations 2025-26'!$B$9:$U$329,14,FALSE),0)</f>
        <v>703</v>
      </c>
      <c r="Y318" s="99">
        <f t="shared" si="78"/>
        <v>-703</v>
      </c>
      <c r="Z318" s="132">
        <f t="shared" si="79"/>
        <v>-1</v>
      </c>
      <c r="AA318" s="151" t="str">
        <f t="shared" si="81"/>
        <v>N</v>
      </c>
      <c r="AB318" s="179"/>
      <c r="AC318" s="93"/>
      <c r="AD318"/>
      <c r="AE318" s="152"/>
      <c r="AF318"/>
      <c r="AG318"/>
      <c r="AH318"/>
      <c r="AI318"/>
      <c r="AJ318"/>
      <c r="AK318"/>
    </row>
    <row r="319" spans="1:37" s="100" customFormat="1" x14ac:dyDescent="0.25">
      <c r="A319" s="142" t="s">
        <v>481</v>
      </c>
      <c r="B319" s="160" t="s">
        <v>771</v>
      </c>
      <c r="C319" s="13" t="s">
        <v>319</v>
      </c>
      <c r="D319" s="143">
        <f>IFERROR(VLOOKUP(B319,'Enrollment 26-27'!$B$5:$I$332,8,FALSE),0)</f>
        <v>2</v>
      </c>
      <c r="E319" s="64">
        <f t="shared" si="68"/>
        <v>230</v>
      </c>
      <c r="F319" s="144">
        <v>0</v>
      </c>
      <c r="G319" s="144">
        <v>0</v>
      </c>
      <c r="H319" s="64">
        <f t="shared" si="83"/>
        <v>230</v>
      </c>
      <c r="I319" s="64">
        <f t="shared" si="69"/>
        <v>0</v>
      </c>
      <c r="J319" s="145">
        <f t="shared" si="70"/>
        <v>230</v>
      </c>
      <c r="K319" s="146" t="str">
        <f t="shared" si="80"/>
        <v>N</v>
      </c>
      <c r="L319" s="147">
        <f t="shared" si="71"/>
        <v>230</v>
      </c>
      <c r="M319" s="148">
        <f t="shared" si="72"/>
        <v>0</v>
      </c>
      <c r="N319" s="64">
        <f t="shared" si="73"/>
        <v>0</v>
      </c>
      <c r="O319" s="64">
        <f t="shared" si="82"/>
        <v>0</v>
      </c>
      <c r="P319" s="104"/>
      <c r="Q319" s="104">
        <f t="shared" si="74"/>
        <v>0</v>
      </c>
      <c r="R319" s="104" t="str">
        <f t="shared" si="75"/>
        <v>Not Applicable</v>
      </c>
      <c r="S319" s="149" t="s">
        <v>815</v>
      </c>
      <c r="T319" s="149">
        <f>IF(O319=0,0,IF(S319="N",0,VLOOKUP(B319,'Enrollment 25-26'!$B$8:$K$332,9,FALSE)))</f>
        <v>0</v>
      </c>
      <c r="U319" s="64">
        <f t="shared" si="76"/>
        <v>0</v>
      </c>
      <c r="V319" s="128">
        <f t="shared" si="77"/>
        <v>0</v>
      </c>
      <c r="W319" s="150"/>
      <c r="X319" s="64">
        <f>IFERROR(VLOOKUP($B319,'Allocations 2025-26'!$B$9:$U$329,14,FALSE),0)</f>
        <v>0</v>
      </c>
      <c r="Y319" s="99">
        <f t="shared" si="78"/>
        <v>0</v>
      </c>
      <c r="Z319" s="132">
        <f t="shared" si="79"/>
        <v>0</v>
      </c>
      <c r="AA319" s="151" t="str">
        <f t="shared" si="81"/>
        <v>N</v>
      </c>
      <c r="AB319" s="179"/>
      <c r="AC319" s="93"/>
      <c r="AD319"/>
      <c r="AE319" s="152"/>
      <c r="AF319"/>
      <c r="AG319"/>
      <c r="AH319"/>
      <c r="AI319"/>
      <c r="AJ319"/>
      <c r="AK319"/>
    </row>
    <row r="320" spans="1:37" s="100" customFormat="1" x14ac:dyDescent="0.25">
      <c r="A320" s="142" t="s">
        <v>438</v>
      </c>
      <c r="B320" s="161" t="s">
        <v>470</v>
      </c>
      <c r="C320" t="s">
        <v>320</v>
      </c>
      <c r="D320" s="143">
        <f>IFERROR(VLOOKUP(B320,'Enrollment 26-27'!$B$5:$I$332,8,FALSE),0)</f>
        <v>45.16</v>
      </c>
      <c r="E320" s="64">
        <f t="shared" si="68"/>
        <v>5187</v>
      </c>
      <c r="F320" s="144">
        <v>0</v>
      </c>
      <c r="G320" s="144">
        <v>0</v>
      </c>
      <c r="H320" s="64">
        <f t="shared" si="83"/>
        <v>5187</v>
      </c>
      <c r="I320" s="64">
        <f t="shared" si="69"/>
        <v>0</v>
      </c>
      <c r="J320" s="145">
        <f t="shared" si="70"/>
        <v>5187</v>
      </c>
      <c r="K320" s="146" t="str">
        <f t="shared" si="80"/>
        <v>N</v>
      </c>
      <c r="L320" s="147">
        <f t="shared" si="71"/>
        <v>5187</v>
      </c>
      <c r="M320" s="148">
        <f t="shared" si="72"/>
        <v>0</v>
      </c>
      <c r="N320" s="64">
        <f t="shared" si="73"/>
        <v>0</v>
      </c>
      <c r="O320" s="64">
        <f t="shared" si="82"/>
        <v>0</v>
      </c>
      <c r="P320" s="104"/>
      <c r="Q320" s="104">
        <f t="shared" si="74"/>
        <v>0</v>
      </c>
      <c r="R320" s="104" t="str">
        <f t="shared" si="75"/>
        <v>Not Applicable</v>
      </c>
      <c r="S320" s="149" t="s">
        <v>815</v>
      </c>
      <c r="T320" s="149">
        <f>IF(O320=0,0,IF(S320="N",0,VLOOKUP(B320,'Enrollment 25-26'!$B$8:$K$332,9,FALSE)))</f>
        <v>0</v>
      </c>
      <c r="U320" s="64">
        <f t="shared" si="76"/>
        <v>0</v>
      </c>
      <c r="V320" s="128">
        <f t="shared" si="77"/>
        <v>0</v>
      </c>
      <c r="W320" s="150"/>
      <c r="X320" s="64">
        <f>IFERROR(VLOOKUP($B320,'Allocations 2025-26'!$B$9:$U$329,14,FALSE),0)</f>
        <v>4821</v>
      </c>
      <c r="Y320" s="99">
        <f t="shared" si="78"/>
        <v>-4821</v>
      </c>
      <c r="Z320" s="132">
        <f t="shared" si="79"/>
        <v>-1</v>
      </c>
      <c r="AA320" s="151" t="str">
        <f t="shared" si="81"/>
        <v>N</v>
      </c>
      <c r="AB320" s="179"/>
      <c r="AC320" s="93"/>
      <c r="AD320"/>
      <c r="AE320" s="152"/>
      <c r="AF320"/>
      <c r="AG320"/>
      <c r="AH320"/>
      <c r="AI320"/>
      <c r="AJ320"/>
      <c r="AK320"/>
    </row>
    <row r="321" spans="1:37" s="100" customFormat="1" x14ac:dyDescent="0.25">
      <c r="A321" s="142" t="s">
        <v>438</v>
      </c>
      <c r="B321" s="161" t="s">
        <v>772</v>
      </c>
      <c r="C321" t="s">
        <v>321</v>
      </c>
      <c r="D321" s="143">
        <f>IFERROR(VLOOKUP(B321,'Enrollment 26-27'!$B$5:$I$332,8,FALSE),0)</f>
        <v>2</v>
      </c>
      <c r="E321" s="64">
        <f t="shared" si="68"/>
        <v>230</v>
      </c>
      <c r="F321" s="144">
        <v>0</v>
      </c>
      <c r="G321" s="144">
        <v>0</v>
      </c>
      <c r="H321" s="64">
        <f t="shared" si="83"/>
        <v>230</v>
      </c>
      <c r="I321" s="64">
        <f t="shared" si="69"/>
        <v>0</v>
      </c>
      <c r="J321" s="145">
        <f t="shared" si="70"/>
        <v>230</v>
      </c>
      <c r="K321" s="146" t="str">
        <f t="shared" si="80"/>
        <v>N</v>
      </c>
      <c r="L321" s="147">
        <f t="shared" si="71"/>
        <v>230</v>
      </c>
      <c r="M321" s="148">
        <f t="shared" si="72"/>
        <v>0</v>
      </c>
      <c r="N321" s="64">
        <f t="shared" si="73"/>
        <v>0</v>
      </c>
      <c r="O321" s="64">
        <f t="shared" si="82"/>
        <v>0</v>
      </c>
      <c r="P321" s="104"/>
      <c r="Q321" s="104">
        <f t="shared" si="74"/>
        <v>0</v>
      </c>
      <c r="R321" s="104" t="str">
        <f t="shared" si="75"/>
        <v>Not Applicable</v>
      </c>
      <c r="S321" s="149" t="s">
        <v>815</v>
      </c>
      <c r="T321" s="149">
        <f>IF(O321=0,0,IF(S321="N",0,VLOOKUP(B321,'Enrollment 25-26'!$B$8:$K$332,9,FALSE)))</f>
        <v>0</v>
      </c>
      <c r="U321" s="64">
        <f t="shared" si="76"/>
        <v>0</v>
      </c>
      <c r="V321" s="128">
        <f t="shared" si="77"/>
        <v>0</v>
      </c>
      <c r="W321" s="150"/>
      <c r="X321" s="64">
        <f>IFERROR(VLOOKUP($B321,'Allocations 2025-26'!$B$9:$U$329,14,FALSE),0)</f>
        <v>0</v>
      </c>
      <c r="Y321" s="99">
        <f t="shared" si="78"/>
        <v>0</v>
      </c>
      <c r="Z321" s="132">
        <f t="shared" si="79"/>
        <v>0</v>
      </c>
      <c r="AA321" s="151" t="str">
        <f t="shared" si="81"/>
        <v>N</v>
      </c>
      <c r="AB321" s="179"/>
      <c r="AC321" s="93"/>
      <c r="AD321"/>
      <c r="AE321" s="152"/>
      <c r="AF321"/>
      <c r="AG321"/>
      <c r="AH321"/>
      <c r="AI321"/>
      <c r="AJ321"/>
      <c r="AK321"/>
    </row>
    <row r="322" spans="1:37" s="100" customFormat="1" x14ac:dyDescent="0.25">
      <c r="A322" s="142" t="s">
        <v>459</v>
      </c>
      <c r="B322" s="161" t="s">
        <v>773</v>
      </c>
      <c r="C322" t="s">
        <v>322</v>
      </c>
      <c r="D322" s="143">
        <f>IFERROR(VLOOKUP(B322,'Enrollment 26-27'!$B$5:$I$332,8,FALSE),0)</f>
        <v>0</v>
      </c>
      <c r="E322" s="64">
        <f t="shared" si="68"/>
        <v>0</v>
      </c>
      <c r="F322" s="144">
        <v>0</v>
      </c>
      <c r="G322" s="144">
        <v>0</v>
      </c>
      <c r="H322" s="64">
        <f t="shared" si="83"/>
        <v>0</v>
      </c>
      <c r="I322" s="64">
        <f t="shared" si="69"/>
        <v>0</v>
      </c>
      <c r="J322" s="145">
        <f t="shared" si="70"/>
        <v>0</v>
      </c>
      <c r="K322" s="146" t="str">
        <f t="shared" si="80"/>
        <v>N</v>
      </c>
      <c r="L322" s="147">
        <f t="shared" si="71"/>
        <v>0</v>
      </c>
      <c r="M322" s="148">
        <f t="shared" si="72"/>
        <v>0</v>
      </c>
      <c r="N322" s="64">
        <f t="shared" si="73"/>
        <v>0</v>
      </c>
      <c r="O322" s="64">
        <f t="shared" si="82"/>
        <v>0</v>
      </c>
      <c r="P322" s="104"/>
      <c r="Q322" s="104">
        <f t="shared" si="74"/>
        <v>0</v>
      </c>
      <c r="R322" s="104" t="str">
        <f t="shared" si="75"/>
        <v>Not Applicable</v>
      </c>
      <c r="S322" s="149" t="s">
        <v>815</v>
      </c>
      <c r="T322" s="149">
        <f>IF(O322=0,0,IF(S322="N",0,VLOOKUP(B322,'Enrollment 25-26'!$B$8:$K$332,9,FALSE)))</f>
        <v>0</v>
      </c>
      <c r="U322" s="64">
        <f t="shared" si="76"/>
        <v>0</v>
      </c>
      <c r="V322" s="128">
        <f t="shared" si="77"/>
        <v>0</v>
      </c>
      <c r="W322" s="150"/>
      <c r="X322" s="64">
        <f>IFERROR(VLOOKUP($B322,'Allocations 2025-26'!$B$9:$U$329,14,FALSE),0)</f>
        <v>0</v>
      </c>
      <c r="Y322" s="99">
        <f t="shared" si="78"/>
        <v>0</v>
      </c>
      <c r="Z322" s="132">
        <f t="shared" si="79"/>
        <v>0</v>
      </c>
      <c r="AA322" s="151" t="str">
        <f t="shared" si="81"/>
        <v>N</v>
      </c>
      <c r="AB322" s="179"/>
      <c r="AC322" s="93"/>
      <c r="AD322"/>
      <c r="AE322" s="152"/>
      <c r="AF322"/>
      <c r="AG322"/>
      <c r="AH322"/>
      <c r="AI322"/>
      <c r="AJ322"/>
      <c r="AK322"/>
    </row>
    <row r="323" spans="1:37" s="100" customFormat="1" x14ac:dyDescent="0.25">
      <c r="A323" s="142" t="s">
        <v>459</v>
      </c>
      <c r="B323" s="161" t="s">
        <v>774</v>
      </c>
      <c r="C323" t="s">
        <v>323</v>
      </c>
      <c r="D323" s="143">
        <f>IFERROR(VLOOKUP(B323,'Enrollment 26-27'!$B$5:$I$332,8,FALSE),0)</f>
        <v>185.16</v>
      </c>
      <c r="E323" s="64">
        <f t="shared" si="68"/>
        <v>21269</v>
      </c>
      <c r="F323" s="144">
        <v>0</v>
      </c>
      <c r="G323" s="144">
        <v>0</v>
      </c>
      <c r="H323" s="64">
        <f t="shared" si="83"/>
        <v>21269</v>
      </c>
      <c r="I323" s="64">
        <f t="shared" si="69"/>
        <v>0</v>
      </c>
      <c r="J323" s="145">
        <f t="shared" si="70"/>
        <v>21269</v>
      </c>
      <c r="K323" s="146" t="str">
        <f t="shared" si="80"/>
        <v>Y</v>
      </c>
      <c r="L323" s="147">
        <f t="shared" si="71"/>
        <v>0</v>
      </c>
      <c r="M323" s="148">
        <f t="shared" si="72"/>
        <v>185.16</v>
      </c>
      <c r="N323" s="64">
        <f t="shared" si="73"/>
        <v>316</v>
      </c>
      <c r="O323" s="64">
        <f t="shared" si="82"/>
        <v>21585</v>
      </c>
      <c r="P323" s="104"/>
      <c r="Q323" s="104">
        <f t="shared" si="74"/>
        <v>0</v>
      </c>
      <c r="R323" s="104" t="str">
        <f t="shared" si="75"/>
        <v>Not Applicable</v>
      </c>
      <c r="S323" s="149" t="s">
        <v>815</v>
      </c>
      <c r="T323" s="149">
        <f>IF(O323=0,0,IF(S323="N",0,VLOOKUP(B323,'Enrollment 25-26'!$B$8:$K$332,9,FALSE)))</f>
        <v>0</v>
      </c>
      <c r="U323" s="64">
        <f t="shared" si="76"/>
        <v>21585</v>
      </c>
      <c r="V323" s="128">
        <f t="shared" si="77"/>
        <v>116.5748541801685</v>
      </c>
      <c r="W323" s="150"/>
      <c r="X323" s="64">
        <f>IFERROR(VLOOKUP($B323,'Allocations 2025-26'!$B$9:$U$329,14,FALSE),0)</f>
        <v>24500</v>
      </c>
      <c r="Y323" s="99">
        <f t="shared" si="78"/>
        <v>-2915</v>
      </c>
      <c r="Z323" s="132">
        <f t="shared" si="79"/>
        <v>-0.11897959183673469</v>
      </c>
      <c r="AA323" s="151" t="str">
        <f t="shared" si="81"/>
        <v>Y</v>
      </c>
      <c r="AB323" s="179"/>
      <c r="AC323" s="93"/>
      <c r="AD323"/>
      <c r="AE323" s="152"/>
      <c r="AF323"/>
      <c r="AG323"/>
      <c r="AH323"/>
      <c r="AI323"/>
      <c r="AJ323"/>
      <c r="AK323"/>
    </row>
    <row r="324" spans="1:37" s="100" customFormat="1" x14ac:dyDescent="0.25">
      <c r="A324" t="s">
        <v>471</v>
      </c>
      <c r="B324" t="s">
        <v>775</v>
      </c>
      <c r="C324" t="s">
        <v>325</v>
      </c>
      <c r="D324" s="143">
        <f>IFERROR(VLOOKUP(B324,'Enrollment 26-27'!$B$5:$I$332,8,FALSE),0)</f>
        <v>4951.17</v>
      </c>
      <c r="E324" s="64">
        <f t="shared" si="68"/>
        <v>568722</v>
      </c>
      <c r="F324" s="144">
        <v>0</v>
      </c>
      <c r="G324" s="144">
        <v>0</v>
      </c>
      <c r="H324" s="64">
        <f t="shared" si="83"/>
        <v>568722</v>
      </c>
      <c r="I324" s="64">
        <f t="shared" si="69"/>
        <v>0</v>
      </c>
      <c r="J324" s="145">
        <f t="shared" si="70"/>
        <v>568722</v>
      </c>
      <c r="K324" s="146" t="str">
        <f t="shared" si="80"/>
        <v>Y</v>
      </c>
      <c r="L324" s="147">
        <f t="shared" si="71"/>
        <v>0</v>
      </c>
      <c r="M324" s="148">
        <f t="shared" si="72"/>
        <v>4951.17</v>
      </c>
      <c r="N324" s="64">
        <f t="shared" si="73"/>
        <v>8447</v>
      </c>
      <c r="O324" s="64">
        <f t="shared" si="82"/>
        <v>577169</v>
      </c>
      <c r="P324" s="104"/>
      <c r="Q324" s="104">
        <f t="shared" si="74"/>
        <v>0</v>
      </c>
      <c r="R324" s="104" t="str">
        <f t="shared" si="75"/>
        <v>Not Applicable</v>
      </c>
      <c r="S324" s="149" t="s">
        <v>815</v>
      </c>
      <c r="T324" s="149">
        <f>IF(O324=0,0,IF(S324="N",0,VLOOKUP(B324,'Enrollment 25-26'!$B$8:$K$332,9,FALSE)))</f>
        <v>0</v>
      </c>
      <c r="U324" s="64">
        <f t="shared" si="76"/>
        <v>577169</v>
      </c>
      <c r="V324" s="128">
        <f t="shared" si="77"/>
        <v>116.57224454017938</v>
      </c>
      <c r="W324" s="150"/>
      <c r="X324" s="64">
        <f>IFERROR(VLOOKUP($B324,'Allocations 2025-26'!$B$9:$U$329,14,FALSE),0)</f>
        <v>612375</v>
      </c>
      <c r="Y324" s="99">
        <f t="shared" si="78"/>
        <v>-35206</v>
      </c>
      <c r="Z324" s="132">
        <f t="shared" si="79"/>
        <v>-5.74909165135742E-2</v>
      </c>
      <c r="AA324" s="151" t="str">
        <f t="shared" si="81"/>
        <v>Y</v>
      </c>
      <c r="AB324" s="179"/>
      <c r="AC324" s="93"/>
      <c r="AD324"/>
      <c r="AE324"/>
      <c r="AF324"/>
      <c r="AG324"/>
      <c r="AH324"/>
      <c r="AI324"/>
      <c r="AJ324"/>
      <c r="AK324"/>
    </row>
    <row r="325" spans="1:37" x14ac:dyDescent="0.25">
      <c r="A325" t="s">
        <v>438</v>
      </c>
      <c r="B325" t="s">
        <v>776</v>
      </c>
      <c r="C325" t="s">
        <v>326</v>
      </c>
      <c r="D325" s="143">
        <f>IFERROR(VLOOKUP(B325,'Enrollment 26-27'!$B$5:$I$332,8,FALSE),0)</f>
        <v>216.66</v>
      </c>
      <c r="E325" s="64">
        <f t="shared" si="68"/>
        <v>24887</v>
      </c>
      <c r="F325" s="144">
        <v>0</v>
      </c>
      <c r="G325" s="144">
        <v>0</v>
      </c>
      <c r="H325" s="64">
        <f t="shared" si="83"/>
        <v>24887</v>
      </c>
      <c r="I325" s="64">
        <f t="shared" si="69"/>
        <v>0</v>
      </c>
      <c r="J325" s="145">
        <f t="shared" si="70"/>
        <v>24887</v>
      </c>
      <c r="K325" s="146" t="str">
        <f t="shared" si="80"/>
        <v>Y</v>
      </c>
      <c r="L325" s="147">
        <f t="shared" si="71"/>
        <v>0</v>
      </c>
      <c r="M325" s="148">
        <f t="shared" si="72"/>
        <v>216.66</v>
      </c>
      <c r="N325" s="64">
        <f t="shared" si="73"/>
        <v>370</v>
      </c>
      <c r="O325" s="64">
        <f t="shared" si="82"/>
        <v>25257</v>
      </c>
      <c r="Q325" s="104">
        <f t="shared" si="74"/>
        <v>0</v>
      </c>
      <c r="R325" s="104" t="str">
        <f t="shared" si="75"/>
        <v>Not Applicable</v>
      </c>
      <c r="S325" s="149" t="s">
        <v>815</v>
      </c>
      <c r="T325" s="149">
        <f>IF(O325=0,0,IF(S325="N",0,VLOOKUP(B325,'Enrollment 25-26'!$B$8:$K$332,9,FALSE)))</f>
        <v>0</v>
      </c>
      <c r="U325" s="64">
        <f t="shared" si="76"/>
        <v>25257</v>
      </c>
      <c r="V325" s="128">
        <f t="shared" si="77"/>
        <v>116.5743561340349</v>
      </c>
      <c r="W325" s="150"/>
      <c r="X325" s="64">
        <f>IFERROR(VLOOKUP($B325,'Allocations 2025-26'!$B$9:$U$329,14,FALSE),0)</f>
        <v>27663</v>
      </c>
      <c r="Y325" s="99">
        <f t="shared" si="78"/>
        <v>-2406</v>
      </c>
      <c r="Z325" s="132">
        <f t="shared" si="79"/>
        <v>-8.6975382279579225E-2</v>
      </c>
      <c r="AA325" s="151" t="str">
        <f t="shared" si="81"/>
        <v>Y</v>
      </c>
    </row>
    <row r="326" spans="1:37" ht="14.45" customHeight="1" x14ac:dyDescent="0.25">
      <c r="A326" t="s">
        <v>471</v>
      </c>
      <c r="B326" t="s">
        <v>777</v>
      </c>
      <c r="C326" t="s">
        <v>327</v>
      </c>
      <c r="D326" s="143">
        <f>IFERROR(VLOOKUP(B326,'Enrollment 26-27'!$B$5:$I$332,8,FALSE),0)</f>
        <v>166.66666666666666</v>
      </c>
      <c r="E326" s="64">
        <f t="shared" si="68"/>
        <v>19144</v>
      </c>
      <c r="F326" s="144">
        <v>0</v>
      </c>
      <c r="G326" s="144">
        <v>0</v>
      </c>
      <c r="H326" s="64">
        <f t="shared" si="83"/>
        <v>19144</v>
      </c>
      <c r="I326" s="64">
        <f t="shared" si="69"/>
        <v>0</v>
      </c>
      <c r="J326" s="145">
        <f t="shared" si="70"/>
        <v>19144</v>
      </c>
      <c r="K326" s="146" t="str">
        <f t="shared" si="80"/>
        <v>Y</v>
      </c>
      <c r="L326" s="147">
        <f t="shared" si="71"/>
        <v>0</v>
      </c>
      <c r="M326" s="148">
        <f t="shared" si="72"/>
        <v>166.66666666666666</v>
      </c>
      <c r="N326" s="64">
        <f t="shared" si="73"/>
        <v>284</v>
      </c>
      <c r="O326" s="64">
        <f t="shared" si="82"/>
        <v>19428</v>
      </c>
      <c r="Q326" s="104">
        <f t="shared" si="74"/>
        <v>0</v>
      </c>
      <c r="R326" s="104" t="str">
        <f t="shared" si="75"/>
        <v>Not Applicable</v>
      </c>
      <c r="S326" s="149" t="s">
        <v>815</v>
      </c>
      <c r="T326" s="149">
        <f>IF(O326=0,0,IF(S326="N",0,VLOOKUP(B326,'Enrollment 25-26'!$B$8:$K$332,9,FALSE)))</f>
        <v>0</v>
      </c>
      <c r="U326" s="64">
        <f t="shared" si="76"/>
        <v>19428</v>
      </c>
      <c r="V326" s="128">
        <f t="shared" si="77"/>
        <v>116.56800000000001</v>
      </c>
      <c r="W326" s="150"/>
      <c r="X326" s="64">
        <f>IFERROR(VLOOKUP($B326,'Allocations 2025-26'!$B$9:$U$329,14,FALSE),0)</f>
        <v>19854</v>
      </c>
      <c r="Y326" s="99">
        <f t="shared" si="78"/>
        <v>-426</v>
      </c>
      <c r="Z326" s="132">
        <f t="shared" si="79"/>
        <v>-2.1456633423995165E-2</v>
      </c>
      <c r="AA326" s="151" t="str">
        <f t="shared" si="81"/>
        <v>Y</v>
      </c>
    </row>
    <row r="327" spans="1:37" x14ac:dyDescent="0.25">
      <c r="B327" s="142" t="s">
        <v>801</v>
      </c>
      <c r="C327" t="s">
        <v>802</v>
      </c>
      <c r="D327" s="143">
        <f>IFERROR(VLOOKUP(B327,'Enrollment 26-27'!$B$5:$I$332,8,FALSE),0)</f>
        <v>112.33576642335767</v>
      </c>
      <c r="E327" s="64">
        <f t="shared" si="68"/>
        <v>12904</v>
      </c>
      <c r="F327" s="144">
        <v>0</v>
      </c>
      <c r="G327" s="144">
        <v>0</v>
      </c>
      <c r="H327" s="64">
        <f t="shared" si="83"/>
        <v>12904</v>
      </c>
      <c r="I327" s="64">
        <f t="shared" si="69"/>
        <v>0</v>
      </c>
      <c r="J327" s="145">
        <f t="shared" si="70"/>
        <v>12904</v>
      </c>
      <c r="K327" s="146" t="str">
        <f t="shared" si="80"/>
        <v>Y</v>
      </c>
      <c r="L327" s="147">
        <f t="shared" si="71"/>
        <v>0</v>
      </c>
      <c r="M327" s="148">
        <f t="shared" si="72"/>
        <v>112.33576642335767</v>
      </c>
      <c r="N327" s="64">
        <f t="shared" si="73"/>
        <v>192</v>
      </c>
      <c r="O327" s="64">
        <f t="shared" si="82"/>
        <v>13096</v>
      </c>
      <c r="Q327" s="104">
        <f t="shared" si="74"/>
        <v>0</v>
      </c>
      <c r="R327" s="104" t="str">
        <f t="shared" si="75"/>
        <v>Not Applicable</v>
      </c>
      <c r="S327" s="149" t="s">
        <v>815</v>
      </c>
      <c r="T327" s="149">
        <f>IF(O327=0,0,IF(S327="N",0,VLOOKUP(B327,'Enrollment 25-26'!$B$8:$K$332,9,FALSE)))</f>
        <v>0</v>
      </c>
      <c r="U327" s="64">
        <f t="shared" si="76"/>
        <v>13096</v>
      </c>
      <c r="V327" s="128">
        <f t="shared" si="77"/>
        <v>116.57907732293697</v>
      </c>
      <c r="W327" s="150"/>
      <c r="X327" s="64">
        <f>IFERROR(VLOOKUP($B327,'Allocations 2025-26'!$B$9:$U$329,14,FALSE),0)</f>
        <v>7795</v>
      </c>
      <c r="Y327" s="99">
        <f t="shared" si="78"/>
        <v>5301</v>
      </c>
      <c r="Z327" s="132">
        <f t="shared" si="79"/>
        <v>0.68005131494547788</v>
      </c>
      <c r="AA327" s="151" t="str">
        <f t="shared" si="81"/>
        <v>Y</v>
      </c>
    </row>
    <row r="328" spans="1:37" x14ac:dyDescent="0.25">
      <c r="B328" s="142" t="s">
        <v>810</v>
      </c>
      <c r="C328" t="s">
        <v>803</v>
      </c>
      <c r="D328" s="143">
        <f>IFERROR(VLOOKUP(B328,'Enrollment 26-27'!$B$5:$I$332,8,FALSE),0)</f>
        <v>2.1612499999999999</v>
      </c>
      <c r="E328" s="64">
        <f t="shared" si="68"/>
        <v>248</v>
      </c>
      <c r="F328" s="144">
        <v>0</v>
      </c>
      <c r="G328" s="144">
        <v>0</v>
      </c>
      <c r="H328" s="64">
        <f t="shared" si="83"/>
        <v>248</v>
      </c>
      <c r="I328" s="64">
        <f t="shared" si="69"/>
        <v>0</v>
      </c>
      <c r="J328" s="145">
        <f t="shared" si="70"/>
        <v>248</v>
      </c>
      <c r="K328" s="146" t="str">
        <f t="shared" si="80"/>
        <v>N</v>
      </c>
      <c r="L328" s="147">
        <f t="shared" si="71"/>
        <v>248</v>
      </c>
      <c r="M328" s="148">
        <f t="shared" si="72"/>
        <v>0</v>
      </c>
      <c r="N328" s="64">
        <f t="shared" si="73"/>
        <v>0</v>
      </c>
      <c r="O328" s="64">
        <f t="shared" si="82"/>
        <v>0</v>
      </c>
      <c r="Q328" s="104">
        <f t="shared" si="74"/>
        <v>0</v>
      </c>
      <c r="R328" s="104" t="str">
        <f t="shared" si="75"/>
        <v>Not Applicable</v>
      </c>
      <c r="S328" s="149" t="s">
        <v>815</v>
      </c>
      <c r="T328" s="149">
        <f>IF(O328=0,0,IF(S328="N",0,VLOOKUP(B328,'Enrollment 25-26'!$B$8:$K$332,9,FALSE)))</f>
        <v>0</v>
      </c>
      <c r="U328" s="64">
        <f t="shared" si="76"/>
        <v>0</v>
      </c>
      <c r="V328" s="128">
        <f t="shared" si="77"/>
        <v>0</v>
      </c>
      <c r="W328" s="150"/>
      <c r="X328" s="64">
        <f>IFERROR(VLOOKUP($B328,'Allocations 2025-26'!$B$9:$U$329,14,FALSE),0)</f>
        <v>0</v>
      </c>
      <c r="Y328" s="99">
        <f t="shared" si="78"/>
        <v>0</v>
      </c>
      <c r="Z328" s="132">
        <f t="shared" si="79"/>
        <v>0</v>
      </c>
      <c r="AA328" s="151" t="str">
        <f t="shared" si="81"/>
        <v>N</v>
      </c>
    </row>
    <row r="329" spans="1:37" x14ac:dyDescent="0.25">
      <c r="B329" s="142"/>
      <c r="D329" s="143"/>
      <c r="F329" s="144"/>
      <c r="G329" s="144"/>
      <c r="I329" s="64"/>
      <c r="J329" s="145"/>
      <c r="K329" s="146"/>
      <c r="L329" s="147"/>
      <c r="M329" s="148"/>
      <c r="S329" s="149"/>
      <c r="T329" s="149"/>
      <c r="U329" s="64"/>
      <c r="V329" s="128"/>
      <c r="W329" s="150"/>
      <c r="X329" s="64">
        <f>IFERROR(VLOOKUP($B329,#REF!,14,FALSE),0)</f>
        <v>0</v>
      </c>
      <c r="Z329" s="132"/>
      <c r="AA329" s="151"/>
    </row>
    <row r="330" spans="1:37" x14ac:dyDescent="0.25">
      <c r="B330" s="142" t="s">
        <v>436</v>
      </c>
      <c r="C330" t="s">
        <v>778</v>
      </c>
      <c r="D330" s="64">
        <f>SUM(D9:D328)</f>
        <v>160633.00358192413</v>
      </c>
      <c r="E330" s="64">
        <f>SUM(E9:E328)</f>
        <v>18451309</v>
      </c>
      <c r="F330" s="64">
        <f t="shared" ref="F330:I330" si="84">SUM(F9:F326)</f>
        <v>0</v>
      </c>
      <c r="G330" s="64">
        <f t="shared" si="84"/>
        <v>0</v>
      </c>
      <c r="H330" s="64">
        <f>SUM(H9:H328)</f>
        <v>18451309</v>
      </c>
      <c r="I330" s="128">
        <f t="shared" si="84"/>
        <v>0</v>
      </c>
      <c r="J330" s="128">
        <f>SUM(J9:J328)</f>
        <v>18451309</v>
      </c>
      <c r="L330" s="64">
        <f>SUM(L9:L328)</f>
        <v>270027</v>
      </c>
      <c r="M330" s="64">
        <f>SUM(M9:M328)</f>
        <v>158282.18433694838</v>
      </c>
      <c r="N330" s="64">
        <f>SUM(N9:N328)</f>
        <v>270031</v>
      </c>
      <c r="O330" s="64">
        <f>SUM(O9:O328)</f>
        <v>18451313</v>
      </c>
      <c r="P330" s="64"/>
      <c r="Q330" s="64">
        <f>SUM(Q9:Q326)</f>
        <v>0</v>
      </c>
      <c r="U330" s="104">
        <f>SUM(U9:U328)</f>
        <v>18451313</v>
      </c>
      <c r="V330" s="104"/>
      <c r="W330" s="104"/>
      <c r="X330" s="64">
        <f>IFERROR(VLOOKUP($B330,#REF!,14,FALSE),0)</f>
        <v>0</v>
      </c>
      <c r="Y330" s="104">
        <f>SUM(Y9:Y328)</f>
        <v>-563344</v>
      </c>
      <c r="Z330" s="162" t="e">
        <f>U330/X330-1</f>
        <v>#DIV/0!</v>
      </c>
    </row>
  </sheetData>
  <sheetProtection algorithmName="SHA-512" hashValue="atq9spyN2nGBF2A9JWupayLyqvi1WnDIeaaEXvUFZJlv+BSTBOGkyGfeNtM31b87GWNaE+qOckTuKJ22hcvPOA==" saltValue="ZDYdbg17hgkmWzd8rvbXWQ==" spinCount="100000" sheet="1" objects="1" scenarios="1"/>
  <mergeCells count="4">
    <mergeCell ref="E2:H2"/>
    <mergeCell ref="I2:J2"/>
    <mergeCell ref="K2:O2"/>
    <mergeCell ref="R2:T2"/>
  </mergeCells>
  <conditionalFormatting sqref="B10">
    <cfRule type="duplicateValues" dxfId="26" priority="2"/>
  </conditionalFormatting>
  <conditionalFormatting sqref="C9 C11:C323">
    <cfRule type="expression" dxfId="25" priority="5">
      <formula>AND($O9&lt;10000,$O9&gt;0,$K9="Y")</formula>
    </cfRule>
  </conditionalFormatting>
  <conditionalFormatting sqref="C10">
    <cfRule type="duplicateValues" dxfId="24" priority="1"/>
  </conditionalFormatting>
  <conditionalFormatting sqref="L9:L329">
    <cfRule type="expression" dxfId="23" priority="6">
      <formula>AND($L9&gt;0,$K9="Yes")</formula>
    </cfRule>
  </conditionalFormatting>
  <conditionalFormatting sqref="AD9:AD328">
    <cfRule type="expression" dxfId="22" priority="3">
      <formula>AND($P9&lt;10000,$P9&gt;0,$L9="Y")</formula>
    </cfRule>
  </conditionalFormatting>
  <conditionalFormatting sqref="AJ13">
    <cfRule type="expression" dxfId="21" priority="4">
      <formula>AND($I76&lt;10000,$I76&gt;0,#REF!="Y")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7FE0-301C-42D5-AE24-CE3D27CDB465}">
  <dimension ref="A1:AK330"/>
  <sheetViews>
    <sheetView workbookViewId="0">
      <selection activeCell="O6" sqref="O6"/>
    </sheetView>
    <sheetView topLeftCell="C1" workbookViewId="1"/>
  </sheetViews>
  <sheetFormatPr defaultColWidth="9.140625" defaultRowHeight="15" x14ac:dyDescent="0.25"/>
  <cols>
    <col min="1" max="2" width="6.5703125" customWidth="1"/>
    <col min="3" max="3" width="40.42578125" bestFit="1" customWidth="1"/>
    <col min="4" max="4" width="11.7109375" style="64" customWidth="1"/>
    <col min="5" max="5" width="15.140625" style="64" customWidth="1"/>
    <col min="6" max="6" width="13.85546875" style="64" customWidth="1"/>
    <col min="7" max="7" width="10" style="64" customWidth="1"/>
    <col min="8" max="8" width="13.42578125" style="64" customWidth="1"/>
    <col min="9" max="9" width="15.42578125" style="128" customWidth="1"/>
    <col min="10" max="10" width="13.5703125" style="128" customWidth="1"/>
    <col min="11" max="11" width="14.5703125" style="64" customWidth="1"/>
    <col min="12" max="12" width="15.140625" style="64" customWidth="1"/>
    <col min="13" max="13" width="14.42578125" style="64" customWidth="1"/>
    <col min="14" max="14" width="12.85546875" style="64" customWidth="1"/>
    <col min="15" max="15" width="13.5703125" style="64" customWidth="1"/>
    <col min="16" max="16" width="7.140625" style="104" customWidth="1"/>
    <col min="17" max="17" width="9.140625" style="104" customWidth="1"/>
    <col min="18" max="18" width="13.140625" style="104" customWidth="1"/>
    <col min="19" max="19" width="9.140625" style="104" customWidth="1"/>
    <col min="20" max="20" width="10" style="104" customWidth="1"/>
    <col min="21" max="21" width="17.140625" style="104" customWidth="1"/>
    <col min="22" max="22" width="12.140625" style="64" customWidth="1"/>
    <col min="23" max="23" width="15.85546875" customWidth="1"/>
    <col min="24" max="24" width="13.42578125" style="99" customWidth="1"/>
    <col min="25" max="25" width="12.5703125" style="99" customWidth="1"/>
    <col min="26" max="26" width="12.85546875" style="13" customWidth="1"/>
    <col min="27" max="27" width="13" style="100" customWidth="1"/>
    <col min="28" max="28" width="2.28515625" style="179" customWidth="1"/>
    <col min="29" max="29" width="12.85546875" style="93" bestFit="1" customWidth="1"/>
    <col min="30" max="30" width="9.85546875" bestFit="1" customWidth="1"/>
    <col min="35" max="35" width="22.42578125" bestFit="1" customWidth="1"/>
    <col min="36" max="36" width="5.85546875" bestFit="1" customWidth="1"/>
    <col min="37" max="37" width="10.140625" bestFit="1" customWidth="1"/>
  </cols>
  <sheetData>
    <row r="1" spans="1:37" x14ac:dyDescent="0.25">
      <c r="A1" s="92"/>
      <c r="B1">
        <f>COLUMN(B1)-1</f>
        <v>1</v>
      </c>
      <c r="C1">
        <f t="shared" ref="C1:AA1" si="0">COLUMN(C1)-1</f>
        <v>2</v>
      </c>
      <c r="D1">
        <f t="shared" si="0"/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</row>
    <row r="2" spans="1:37" x14ac:dyDescent="0.25">
      <c r="A2" s="42"/>
      <c r="E2" s="196" t="s">
        <v>405</v>
      </c>
      <c r="F2" s="197"/>
      <c r="G2" s="197"/>
      <c r="H2" s="197"/>
      <c r="I2" s="198" t="s">
        <v>406</v>
      </c>
      <c r="J2" s="199"/>
      <c r="K2" s="200" t="s">
        <v>407</v>
      </c>
      <c r="L2" s="201"/>
      <c r="M2" s="201"/>
      <c r="N2" s="201"/>
      <c r="O2" s="201"/>
      <c r="P2" s="94"/>
      <c r="Q2" s="95"/>
      <c r="R2" s="202" t="s">
        <v>408</v>
      </c>
      <c r="S2" s="202"/>
      <c r="T2" s="202"/>
      <c r="U2" s="96" t="s">
        <v>409</v>
      </c>
      <c r="V2" s="95"/>
      <c r="W2" s="97"/>
      <c r="X2" s="98"/>
    </row>
    <row r="3" spans="1:37" x14ac:dyDescent="0.25">
      <c r="I3" s="101" t="s">
        <v>410</v>
      </c>
      <c r="J3" s="102"/>
      <c r="L3" s="103">
        <f>L7</f>
        <v>139563</v>
      </c>
      <c r="O3" s="103">
        <f>$E$6</f>
        <v>19014658</v>
      </c>
      <c r="Q3" s="64"/>
      <c r="R3" s="64"/>
      <c r="S3" s="64"/>
      <c r="T3" s="64"/>
      <c r="U3" s="64"/>
      <c r="V3" s="105"/>
      <c r="W3" s="103"/>
    </row>
    <row r="4" spans="1:37" s="112" customFormat="1" ht="48" x14ac:dyDescent="0.25">
      <c r="A4" s="106" t="s">
        <v>411</v>
      </c>
      <c r="B4" s="106" t="s">
        <v>0</v>
      </c>
      <c r="C4" s="106" t="s">
        <v>1</v>
      </c>
      <c r="D4" s="107" t="s">
        <v>412</v>
      </c>
      <c r="E4" s="108" t="s">
        <v>413</v>
      </c>
      <c r="F4" s="108" t="s">
        <v>414</v>
      </c>
      <c r="G4" s="108" t="s">
        <v>415</v>
      </c>
      <c r="H4" s="108" t="s">
        <v>416</v>
      </c>
      <c r="I4" s="108" t="s">
        <v>417</v>
      </c>
      <c r="J4" s="108" t="s">
        <v>418</v>
      </c>
      <c r="K4" s="108" t="s">
        <v>419</v>
      </c>
      <c r="L4" s="108" t="s">
        <v>420</v>
      </c>
      <c r="M4" s="108" t="s">
        <v>421</v>
      </c>
      <c r="N4" s="108" t="s">
        <v>422</v>
      </c>
      <c r="O4" s="108" t="s">
        <v>423</v>
      </c>
      <c r="P4" s="109" t="s">
        <v>424</v>
      </c>
      <c r="Q4" s="108" t="s">
        <v>425</v>
      </c>
      <c r="R4" s="108" t="s">
        <v>426</v>
      </c>
      <c r="S4" s="108" t="s">
        <v>427</v>
      </c>
      <c r="T4" s="108" t="s">
        <v>428</v>
      </c>
      <c r="U4" s="108" t="s">
        <v>429</v>
      </c>
      <c r="V4" s="108"/>
      <c r="W4" s="110"/>
      <c r="X4" s="111" t="s">
        <v>430</v>
      </c>
      <c r="Y4" s="111" t="s">
        <v>431</v>
      </c>
      <c r="Z4" s="112" t="s">
        <v>432</v>
      </c>
      <c r="AA4" s="113"/>
      <c r="AB4" s="180"/>
      <c r="AC4" s="110" t="s">
        <v>826</v>
      </c>
    </row>
    <row r="5" spans="1:37" s="119" customFormat="1" ht="15" customHeight="1" x14ac:dyDescent="0.35">
      <c r="A5" s="114"/>
      <c r="B5" s="115" t="s">
        <v>433</v>
      </c>
      <c r="C5" s="115"/>
      <c r="D5" s="116" t="s">
        <v>824</v>
      </c>
      <c r="E5" s="117"/>
      <c r="F5" s="117" t="s">
        <v>434</v>
      </c>
      <c r="G5" s="117" t="s">
        <v>434</v>
      </c>
      <c r="H5" s="117"/>
      <c r="I5" s="117"/>
      <c r="J5" s="117"/>
      <c r="K5" s="117" t="s">
        <v>435</v>
      </c>
      <c r="L5" s="117"/>
      <c r="M5" s="117"/>
      <c r="N5" s="117"/>
      <c r="O5" s="117"/>
      <c r="P5" s="118"/>
      <c r="Q5" s="117"/>
      <c r="R5" s="117"/>
      <c r="S5" s="117"/>
      <c r="T5" s="117"/>
      <c r="U5" s="117"/>
      <c r="V5" s="117"/>
      <c r="X5" s="120"/>
      <c r="Y5" s="120"/>
      <c r="AA5" s="121"/>
      <c r="AB5" s="181"/>
      <c r="AC5" s="122"/>
    </row>
    <row r="6" spans="1:37" x14ac:dyDescent="0.25">
      <c r="A6" s="123"/>
      <c r="B6" s="124"/>
      <c r="C6" s="124"/>
      <c r="E6" s="103">
        <f>Assuptions!D18</f>
        <v>19014658</v>
      </c>
      <c r="H6" s="125" t="str">
        <f>IF(H8&gt;E6,"Give "&amp;H8-E6&amp;" More",IF(H8&lt;E6,"Take "&amp;E6-H8&amp;" More","Balanced"))</f>
        <v>Take 1 More</v>
      </c>
      <c r="I6" s="103">
        <v>0</v>
      </c>
      <c r="J6" s="126"/>
      <c r="K6" s="127"/>
      <c r="L6" s="103">
        <v>10000</v>
      </c>
      <c r="M6" s="128"/>
      <c r="N6" s="129"/>
      <c r="O6" s="125" t="str">
        <f>IF(O7=O3,"Balanced",IF(O7&gt;O3,"Give "&amp;O7-O3&amp;" More","Take "&amp;O3-O7&amp;" More"))</f>
        <v>Take 1 More</v>
      </c>
      <c r="Q6" s="64"/>
      <c r="R6" s="64"/>
      <c r="S6" s="64"/>
      <c r="T6" s="64"/>
      <c r="U6" s="125" t="str">
        <f>IF(U8=U7,"Balanced",IF(U8&gt;U7,"Give "&amp;U8-U7&amp;" More","Take "&amp;U7-U8&amp;" More"))</f>
        <v>Balanced</v>
      </c>
      <c r="W6" s="125"/>
      <c r="AA6" s="130"/>
      <c r="AB6" s="182"/>
    </row>
    <row r="7" spans="1:37" x14ac:dyDescent="0.25">
      <c r="A7" s="123"/>
      <c r="B7" s="124"/>
      <c r="C7" s="124" t="s">
        <v>8</v>
      </c>
      <c r="D7" s="64">
        <f>D330</f>
        <v>163538.59206792375</v>
      </c>
      <c r="E7" s="64">
        <f>+E6/D7</f>
        <v>116.27015837400933</v>
      </c>
      <c r="F7" s="131">
        <f>F324</f>
        <v>0</v>
      </c>
      <c r="G7" s="131">
        <f>G324</f>
        <v>0</v>
      </c>
      <c r="H7" s="64">
        <f>H330</f>
        <v>19014657</v>
      </c>
      <c r="I7" s="126">
        <f>I324</f>
        <v>0</v>
      </c>
      <c r="J7" s="126">
        <f>J330</f>
        <v>19014657</v>
      </c>
      <c r="K7" s="131"/>
      <c r="L7" s="64">
        <f>L330</f>
        <v>139563</v>
      </c>
      <c r="M7" s="64">
        <f>M330</f>
        <v>162338.23100137283</v>
      </c>
      <c r="N7" s="64">
        <f>N330</f>
        <v>139563</v>
      </c>
      <c r="O7" s="64">
        <f>O330</f>
        <v>19014657</v>
      </c>
      <c r="Q7" s="64">
        <f>Q324</f>
        <v>0</v>
      </c>
      <c r="R7" s="64">
        <f>[1]Assumptions!G17</f>
        <v>0</v>
      </c>
      <c r="S7" s="64"/>
      <c r="T7" s="64">
        <f>SUM(T8:T319)</f>
        <v>0</v>
      </c>
      <c r="U7" s="64">
        <f>O7+R7</f>
        <v>19014657</v>
      </c>
      <c r="W7" s="64"/>
      <c r="X7" s="64">
        <f>SUM(X9:X326)</f>
        <v>0</v>
      </c>
      <c r="Y7" s="99">
        <f>O7-X7</f>
        <v>19014657</v>
      </c>
      <c r="Z7" s="132"/>
      <c r="AA7" s="130">
        <f>COUNTIF(AA9:AA328,"C")</f>
        <v>37</v>
      </c>
      <c r="AB7" s="182"/>
    </row>
    <row r="8" spans="1:37" s="139" customFormat="1" ht="10.15" customHeight="1" x14ac:dyDescent="0.2">
      <c r="A8" s="133"/>
      <c r="B8" s="134" t="s">
        <v>436</v>
      </c>
      <c r="C8" s="135" t="s">
        <v>437</v>
      </c>
      <c r="D8" s="136">
        <f>SUM(D9:D328)</f>
        <v>163538.59206792375</v>
      </c>
      <c r="E8" s="136">
        <f>SUM(E9:E328)</f>
        <v>19014652</v>
      </c>
      <c r="F8" s="136">
        <f t="shared" ref="F8:I8" si="1">SUM(F9:F326)</f>
        <v>0</v>
      </c>
      <c r="G8" s="136">
        <f t="shared" si="1"/>
        <v>0</v>
      </c>
      <c r="H8" s="136">
        <f>SUM(H9:H328)</f>
        <v>19014657</v>
      </c>
      <c r="I8" s="136">
        <f t="shared" si="1"/>
        <v>0</v>
      </c>
      <c r="J8" s="136">
        <f>SUM(J9:J328)</f>
        <v>19014657</v>
      </c>
      <c r="K8" s="136"/>
      <c r="L8" s="136">
        <f>SUM(L9:L328)</f>
        <v>139563</v>
      </c>
      <c r="M8" s="136">
        <f>SUM(M9:M328)</f>
        <v>162338.23100137283</v>
      </c>
      <c r="N8" s="136">
        <f>SUM(N9:N328)</f>
        <v>139563</v>
      </c>
      <c r="O8" s="136">
        <f>SUM(O9:O328)</f>
        <v>19014657</v>
      </c>
      <c r="P8" s="136"/>
      <c r="Q8" s="136">
        <f>SUM(Q9:Q326)</f>
        <v>0</v>
      </c>
      <c r="R8" s="136">
        <f>SUM(R9:R326)</f>
        <v>0</v>
      </c>
      <c r="S8" s="136"/>
      <c r="T8" s="136"/>
      <c r="U8" s="136">
        <f>SUM(U9:U328)</f>
        <v>19014657</v>
      </c>
      <c r="V8" s="137"/>
      <c r="W8" s="136"/>
      <c r="X8" s="138"/>
      <c r="Y8" s="138"/>
      <c r="AA8" s="140"/>
      <c r="AB8" s="183"/>
      <c r="AC8" s="141">
        <f>SUMIF(K9:K323,"c",U9:U323)</f>
        <v>1045495</v>
      </c>
    </row>
    <row r="9" spans="1:37" x14ac:dyDescent="0.25">
      <c r="A9" s="142" t="s">
        <v>438</v>
      </c>
      <c r="B9" t="s">
        <v>439</v>
      </c>
      <c r="C9" t="s">
        <v>9</v>
      </c>
      <c r="D9" s="143">
        <f>IFERROR(VLOOKUP(B9,'Enrollment 25-26'!$B$5:$I$332,8,FALSE),0)</f>
        <v>503.49666666666673</v>
      </c>
      <c r="E9" s="64">
        <f t="shared" ref="E9:E72" si="2">ROUND($D9/$D$7*$E$6,0)</f>
        <v>58542</v>
      </c>
      <c r="F9" s="144">
        <v>0</v>
      </c>
      <c r="G9" s="144">
        <v>0</v>
      </c>
      <c r="H9" s="64">
        <f t="shared" ref="H9:H72" si="3">SUM(E9:G9)</f>
        <v>58542</v>
      </c>
      <c r="I9" s="64">
        <f t="shared" ref="I9:I72" si="4">ROUND($D9/$D$7*$I$6,0)</f>
        <v>0</v>
      </c>
      <c r="J9" s="145">
        <f t="shared" ref="J9:J72" si="5">+H9+I9</f>
        <v>58542</v>
      </c>
      <c r="K9" s="146" t="str">
        <f>IF(ISERROR(VLOOKUP(B9,$AC$9:$AC$50,1,0)),IF(J9&gt;10000,"Y","N"), "C")</f>
        <v>Y</v>
      </c>
      <c r="L9" s="147">
        <f t="shared" ref="L9:L72" si="6">IF(OR(K9="N",K9="NR",AND(J9&lt;$L$6,K9&lt;&gt;"C")),J9,0)</f>
        <v>0</v>
      </c>
      <c r="M9" s="148">
        <f t="shared" ref="M9:M72" si="7">IF(L9=0,D9,0)</f>
        <v>503.49666666666673</v>
      </c>
      <c r="N9" s="64">
        <f t="shared" ref="N9:N72" si="8">ROUND(M9/$M$7*$L$3,0)</f>
        <v>433</v>
      </c>
      <c r="O9" s="64">
        <f t="shared" ref="O9:O72" si="9">J9-L9+N9</f>
        <v>58975</v>
      </c>
      <c r="Q9" s="104">
        <f t="shared" ref="Q9:Q72" si="10">-ROUND(IF(P9&gt;0,O9*(0.9-P9),0),0)</f>
        <v>0</v>
      </c>
      <c r="R9" s="104" t="str">
        <f t="shared" ref="R9:R72" si="11">IF($R$7=0,"Not Applicable",T9*($R$7/$T$7))</f>
        <v>Not Applicable</v>
      </c>
      <c r="S9" s="149" t="s">
        <v>815</v>
      </c>
      <c r="T9" s="149">
        <f>IF(O9=0,0,IF(S9="N",0,VLOOKUP(B9,'Enrollment 25-26'!$B$8:$K$332,9,FALSE)))</f>
        <v>0</v>
      </c>
      <c r="U9" s="64">
        <f t="shared" ref="U9:U72" si="12">IF(ISNUMBER(R9),O9+R9,O9)</f>
        <v>58975</v>
      </c>
      <c r="V9" s="128">
        <f t="shared" ref="V9:V72" si="13">IF(M9=0,0,O9/M9)</f>
        <v>117.1308648187012</v>
      </c>
      <c r="W9" s="150"/>
      <c r="X9" s="64">
        <f>IFERROR(VLOOKUP($B9,#REF!,14,FALSE),0)</f>
        <v>0</v>
      </c>
      <c r="Y9" s="99">
        <f t="shared" ref="Y9:Y72" si="14">O9-X9</f>
        <v>58975</v>
      </c>
      <c r="Z9" s="132">
        <f t="shared" ref="Z9:Z72" si="15">IFERROR(IF(X9&gt;0,Y9/X9,0),0)</f>
        <v>0</v>
      </c>
      <c r="AA9" s="151" t="str">
        <f>K9</f>
        <v>Y</v>
      </c>
      <c r="AC9" t="s">
        <v>455</v>
      </c>
      <c r="AE9" s="152"/>
    </row>
    <row r="10" spans="1:37" x14ac:dyDescent="0.25">
      <c r="A10" s="142" t="s">
        <v>438</v>
      </c>
      <c r="B10" t="s">
        <v>441</v>
      </c>
      <c r="C10" t="s">
        <v>10</v>
      </c>
      <c r="D10" s="143">
        <f>IFERROR(VLOOKUP(B10,'Enrollment 25-26'!$B$5:$I$332,8,FALSE),0)</f>
        <v>0</v>
      </c>
      <c r="E10" s="64">
        <f t="shared" si="2"/>
        <v>0</v>
      </c>
      <c r="F10" s="144">
        <v>0</v>
      </c>
      <c r="G10" s="144">
        <v>0</v>
      </c>
      <c r="H10" s="64">
        <f t="shared" si="3"/>
        <v>0</v>
      </c>
      <c r="I10" s="64">
        <f t="shared" si="4"/>
        <v>0</v>
      </c>
      <c r="J10" s="145">
        <f t="shared" si="5"/>
        <v>0</v>
      </c>
      <c r="K10" s="146" t="str">
        <f t="shared" ref="K10:K73" si="16">IF(ISERROR(VLOOKUP(B10,$AC$9:$AC$50,1,0)),IF(J10&gt;10000,"Y","N"), "C")</f>
        <v>N</v>
      </c>
      <c r="L10" s="147">
        <f t="shared" si="6"/>
        <v>0</v>
      </c>
      <c r="M10" s="148">
        <f t="shared" si="7"/>
        <v>0</v>
      </c>
      <c r="N10" s="64">
        <f t="shared" si="8"/>
        <v>0</v>
      </c>
      <c r="O10" s="64">
        <f t="shared" si="9"/>
        <v>0</v>
      </c>
      <c r="Q10" s="104">
        <f t="shared" si="10"/>
        <v>0</v>
      </c>
      <c r="R10" s="104" t="str">
        <f t="shared" si="11"/>
        <v>Not Applicable</v>
      </c>
      <c r="S10" s="149" t="s">
        <v>815</v>
      </c>
      <c r="T10" s="149">
        <f>IF(O10=0,0,IF(S10="N",0,VLOOKUP(B10,'Enrollment 25-26'!$B$8:$K$332,9,FALSE)))</f>
        <v>0</v>
      </c>
      <c r="U10" s="64">
        <f t="shared" si="12"/>
        <v>0</v>
      </c>
      <c r="V10" s="128">
        <f t="shared" si="13"/>
        <v>0</v>
      </c>
      <c r="W10" s="150"/>
      <c r="X10" s="64">
        <f>IFERROR(VLOOKUP($B10,#REF!,14,FALSE),0)</f>
        <v>0</v>
      </c>
      <c r="Y10" s="99">
        <f t="shared" si="14"/>
        <v>0</v>
      </c>
      <c r="Z10" s="132">
        <f t="shared" si="15"/>
        <v>0</v>
      </c>
      <c r="AA10" s="151" t="str">
        <f t="shared" ref="AA10:AA73" si="17">K10</f>
        <v>N</v>
      </c>
      <c r="AC10" t="s">
        <v>457</v>
      </c>
      <c r="AE10" s="152"/>
    </row>
    <row r="11" spans="1:37" x14ac:dyDescent="0.25">
      <c r="A11" s="142" t="s">
        <v>443</v>
      </c>
      <c r="B11" t="s">
        <v>444</v>
      </c>
      <c r="C11" t="s">
        <v>11</v>
      </c>
      <c r="D11" s="143">
        <f>IFERROR(VLOOKUP(B11,'Enrollment 25-26'!$B$5:$I$332,8,FALSE),0)</f>
        <v>0</v>
      </c>
      <c r="E11" s="64">
        <f t="shared" si="2"/>
        <v>0</v>
      </c>
      <c r="F11" s="144">
        <v>0</v>
      </c>
      <c r="G11" s="144">
        <v>0</v>
      </c>
      <c r="H11" s="64">
        <f t="shared" si="3"/>
        <v>0</v>
      </c>
      <c r="I11" s="64">
        <f t="shared" si="4"/>
        <v>0</v>
      </c>
      <c r="J11" s="145">
        <f t="shared" si="5"/>
        <v>0</v>
      </c>
      <c r="K11" s="146" t="str">
        <f t="shared" si="16"/>
        <v>N</v>
      </c>
      <c r="L11" s="147">
        <f t="shared" si="6"/>
        <v>0</v>
      </c>
      <c r="M11" s="148">
        <f t="shared" si="7"/>
        <v>0</v>
      </c>
      <c r="N11" s="64">
        <f t="shared" si="8"/>
        <v>0</v>
      </c>
      <c r="O11" s="64">
        <f t="shared" si="9"/>
        <v>0</v>
      </c>
      <c r="Q11" s="104">
        <f t="shared" si="10"/>
        <v>0</v>
      </c>
      <c r="R11" s="104" t="str">
        <f t="shared" si="11"/>
        <v>Not Applicable</v>
      </c>
      <c r="S11" s="149" t="s">
        <v>815</v>
      </c>
      <c r="T11" s="149">
        <f>IF(O11=0,0,IF(S11="N",0,VLOOKUP(B11,'Enrollment 25-26'!$B$8:$K$332,9,FALSE)))</f>
        <v>0</v>
      </c>
      <c r="U11" s="64">
        <f t="shared" si="12"/>
        <v>0</v>
      </c>
      <c r="V11" s="128">
        <f t="shared" si="13"/>
        <v>0</v>
      </c>
      <c r="W11" s="150"/>
      <c r="X11" s="64">
        <f>IFERROR(VLOOKUP($B11,#REF!,14,FALSE),0)</f>
        <v>0</v>
      </c>
      <c r="Y11" s="99">
        <f t="shared" si="14"/>
        <v>0</v>
      </c>
      <c r="Z11" s="132">
        <f t="shared" si="15"/>
        <v>0</v>
      </c>
      <c r="AA11" s="151" t="str">
        <f t="shared" si="17"/>
        <v>N</v>
      </c>
      <c r="AC11" t="s">
        <v>501</v>
      </c>
      <c r="AE11" s="152"/>
      <c r="AH11" s="19"/>
      <c r="AI11" s="19"/>
    </row>
    <row r="12" spans="1:37" x14ac:dyDescent="0.25">
      <c r="A12" s="142" t="s">
        <v>446</v>
      </c>
      <c r="B12" s="13" t="s">
        <v>447</v>
      </c>
      <c r="C12" t="s">
        <v>12</v>
      </c>
      <c r="D12" s="143">
        <f>IFERROR(VLOOKUP(B12,'Enrollment 25-26'!$B$5:$I$332,8,FALSE),0)</f>
        <v>58.17</v>
      </c>
      <c r="E12" s="64">
        <f t="shared" si="2"/>
        <v>6763</v>
      </c>
      <c r="F12" s="144">
        <v>0</v>
      </c>
      <c r="G12" s="144">
        <v>0</v>
      </c>
      <c r="H12" s="64">
        <f t="shared" si="3"/>
        <v>6763</v>
      </c>
      <c r="I12" s="64">
        <f t="shared" si="4"/>
        <v>0</v>
      </c>
      <c r="J12" s="145">
        <f t="shared" si="5"/>
        <v>6763</v>
      </c>
      <c r="K12" s="146" t="str">
        <f t="shared" si="16"/>
        <v>N</v>
      </c>
      <c r="L12" s="147">
        <f t="shared" si="6"/>
        <v>6763</v>
      </c>
      <c r="M12" s="148">
        <f t="shared" si="7"/>
        <v>0</v>
      </c>
      <c r="N12" s="64">
        <f t="shared" si="8"/>
        <v>0</v>
      </c>
      <c r="O12" s="64">
        <f t="shared" si="9"/>
        <v>0</v>
      </c>
      <c r="Q12" s="104">
        <f t="shared" si="10"/>
        <v>0</v>
      </c>
      <c r="R12" s="104" t="str">
        <f t="shared" si="11"/>
        <v>Not Applicable</v>
      </c>
      <c r="S12" s="149" t="s">
        <v>815</v>
      </c>
      <c r="T12" s="149">
        <f>IF(O12=0,0,IF(S12="N",0,VLOOKUP(B12,'Enrollment 25-26'!$B$8:$K$332,9,FALSE)))</f>
        <v>0</v>
      </c>
      <c r="U12" s="64">
        <f t="shared" si="12"/>
        <v>0</v>
      </c>
      <c r="V12" s="128">
        <f t="shared" si="13"/>
        <v>0</v>
      </c>
      <c r="W12" s="150"/>
      <c r="X12" s="64">
        <f>IFERROR(VLOOKUP($B12,#REF!,14,FALSE),0)</f>
        <v>0</v>
      </c>
      <c r="Y12" s="99">
        <f t="shared" si="14"/>
        <v>0</v>
      </c>
      <c r="Z12" s="132">
        <f t="shared" si="15"/>
        <v>0</v>
      </c>
      <c r="AA12" s="151" t="str">
        <f t="shared" si="17"/>
        <v>N</v>
      </c>
      <c r="AC12" t="s">
        <v>511</v>
      </c>
      <c r="AE12" s="152"/>
      <c r="AH12" s="153"/>
      <c r="AI12" s="153"/>
      <c r="AJ12" s="153"/>
      <c r="AK12" s="154"/>
    </row>
    <row r="13" spans="1:37" s="155" customFormat="1" x14ac:dyDescent="0.25">
      <c r="A13" s="142" t="s">
        <v>446</v>
      </c>
      <c r="B13" t="s">
        <v>449</v>
      </c>
      <c r="C13" t="s">
        <v>13</v>
      </c>
      <c r="D13" s="143">
        <f>IFERROR(VLOOKUP(B13,'Enrollment 25-26'!$B$5:$I$332,8,FALSE),0)</f>
        <v>387.5</v>
      </c>
      <c r="E13" s="64">
        <f t="shared" si="2"/>
        <v>45055</v>
      </c>
      <c r="F13" s="144">
        <v>0</v>
      </c>
      <c r="G13" s="144">
        <v>0</v>
      </c>
      <c r="H13" s="64">
        <f t="shared" si="3"/>
        <v>45055</v>
      </c>
      <c r="I13" s="64">
        <f t="shared" si="4"/>
        <v>0</v>
      </c>
      <c r="J13" s="145">
        <f t="shared" si="5"/>
        <v>45055</v>
      </c>
      <c r="K13" s="146" t="str">
        <f t="shared" si="16"/>
        <v>Y</v>
      </c>
      <c r="L13" s="147">
        <f t="shared" si="6"/>
        <v>0</v>
      </c>
      <c r="M13" s="148">
        <f t="shared" si="7"/>
        <v>387.5</v>
      </c>
      <c r="N13" s="64">
        <f t="shared" si="8"/>
        <v>333</v>
      </c>
      <c r="O13" s="64">
        <f t="shared" si="9"/>
        <v>45388</v>
      </c>
      <c r="P13" s="104"/>
      <c r="Q13" s="104">
        <f t="shared" si="10"/>
        <v>0</v>
      </c>
      <c r="R13" s="104" t="str">
        <f t="shared" si="11"/>
        <v>Not Applicable</v>
      </c>
      <c r="S13" s="149" t="s">
        <v>815</v>
      </c>
      <c r="T13" s="149">
        <f>IF(O13=0,0,IF(S13="N",0,VLOOKUP(B13,'Enrollment 25-26'!$B$8:$K$332,9,FALSE)))</f>
        <v>0</v>
      </c>
      <c r="U13" s="64">
        <f t="shared" si="12"/>
        <v>45388</v>
      </c>
      <c r="V13" s="128">
        <f t="shared" si="13"/>
        <v>117.13032258064516</v>
      </c>
      <c r="W13" s="150"/>
      <c r="X13" s="64">
        <f>IFERROR(VLOOKUP($B13,#REF!,14,FALSE),0)</f>
        <v>0</v>
      </c>
      <c r="Y13" s="99">
        <f t="shared" si="14"/>
        <v>45388</v>
      </c>
      <c r="Z13" s="132">
        <f t="shared" si="15"/>
        <v>0</v>
      </c>
      <c r="AA13" s="151" t="str">
        <f t="shared" si="17"/>
        <v>Y</v>
      </c>
      <c r="AB13" s="184"/>
      <c r="AC13" t="s">
        <v>512</v>
      </c>
      <c r="AD13"/>
      <c r="AE13" s="152"/>
      <c r="AI13"/>
      <c r="AJ13"/>
    </row>
    <row r="14" spans="1:37" x14ac:dyDescent="0.25">
      <c r="A14" s="142" t="s">
        <v>451</v>
      </c>
      <c r="B14" t="s">
        <v>452</v>
      </c>
      <c r="C14" t="s">
        <v>14</v>
      </c>
      <c r="D14" s="143">
        <f>IFERROR(VLOOKUP(B14,'Enrollment 25-26'!$B$5:$I$332,8,FALSE),0)</f>
        <v>0</v>
      </c>
      <c r="E14" s="64">
        <f t="shared" si="2"/>
        <v>0</v>
      </c>
      <c r="F14" s="144">
        <v>0</v>
      </c>
      <c r="G14" s="144">
        <v>0</v>
      </c>
      <c r="H14" s="64">
        <f t="shared" si="3"/>
        <v>0</v>
      </c>
      <c r="I14" s="64">
        <f t="shared" si="4"/>
        <v>0</v>
      </c>
      <c r="J14" s="145">
        <f t="shared" si="5"/>
        <v>0</v>
      </c>
      <c r="K14" s="146" t="str">
        <f t="shared" si="16"/>
        <v>N</v>
      </c>
      <c r="L14" s="147">
        <f t="shared" si="6"/>
        <v>0</v>
      </c>
      <c r="M14" s="148">
        <f t="shared" si="7"/>
        <v>0</v>
      </c>
      <c r="N14" s="64">
        <f t="shared" si="8"/>
        <v>0</v>
      </c>
      <c r="O14" s="64">
        <f t="shared" si="9"/>
        <v>0</v>
      </c>
      <c r="Q14" s="104">
        <f t="shared" si="10"/>
        <v>0</v>
      </c>
      <c r="R14" s="104" t="str">
        <f t="shared" si="11"/>
        <v>Not Applicable</v>
      </c>
      <c r="S14" s="149" t="s">
        <v>815</v>
      </c>
      <c r="T14" s="149">
        <f>IF(O14=0,0,IF(S14="N",0,VLOOKUP(B14,'Enrollment 25-26'!$B$8:$K$332,9,FALSE)))</f>
        <v>0</v>
      </c>
      <c r="U14" s="64">
        <f t="shared" si="12"/>
        <v>0</v>
      </c>
      <c r="V14" s="128">
        <f t="shared" si="13"/>
        <v>0</v>
      </c>
      <c r="W14" s="150"/>
      <c r="X14" s="64">
        <f>IFERROR(VLOOKUP($B14,#REF!,14,FALSE),0)</f>
        <v>0</v>
      </c>
      <c r="Y14" s="99">
        <f t="shared" si="14"/>
        <v>0</v>
      </c>
      <c r="Z14" s="132">
        <f t="shared" si="15"/>
        <v>0</v>
      </c>
      <c r="AA14" s="151" t="str">
        <f t="shared" si="17"/>
        <v>N</v>
      </c>
      <c r="AC14" t="s">
        <v>466</v>
      </c>
      <c r="AE14" s="152"/>
      <c r="AH14" s="153"/>
      <c r="AI14" s="153"/>
      <c r="AJ14" s="153"/>
      <c r="AK14" s="154"/>
    </row>
    <row r="15" spans="1:37" x14ac:dyDescent="0.25">
      <c r="A15" s="142" t="s">
        <v>454</v>
      </c>
      <c r="B15" t="s">
        <v>455</v>
      </c>
      <c r="C15" t="s">
        <v>15</v>
      </c>
      <c r="D15" s="143">
        <f>IFERROR(VLOOKUP(B15,'Enrollment 25-26'!$B$5:$I$332,8,FALSE),0)</f>
        <v>5523.34</v>
      </c>
      <c r="E15" s="64">
        <f t="shared" si="2"/>
        <v>642200</v>
      </c>
      <c r="F15" s="144">
        <v>0</v>
      </c>
      <c r="G15" s="144">
        <v>0</v>
      </c>
      <c r="H15" s="64">
        <f t="shared" si="3"/>
        <v>642200</v>
      </c>
      <c r="I15" s="64">
        <f t="shared" si="4"/>
        <v>0</v>
      </c>
      <c r="J15" s="145">
        <f t="shared" si="5"/>
        <v>642200</v>
      </c>
      <c r="K15" s="146" t="str">
        <f t="shared" si="16"/>
        <v>C</v>
      </c>
      <c r="L15" s="147">
        <f t="shared" si="6"/>
        <v>0</v>
      </c>
      <c r="M15" s="148">
        <f t="shared" si="7"/>
        <v>5523.34</v>
      </c>
      <c r="N15" s="64">
        <f t="shared" si="8"/>
        <v>4748</v>
      </c>
      <c r="O15" s="64">
        <f t="shared" si="9"/>
        <v>646948</v>
      </c>
      <c r="Q15" s="104">
        <f t="shared" si="10"/>
        <v>0</v>
      </c>
      <c r="R15" s="104" t="str">
        <f t="shared" si="11"/>
        <v>Not Applicable</v>
      </c>
      <c r="S15" s="149" t="s">
        <v>815</v>
      </c>
      <c r="T15" s="149">
        <f>IF(O15=0,0,IF(S15="N",0,VLOOKUP(B15,'Enrollment 25-26'!$B$8:$K$332,9,FALSE)))</f>
        <v>0</v>
      </c>
      <c r="U15" s="64">
        <f t="shared" si="12"/>
        <v>646948</v>
      </c>
      <c r="V15" s="128">
        <f t="shared" si="13"/>
        <v>117.12985258919421</v>
      </c>
      <c r="W15" s="150"/>
      <c r="X15" s="64">
        <f>IFERROR(VLOOKUP($B15,#REF!,14,FALSE),0)</f>
        <v>0</v>
      </c>
      <c r="Y15" s="99">
        <f t="shared" si="14"/>
        <v>646948</v>
      </c>
      <c r="Z15" s="132">
        <f t="shared" si="15"/>
        <v>0</v>
      </c>
      <c r="AA15" s="151" t="str">
        <f t="shared" si="17"/>
        <v>C</v>
      </c>
      <c r="AC15" s="161" t="s">
        <v>492</v>
      </c>
      <c r="AE15" s="152"/>
      <c r="AH15" s="153"/>
      <c r="AI15" s="153"/>
      <c r="AJ15" s="153"/>
      <c r="AK15" s="154"/>
    </row>
    <row r="16" spans="1:37" x14ac:dyDescent="0.25">
      <c r="A16" s="142" t="s">
        <v>454</v>
      </c>
      <c r="B16" t="s">
        <v>457</v>
      </c>
      <c r="C16" t="s">
        <v>16</v>
      </c>
      <c r="D16" s="143">
        <f>IFERROR(VLOOKUP(B16,'Enrollment 25-26'!$B$5:$I$332,8,FALSE),0)</f>
        <v>45.5</v>
      </c>
      <c r="E16" s="64">
        <f t="shared" si="2"/>
        <v>5290</v>
      </c>
      <c r="F16" s="144">
        <v>0</v>
      </c>
      <c r="G16" s="144">
        <v>0</v>
      </c>
      <c r="H16" s="64">
        <f t="shared" si="3"/>
        <v>5290</v>
      </c>
      <c r="I16" s="64">
        <f t="shared" si="4"/>
        <v>0</v>
      </c>
      <c r="J16" s="145">
        <f t="shared" si="5"/>
        <v>5290</v>
      </c>
      <c r="K16" s="146" t="str">
        <f t="shared" si="16"/>
        <v>C</v>
      </c>
      <c r="L16" s="147">
        <f t="shared" si="6"/>
        <v>0</v>
      </c>
      <c r="M16" s="148">
        <f t="shared" si="7"/>
        <v>45.5</v>
      </c>
      <c r="N16" s="64">
        <f t="shared" si="8"/>
        <v>39</v>
      </c>
      <c r="O16" s="64">
        <f t="shared" si="9"/>
        <v>5329</v>
      </c>
      <c r="Q16" s="104">
        <f t="shared" si="10"/>
        <v>0</v>
      </c>
      <c r="R16" s="104" t="str">
        <f t="shared" si="11"/>
        <v>Not Applicable</v>
      </c>
      <c r="S16" s="149" t="s">
        <v>815</v>
      </c>
      <c r="T16" s="149">
        <f>IF(O16=0,0,IF(S16="N",0,VLOOKUP(B16,'Enrollment 25-26'!$B$8:$K$332,9,FALSE)))</f>
        <v>0</v>
      </c>
      <c r="U16" s="64">
        <f t="shared" si="12"/>
        <v>5329</v>
      </c>
      <c r="V16" s="128">
        <f t="shared" si="13"/>
        <v>117.12087912087912</v>
      </c>
      <c r="W16" s="150"/>
      <c r="X16" s="64">
        <f>IFERROR(VLOOKUP($B16,#REF!,14,FALSE),0)</f>
        <v>0</v>
      </c>
      <c r="Y16" s="99">
        <f t="shared" si="14"/>
        <v>5329</v>
      </c>
      <c r="Z16" s="132">
        <f t="shared" si="15"/>
        <v>0</v>
      </c>
      <c r="AA16" s="151" t="str">
        <f t="shared" si="17"/>
        <v>C</v>
      </c>
      <c r="AC16" t="s">
        <v>523</v>
      </c>
      <c r="AE16" s="152"/>
      <c r="AH16" s="153"/>
      <c r="AI16" s="153"/>
      <c r="AJ16" s="153"/>
      <c r="AK16" s="154"/>
    </row>
    <row r="17" spans="1:37" x14ac:dyDescent="0.25">
      <c r="A17" s="142" t="s">
        <v>459</v>
      </c>
      <c r="B17" t="s">
        <v>460</v>
      </c>
      <c r="C17" t="s">
        <v>17</v>
      </c>
      <c r="D17" s="143">
        <f>IFERROR(VLOOKUP(B17,'Enrollment 25-26'!$B$5:$I$332,8,FALSE),0)</f>
        <v>1453</v>
      </c>
      <c r="E17" s="64">
        <f t="shared" si="2"/>
        <v>168941</v>
      </c>
      <c r="F17" s="144">
        <v>0</v>
      </c>
      <c r="G17" s="144">
        <v>0</v>
      </c>
      <c r="H17" s="64">
        <f t="shared" si="3"/>
        <v>168941</v>
      </c>
      <c r="I17" s="64">
        <f t="shared" si="4"/>
        <v>0</v>
      </c>
      <c r="J17" s="145">
        <f t="shared" si="5"/>
        <v>168941</v>
      </c>
      <c r="K17" s="146" t="str">
        <f t="shared" si="16"/>
        <v>Y</v>
      </c>
      <c r="L17" s="147">
        <f t="shared" si="6"/>
        <v>0</v>
      </c>
      <c r="M17" s="148">
        <f t="shared" si="7"/>
        <v>1453</v>
      </c>
      <c r="N17" s="64">
        <f t="shared" si="8"/>
        <v>1249</v>
      </c>
      <c r="O17" s="64">
        <f t="shared" si="9"/>
        <v>170190</v>
      </c>
      <c r="Q17" s="104">
        <f t="shared" si="10"/>
        <v>0</v>
      </c>
      <c r="R17" s="104" t="str">
        <f t="shared" si="11"/>
        <v>Not Applicable</v>
      </c>
      <c r="S17" s="149" t="s">
        <v>815</v>
      </c>
      <c r="T17" s="149">
        <f>IF(O17=0,0,IF(S17="N",0,VLOOKUP(B17,'Enrollment 25-26'!$B$8:$K$332,9,FALSE)))</f>
        <v>0</v>
      </c>
      <c r="U17" s="64">
        <f t="shared" si="12"/>
        <v>170190</v>
      </c>
      <c r="V17" s="128">
        <f t="shared" si="13"/>
        <v>117.13007570543702</v>
      </c>
      <c r="W17" s="150"/>
      <c r="X17" s="64">
        <f>IFERROR(VLOOKUP($B17,#REF!,14,FALSE),0)</f>
        <v>0</v>
      </c>
      <c r="Y17" s="99">
        <f t="shared" si="14"/>
        <v>170190</v>
      </c>
      <c r="Z17" s="132">
        <f t="shared" si="15"/>
        <v>0</v>
      </c>
      <c r="AA17" s="151" t="str">
        <f t="shared" si="17"/>
        <v>Y</v>
      </c>
      <c r="AC17" t="s">
        <v>480</v>
      </c>
      <c r="AE17" s="152"/>
      <c r="AH17" s="153"/>
      <c r="AI17" s="153"/>
      <c r="AJ17" s="153"/>
      <c r="AK17" s="154"/>
    </row>
    <row r="18" spans="1:37" x14ac:dyDescent="0.25">
      <c r="A18" s="142" t="s">
        <v>454</v>
      </c>
      <c r="B18" t="s">
        <v>463</v>
      </c>
      <c r="C18" t="s">
        <v>18</v>
      </c>
      <c r="D18" s="143">
        <f>IFERROR(VLOOKUP(B18,'Enrollment 25-26'!$B$5:$I$332,8,FALSE),0)</f>
        <v>3926.67</v>
      </c>
      <c r="E18" s="64">
        <f t="shared" si="2"/>
        <v>456555</v>
      </c>
      <c r="F18" s="144">
        <v>0</v>
      </c>
      <c r="G18" s="144">
        <v>0</v>
      </c>
      <c r="H18" s="64">
        <f t="shared" si="3"/>
        <v>456555</v>
      </c>
      <c r="I18" s="64">
        <f t="shared" si="4"/>
        <v>0</v>
      </c>
      <c r="J18" s="145">
        <f t="shared" si="5"/>
        <v>456555</v>
      </c>
      <c r="K18" s="146" t="str">
        <f t="shared" si="16"/>
        <v>Y</v>
      </c>
      <c r="L18" s="147">
        <f t="shared" si="6"/>
        <v>0</v>
      </c>
      <c r="M18" s="148">
        <f t="shared" si="7"/>
        <v>3926.67</v>
      </c>
      <c r="N18" s="64">
        <f t="shared" si="8"/>
        <v>3376</v>
      </c>
      <c r="O18" s="64">
        <f t="shared" si="9"/>
        <v>459931</v>
      </c>
      <c r="Q18" s="104">
        <f t="shared" si="10"/>
        <v>0</v>
      </c>
      <c r="R18" s="104" t="str">
        <f t="shared" si="11"/>
        <v>Not Applicable</v>
      </c>
      <c r="S18" s="149" t="s">
        <v>815</v>
      </c>
      <c r="T18" s="149">
        <f>IF(O18=0,0,IF(S18="N",0,VLOOKUP(B18,'Enrollment 25-26'!$B$8:$K$332,9,FALSE)))</f>
        <v>0</v>
      </c>
      <c r="U18" s="64">
        <f t="shared" si="12"/>
        <v>459931</v>
      </c>
      <c r="V18" s="128">
        <f t="shared" si="13"/>
        <v>117.13003639215925</v>
      </c>
      <c r="W18" s="150"/>
      <c r="X18" s="64">
        <f>IFERROR(VLOOKUP($B18,#REF!,14,FALSE),0)</f>
        <v>0</v>
      </c>
      <c r="Y18" s="99">
        <f t="shared" si="14"/>
        <v>459931</v>
      </c>
      <c r="Z18" s="132">
        <f t="shared" si="15"/>
        <v>0</v>
      </c>
      <c r="AA18" s="151" t="str">
        <f t="shared" si="17"/>
        <v>Y</v>
      </c>
      <c r="AC18" t="s">
        <v>538</v>
      </c>
      <c r="AE18" s="152"/>
      <c r="AH18" s="153"/>
      <c r="AI18" s="153"/>
      <c r="AJ18" s="153"/>
      <c r="AK18" s="154"/>
    </row>
    <row r="19" spans="1:37" x14ac:dyDescent="0.25">
      <c r="A19" s="142" t="s">
        <v>446</v>
      </c>
      <c r="B19" t="s">
        <v>465</v>
      </c>
      <c r="C19" t="s">
        <v>19</v>
      </c>
      <c r="D19" s="143">
        <f>IFERROR(VLOOKUP(B19,'Enrollment 25-26'!$B$5:$I$332,8,FALSE),0)</f>
        <v>1071.83</v>
      </c>
      <c r="E19" s="64">
        <f t="shared" si="2"/>
        <v>124622</v>
      </c>
      <c r="F19" s="144">
        <v>0</v>
      </c>
      <c r="G19" s="144">
        <v>0</v>
      </c>
      <c r="H19" s="64">
        <f t="shared" si="3"/>
        <v>124622</v>
      </c>
      <c r="I19" s="64">
        <f t="shared" si="4"/>
        <v>0</v>
      </c>
      <c r="J19" s="145">
        <f t="shared" si="5"/>
        <v>124622</v>
      </c>
      <c r="K19" s="146" t="str">
        <f t="shared" si="16"/>
        <v>Y</v>
      </c>
      <c r="L19" s="147">
        <f t="shared" si="6"/>
        <v>0</v>
      </c>
      <c r="M19" s="148">
        <f t="shared" si="7"/>
        <v>1071.83</v>
      </c>
      <c r="N19" s="64">
        <f t="shared" si="8"/>
        <v>921</v>
      </c>
      <c r="O19" s="64">
        <f t="shared" si="9"/>
        <v>125543</v>
      </c>
      <c r="Q19" s="104">
        <f t="shared" si="10"/>
        <v>0</v>
      </c>
      <c r="R19" s="104" t="str">
        <f t="shared" si="11"/>
        <v>Not Applicable</v>
      </c>
      <c r="S19" s="149" t="s">
        <v>815</v>
      </c>
      <c r="T19" s="149">
        <f>IF(O19=0,0,IF(S19="N",0,VLOOKUP(B19,'Enrollment 25-26'!$B$8:$K$332,9,FALSE)))</f>
        <v>0</v>
      </c>
      <c r="U19" s="64">
        <f t="shared" si="12"/>
        <v>125543</v>
      </c>
      <c r="V19" s="128">
        <f t="shared" si="13"/>
        <v>117.12958211656701</v>
      </c>
      <c r="W19" s="150"/>
      <c r="X19" s="64">
        <f>IFERROR(VLOOKUP($B19,#REF!,14,FALSE),0)</f>
        <v>0</v>
      </c>
      <c r="Y19" s="99">
        <f t="shared" si="14"/>
        <v>125543</v>
      </c>
      <c r="Z19" s="132">
        <f t="shared" si="15"/>
        <v>0</v>
      </c>
      <c r="AA19" s="151" t="str">
        <f t="shared" si="17"/>
        <v>Y</v>
      </c>
      <c r="AC19" t="s">
        <v>483</v>
      </c>
      <c r="AE19" s="152"/>
      <c r="AH19" s="153"/>
      <c r="AI19" s="153"/>
      <c r="AJ19" s="153"/>
      <c r="AK19" s="154"/>
    </row>
    <row r="20" spans="1:37" x14ac:dyDescent="0.25">
      <c r="A20" s="142" t="s">
        <v>443</v>
      </c>
      <c r="B20" t="s">
        <v>467</v>
      </c>
      <c r="C20" t="s">
        <v>20</v>
      </c>
      <c r="D20" s="143">
        <f>IFERROR(VLOOKUP(B20,'Enrollment 25-26'!$B$5:$I$332,8,FALSE),0)</f>
        <v>0</v>
      </c>
      <c r="E20" s="64">
        <f t="shared" si="2"/>
        <v>0</v>
      </c>
      <c r="F20" s="144">
        <v>0</v>
      </c>
      <c r="G20" s="144">
        <v>0</v>
      </c>
      <c r="H20" s="64">
        <f t="shared" si="3"/>
        <v>0</v>
      </c>
      <c r="I20" s="64">
        <f t="shared" si="4"/>
        <v>0</v>
      </c>
      <c r="J20" s="145">
        <f t="shared" si="5"/>
        <v>0</v>
      </c>
      <c r="K20" s="146" t="str">
        <f t="shared" si="16"/>
        <v>N</v>
      </c>
      <c r="L20" s="147">
        <f t="shared" si="6"/>
        <v>0</v>
      </c>
      <c r="M20" s="148">
        <f t="shared" si="7"/>
        <v>0</v>
      </c>
      <c r="N20" s="64">
        <f t="shared" si="8"/>
        <v>0</v>
      </c>
      <c r="O20" s="64">
        <f t="shared" si="9"/>
        <v>0</v>
      </c>
      <c r="Q20" s="104">
        <f t="shared" si="10"/>
        <v>0</v>
      </c>
      <c r="R20" s="104" t="str">
        <f t="shared" si="11"/>
        <v>Not Applicable</v>
      </c>
      <c r="S20" s="149" t="s">
        <v>815</v>
      </c>
      <c r="T20" s="149">
        <f>IF(O20=0,0,IF(S20="N",0,VLOOKUP(B20,'Enrollment 25-26'!$B$8:$K$332,9,FALSE)))</f>
        <v>0</v>
      </c>
      <c r="U20" s="64">
        <f t="shared" si="12"/>
        <v>0</v>
      </c>
      <c r="V20" s="128">
        <f t="shared" si="13"/>
        <v>0</v>
      </c>
      <c r="W20" s="150"/>
      <c r="X20" s="64">
        <f>IFERROR(VLOOKUP($B20,#REF!,14,FALSE),0)</f>
        <v>0</v>
      </c>
      <c r="Y20" s="99">
        <f t="shared" si="14"/>
        <v>0</v>
      </c>
      <c r="Z20" s="132">
        <f t="shared" si="15"/>
        <v>0</v>
      </c>
      <c r="AA20" s="151" t="str">
        <f t="shared" si="17"/>
        <v>N</v>
      </c>
      <c r="AC20" t="s">
        <v>578</v>
      </c>
      <c r="AE20" s="152"/>
      <c r="AH20" s="153"/>
      <c r="AI20" s="153"/>
      <c r="AJ20" s="153"/>
      <c r="AK20" s="154"/>
    </row>
    <row r="21" spans="1:37" x14ac:dyDescent="0.25">
      <c r="A21" s="142" t="s">
        <v>454</v>
      </c>
      <c r="B21" t="s">
        <v>469</v>
      </c>
      <c r="C21" t="s">
        <v>21</v>
      </c>
      <c r="D21" s="143">
        <f>IFERROR(VLOOKUP(B21,'Enrollment 25-26'!$B$5:$I$332,8,FALSE),0)</f>
        <v>1832.83</v>
      </c>
      <c r="E21" s="64">
        <f t="shared" si="2"/>
        <v>213103</v>
      </c>
      <c r="F21" s="144">
        <v>0</v>
      </c>
      <c r="G21" s="144">
        <v>0</v>
      </c>
      <c r="H21" s="64">
        <f t="shared" si="3"/>
        <v>213103</v>
      </c>
      <c r="I21" s="64">
        <f t="shared" si="4"/>
        <v>0</v>
      </c>
      <c r="J21" s="145">
        <f t="shared" si="5"/>
        <v>213103</v>
      </c>
      <c r="K21" s="146" t="str">
        <f t="shared" si="16"/>
        <v>Y</v>
      </c>
      <c r="L21" s="147">
        <f t="shared" si="6"/>
        <v>0</v>
      </c>
      <c r="M21" s="148">
        <f t="shared" si="7"/>
        <v>1832.83</v>
      </c>
      <c r="N21" s="64">
        <f t="shared" si="8"/>
        <v>1576</v>
      </c>
      <c r="O21" s="64">
        <f t="shared" si="9"/>
        <v>214679</v>
      </c>
      <c r="Q21" s="104">
        <f t="shared" si="10"/>
        <v>0</v>
      </c>
      <c r="R21" s="104" t="str">
        <f t="shared" si="11"/>
        <v>Not Applicable</v>
      </c>
      <c r="S21" s="149" t="s">
        <v>815</v>
      </c>
      <c r="T21" s="149">
        <f>IF(O21=0,0,IF(S21="N",0,VLOOKUP(B21,'Enrollment 25-26'!$B$8:$K$332,9,FALSE)))</f>
        <v>0</v>
      </c>
      <c r="U21" s="64">
        <f t="shared" si="12"/>
        <v>214679</v>
      </c>
      <c r="V21" s="128">
        <f t="shared" si="13"/>
        <v>117.12979381612043</v>
      </c>
      <c r="W21" s="150"/>
      <c r="X21" s="64">
        <f>IFERROR(VLOOKUP($B21,#REF!,14,FALSE),0)</f>
        <v>0</v>
      </c>
      <c r="Y21" s="99">
        <f t="shared" si="14"/>
        <v>214679</v>
      </c>
      <c r="Z21" s="132">
        <f t="shared" si="15"/>
        <v>0</v>
      </c>
      <c r="AA21" s="151" t="str">
        <f t="shared" si="17"/>
        <v>Y</v>
      </c>
      <c r="AC21" t="s">
        <v>464</v>
      </c>
      <c r="AE21" s="152"/>
      <c r="AH21" s="153"/>
      <c r="AI21" s="153"/>
      <c r="AJ21" s="153"/>
      <c r="AK21" s="154"/>
    </row>
    <row r="22" spans="1:37" x14ac:dyDescent="0.25">
      <c r="A22" s="142" t="s">
        <v>471</v>
      </c>
      <c r="B22" t="s">
        <v>472</v>
      </c>
      <c r="C22" t="s">
        <v>22</v>
      </c>
      <c r="D22" s="143">
        <f>IFERROR(VLOOKUP(B22,'Enrollment 25-26'!$B$5:$I$332,8,FALSE),0)</f>
        <v>0</v>
      </c>
      <c r="E22" s="64">
        <f t="shared" si="2"/>
        <v>0</v>
      </c>
      <c r="F22" s="144">
        <v>0</v>
      </c>
      <c r="G22" s="144">
        <v>0</v>
      </c>
      <c r="H22" s="64">
        <f t="shared" si="3"/>
        <v>0</v>
      </c>
      <c r="I22" s="64">
        <f t="shared" si="4"/>
        <v>0</v>
      </c>
      <c r="J22" s="145">
        <f t="shared" si="5"/>
        <v>0</v>
      </c>
      <c r="K22" s="146" t="str">
        <f t="shared" si="16"/>
        <v>N</v>
      </c>
      <c r="L22" s="147">
        <f t="shared" si="6"/>
        <v>0</v>
      </c>
      <c r="M22" s="148">
        <f t="shared" si="7"/>
        <v>0</v>
      </c>
      <c r="N22" s="64">
        <f t="shared" si="8"/>
        <v>0</v>
      </c>
      <c r="O22" s="64">
        <f t="shared" si="9"/>
        <v>0</v>
      </c>
      <c r="Q22" s="104">
        <f t="shared" si="10"/>
        <v>0</v>
      </c>
      <c r="R22" s="104" t="str">
        <f t="shared" si="11"/>
        <v>Not Applicable</v>
      </c>
      <c r="S22" s="149" t="s">
        <v>815</v>
      </c>
      <c r="T22" s="149">
        <f>IF(O22=0,0,IF(S22="N",0,VLOOKUP(B22,'Enrollment 25-26'!$B$8:$K$332,9,FALSE)))</f>
        <v>0</v>
      </c>
      <c r="U22" s="64">
        <f t="shared" si="12"/>
        <v>0</v>
      </c>
      <c r="V22" s="128">
        <f t="shared" si="13"/>
        <v>0</v>
      </c>
      <c r="W22" s="150"/>
      <c r="X22" s="64">
        <f>IFERROR(VLOOKUP($B22,#REF!,14,FALSE),0)</f>
        <v>0</v>
      </c>
      <c r="Y22" s="99">
        <f t="shared" si="14"/>
        <v>0</v>
      </c>
      <c r="Z22" s="132">
        <f t="shared" si="15"/>
        <v>0</v>
      </c>
      <c r="AA22" s="151" t="str">
        <f t="shared" si="17"/>
        <v>N</v>
      </c>
      <c r="AC22" t="s">
        <v>594</v>
      </c>
      <c r="AE22" s="152"/>
      <c r="AH22" s="153"/>
      <c r="AI22" s="153"/>
      <c r="AJ22" s="153"/>
      <c r="AK22" s="154"/>
    </row>
    <row r="23" spans="1:37" x14ac:dyDescent="0.25">
      <c r="A23" s="142" t="s">
        <v>446</v>
      </c>
      <c r="B23" t="s">
        <v>474</v>
      </c>
      <c r="C23" t="s">
        <v>23</v>
      </c>
      <c r="D23" s="143">
        <f>IFERROR(VLOOKUP(B23,'Enrollment 25-26'!$B$5:$I$332,8,FALSE),0)</f>
        <v>112.50333333333333</v>
      </c>
      <c r="E23" s="64">
        <f t="shared" si="2"/>
        <v>13081</v>
      </c>
      <c r="F23" s="144">
        <v>0</v>
      </c>
      <c r="G23" s="144">
        <v>0</v>
      </c>
      <c r="H23" s="64">
        <f t="shared" si="3"/>
        <v>13081</v>
      </c>
      <c r="I23" s="64">
        <f t="shared" si="4"/>
        <v>0</v>
      </c>
      <c r="J23" s="145">
        <f t="shared" si="5"/>
        <v>13081</v>
      </c>
      <c r="K23" s="146" t="str">
        <f t="shared" si="16"/>
        <v>Y</v>
      </c>
      <c r="L23" s="147">
        <f t="shared" si="6"/>
        <v>0</v>
      </c>
      <c r="M23" s="148">
        <f t="shared" si="7"/>
        <v>112.50333333333333</v>
      </c>
      <c r="N23" s="64">
        <f t="shared" si="8"/>
        <v>97</v>
      </c>
      <c r="O23" s="64">
        <f t="shared" si="9"/>
        <v>13178</v>
      </c>
      <c r="Q23" s="104">
        <f t="shared" si="10"/>
        <v>0</v>
      </c>
      <c r="R23" s="104" t="str">
        <f t="shared" si="11"/>
        <v>Not Applicable</v>
      </c>
      <c r="S23" s="149" t="s">
        <v>815</v>
      </c>
      <c r="T23" s="149">
        <f>IF(O23=0,0,IF(S23="N",0,VLOOKUP(B23,'Enrollment 25-26'!$B$8:$K$332,9,FALSE)))</f>
        <v>0</v>
      </c>
      <c r="U23" s="64">
        <f t="shared" si="12"/>
        <v>13178</v>
      </c>
      <c r="V23" s="128">
        <f t="shared" si="13"/>
        <v>117.13430713164055</v>
      </c>
      <c r="W23" s="150"/>
      <c r="X23" s="64">
        <f>IFERROR(VLOOKUP($B23,#REF!,14,FALSE),0)</f>
        <v>0</v>
      </c>
      <c r="Y23" s="99">
        <f t="shared" si="14"/>
        <v>13178</v>
      </c>
      <c r="Z23" s="132">
        <f t="shared" si="15"/>
        <v>0</v>
      </c>
      <c r="AA23" s="151" t="str">
        <f t="shared" si="17"/>
        <v>Y</v>
      </c>
      <c r="AC23" t="s">
        <v>440</v>
      </c>
      <c r="AE23" s="152"/>
      <c r="AH23" s="153"/>
      <c r="AI23" s="153"/>
      <c r="AJ23" s="153"/>
      <c r="AK23" s="154"/>
    </row>
    <row r="24" spans="1:37" x14ac:dyDescent="0.25">
      <c r="A24" s="142" t="s">
        <v>438</v>
      </c>
      <c r="B24" t="s">
        <v>476</v>
      </c>
      <c r="C24" t="s">
        <v>24</v>
      </c>
      <c r="D24" s="143">
        <f>IFERROR(VLOOKUP(B24,'Enrollment 25-26'!$B$5:$I$332,8,FALSE),0)</f>
        <v>18.329999999999998</v>
      </c>
      <c r="E24" s="64">
        <f t="shared" si="2"/>
        <v>2131</v>
      </c>
      <c r="F24" s="144">
        <v>0</v>
      </c>
      <c r="G24" s="144">
        <v>0</v>
      </c>
      <c r="H24" s="64">
        <f t="shared" si="3"/>
        <v>2131</v>
      </c>
      <c r="I24" s="64">
        <f t="shared" si="4"/>
        <v>0</v>
      </c>
      <c r="J24" s="145">
        <f t="shared" si="5"/>
        <v>2131</v>
      </c>
      <c r="K24" s="146" t="str">
        <f t="shared" si="16"/>
        <v>N</v>
      </c>
      <c r="L24" s="147">
        <f t="shared" si="6"/>
        <v>2131</v>
      </c>
      <c r="M24" s="148">
        <f t="shared" si="7"/>
        <v>0</v>
      </c>
      <c r="N24" s="64">
        <f t="shared" si="8"/>
        <v>0</v>
      </c>
      <c r="O24" s="64">
        <f t="shared" si="9"/>
        <v>0</v>
      </c>
      <c r="Q24" s="104">
        <f t="shared" si="10"/>
        <v>0</v>
      </c>
      <c r="R24" s="104" t="str">
        <f t="shared" si="11"/>
        <v>Not Applicable</v>
      </c>
      <c r="S24" s="149" t="s">
        <v>815</v>
      </c>
      <c r="T24" s="149">
        <f>IF(O24=0,0,IF(S24="N",0,VLOOKUP(B24,'Enrollment 25-26'!$B$8:$K$332,9,FALSE)))</f>
        <v>0</v>
      </c>
      <c r="U24" s="64">
        <f t="shared" si="12"/>
        <v>0</v>
      </c>
      <c r="V24" s="128">
        <f t="shared" si="13"/>
        <v>0</v>
      </c>
      <c r="W24" s="150"/>
      <c r="X24" s="64">
        <f>IFERROR(VLOOKUP($B24,#REF!,14,FALSE),0)</f>
        <v>0</v>
      </c>
      <c r="Y24" s="99">
        <f t="shared" si="14"/>
        <v>0</v>
      </c>
      <c r="Z24" s="132">
        <f t="shared" si="15"/>
        <v>0</v>
      </c>
      <c r="AA24" s="151" t="str">
        <f t="shared" si="17"/>
        <v>N</v>
      </c>
      <c r="AC24" t="s">
        <v>488</v>
      </c>
      <c r="AE24" s="152"/>
      <c r="AH24" s="153"/>
      <c r="AI24" s="153"/>
      <c r="AJ24" s="153"/>
      <c r="AK24" s="154"/>
    </row>
    <row r="25" spans="1:37" x14ac:dyDescent="0.25">
      <c r="A25" s="142" t="s">
        <v>478</v>
      </c>
      <c r="B25" t="s">
        <v>479</v>
      </c>
      <c r="C25" t="s">
        <v>25</v>
      </c>
      <c r="D25" s="143">
        <f>IFERROR(VLOOKUP(B25,'Enrollment 25-26'!$B$5:$I$332,8,FALSE),0)</f>
        <v>658.33</v>
      </c>
      <c r="E25" s="64">
        <f t="shared" si="2"/>
        <v>76544</v>
      </c>
      <c r="F25" s="144">
        <v>0</v>
      </c>
      <c r="G25" s="144">
        <v>0</v>
      </c>
      <c r="H25" s="64">
        <f t="shared" si="3"/>
        <v>76544</v>
      </c>
      <c r="I25" s="64">
        <f t="shared" si="4"/>
        <v>0</v>
      </c>
      <c r="J25" s="145">
        <f t="shared" si="5"/>
        <v>76544</v>
      </c>
      <c r="K25" s="146" t="str">
        <f t="shared" si="16"/>
        <v>Y</v>
      </c>
      <c r="L25" s="147">
        <f t="shared" si="6"/>
        <v>0</v>
      </c>
      <c r="M25" s="148">
        <f t="shared" si="7"/>
        <v>658.33</v>
      </c>
      <c r="N25" s="64">
        <f t="shared" si="8"/>
        <v>566</v>
      </c>
      <c r="O25" s="64">
        <f t="shared" si="9"/>
        <v>77110</v>
      </c>
      <c r="Q25" s="104">
        <f t="shared" si="10"/>
        <v>0</v>
      </c>
      <c r="R25" s="104" t="str">
        <f t="shared" si="11"/>
        <v>Not Applicable</v>
      </c>
      <c r="S25" s="149" t="s">
        <v>815</v>
      </c>
      <c r="T25" s="149">
        <f>IF(O25=0,0,IF(S25="N",0,VLOOKUP(B25,'Enrollment 25-26'!$B$8:$K$332,9,FALSE)))</f>
        <v>0</v>
      </c>
      <c r="U25" s="64">
        <f t="shared" si="12"/>
        <v>77110</v>
      </c>
      <c r="V25" s="128">
        <f t="shared" si="13"/>
        <v>117.12970698585815</v>
      </c>
      <c r="W25" s="150"/>
      <c r="X25" s="64">
        <f>IFERROR(VLOOKUP($B25,#REF!,14,FALSE),0)</f>
        <v>0</v>
      </c>
      <c r="Y25" s="99">
        <f t="shared" si="14"/>
        <v>77110</v>
      </c>
      <c r="Z25" s="132">
        <f t="shared" si="15"/>
        <v>0</v>
      </c>
      <c r="AA25" s="151" t="str">
        <f t="shared" si="17"/>
        <v>Y</v>
      </c>
      <c r="AC25" t="s">
        <v>604</v>
      </c>
      <c r="AE25" s="152"/>
      <c r="AH25" s="153"/>
      <c r="AI25" s="153"/>
      <c r="AJ25" s="153"/>
      <c r="AK25" s="154"/>
    </row>
    <row r="26" spans="1:37" x14ac:dyDescent="0.25">
      <c r="A26" s="142" t="s">
        <v>481</v>
      </c>
      <c r="B26" t="s">
        <v>482</v>
      </c>
      <c r="C26" t="s">
        <v>26</v>
      </c>
      <c r="D26" s="143">
        <f>IFERROR(VLOOKUP(B26,'Enrollment 25-26'!$B$5:$I$332,8,FALSE),0)</f>
        <v>395.34000000000003</v>
      </c>
      <c r="E26" s="64">
        <f t="shared" si="2"/>
        <v>45966</v>
      </c>
      <c r="F26" s="144">
        <v>0</v>
      </c>
      <c r="G26" s="144">
        <v>0</v>
      </c>
      <c r="H26" s="64">
        <f t="shared" si="3"/>
        <v>45966</v>
      </c>
      <c r="I26" s="64">
        <f t="shared" si="4"/>
        <v>0</v>
      </c>
      <c r="J26" s="145">
        <f t="shared" si="5"/>
        <v>45966</v>
      </c>
      <c r="K26" s="146" t="str">
        <f t="shared" si="16"/>
        <v>Y</v>
      </c>
      <c r="L26" s="147">
        <f t="shared" si="6"/>
        <v>0</v>
      </c>
      <c r="M26" s="148">
        <f t="shared" si="7"/>
        <v>395.34000000000003</v>
      </c>
      <c r="N26" s="64">
        <f t="shared" si="8"/>
        <v>340</v>
      </c>
      <c r="O26" s="64">
        <f t="shared" si="9"/>
        <v>46306</v>
      </c>
      <c r="Q26" s="104">
        <f t="shared" si="10"/>
        <v>0</v>
      </c>
      <c r="R26" s="104" t="str">
        <f t="shared" si="11"/>
        <v>Not Applicable</v>
      </c>
      <c r="S26" s="149" t="s">
        <v>815</v>
      </c>
      <c r="T26" s="149">
        <f>IF(O26=0,0,IF(S26="N",0,VLOOKUP(B26,'Enrollment 25-26'!$B$8:$K$332,9,FALSE)))</f>
        <v>0</v>
      </c>
      <c r="U26" s="64">
        <f t="shared" si="12"/>
        <v>46306</v>
      </c>
      <c r="V26" s="128">
        <f t="shared" si="13"/>
        <v>117.12955936662112</v>
      </c>
      <c r="W26" s="150"/>
      <c r="X26" s="64">
        <f>IFERROR(VLOOKUP($B26,#REF!,14,FALSE),0)</f>
        <v>0</v>
      </c>
      <c r="Y26" s="99">
        <f t="shared" si="14"/>
        <v>46306</v>
      </c>
      <c r="Z26" s="132">
        <f t="shared" si="15"/>
        <v>0</v>
      </c>
      <c r="AA26" s="151" t="str">
        <f t="shared" si="17"/>
        <v>Y</v>
      </c>
      <c r="AC26" t="s">
        <v>618</v>
      </c>
      <c r="AE26" s="152"/>
      <c r="AH26" s="153"/>
      <c r="AI26" s="153"/>
      <c r="AJ26" s="153"/>
      <c r="AK26" s="154"/>
    </row>
    <row r="27" spans="1:37" x14ac:dyDescent="0.25">
      <c r="A27" s="142" t="s">
        <v>481</v>
      </c>
      <c r="B27" t="s">
        <v>485</v>
      </c>
      <c r="C27" t="s">
        <v>27</v>
      </c>
      <c r="D27" s="143">
        <f>IFERROR(VLOOKUP(B27,'Enrollment 25-26'!$B$5:$I$332,8,FALSE),0)</f>
        <v>417</v>
      </c>
      <c r="E27" s="64">
        <f t="shared" si="2"/>
        <v>48485</v>
      </c>
      <c r="F27" s="144">
        <v>0</v>
      </c>
      <c r="G27" s="144">
        <v>0</v>
      </c>
      <c r="H27" s="64">
        <f t="shared" si="3"/>
        <v>48485</v>
      </c>
      <c r="I27" s="64">
        <f t="shared" si="4"/>
        <v>0</v>
      </c>
      <c r="J27" s="145">
        <f t="shared" si="5"/>
        <v>48485</v>
      </c>
      <c r="K27" s="146" t="str">
        <f t="shared" si="16"/>
        <v>Y</v>
      </c>
      <c r="L27" s="147">
        <f t="shared" si="6"/>
        <v>0</v>
      </c>
      <c r="M27" s="148">
        <f t="shared" si="7"/>
        <v>417</v>
      </c>
      <c r="N27" s="64">
        <f t="shared" si="8"/>
        <v>358</v>
      </c>
      <c r="O27" s="64">
        <f t="shared" si="9"/>
        <v>48843</v>
      </c>
      <c r="Q27" s="104">
        <f t="shared" si="10"/>
        <v>0</v>
      </c>
      <c r="R27" s="104" t="str">
        <f t="shared" si="11"/>
        <v>Not Applicable</v>
      </c>
      <c r="S27" s="149" t="s">
        <v>815</v>
      </c>
      <c r="T27" s="149">
        <f>IF(O27=0,0,IF(S27="N",0,VLOOKUP(B27,'Enrollment 25-26'!$B$8:$K$332,9,FALSE)))</f>
        <v>0</v>
      </c>
      <c r="U27" s="64">
        <f t="shared" si="12"/>
        <v>48843</v>
      </c>
      <c r="V27" s="128">
        <f t="shared" si="13"/>
        <v>117.12949640287769</v>
      </c>
      <c r="W27" s="150"/>
      <c r="X27" s="64">
        <f>IFERROR(VLOOKUP($B27,#REF!,14,FALSE),0)</f>
        <v>0</v>
      </c>
      <c r="Y27" s="99">
        <f t="shared" si="14"/>
        <v>48843</v>
      </c>
      <c r="Z27" s="132">
        <f t="shared" si="15"/>
        <v>0</v>
      </c>
      <c r="AA27" s="151" t="str">
        <f t="shared" si="17"/>
        <v>Y</v>
      </c>
      <c r="AC27" t="s">
        <v>468</v>
      </c>
      <c r="AE27" s="152"/>
      <c r="AH27" s="153"/>
      <c r="AI27" s="153"/>
      <c r="AJ27" s="153"/>
      <c r="AK27" s="154"/>
    </row>
    <row r="28" spans="1:37" x14ac:dyDescent="0.25">
      <c r="A28" s="142" t="s">
        <v>478</v>
      </c>
      <c r="B28" t="s">
        <v>487</v>
      </c>
      <c r="C28" t="s">
        <v>28</v>
      </c>
      <c r="D28" s="143">
        <f>IFERROR(VLOOKUP(B28,'Enrollment 25-26'!$B$5:$I$332,8,FALSE),0)</f>
        <v>1</v>
      </c>
      <c r="E28" s="64">
        <f t="shared" si="2"/>
        <v>116</v>
      </c>
      <c r="F28" s="144">
        <v>0</v>
      </c>
      <c r="G28" s="144">
        <v>0</v>
      </c>
      <c r="H28" s="64">
        <f t="shared" si="3"/>
        <v>116</v>
      </c>
      <c r="I28" s="64">
        <f t="shared" si="4"/>
        <v>0</v>
      </c>
      <c r="J28" s="145">
        <f t="shared" si="5"/>
        <v>116</v>
      </c>
      <c r="K28" s="146" t="str">
        <f t="shared" si="16"/>
        <v>N</v>
      </c>
      <c r="L28" s="147">
        <f t="shared" si="6"/>
        <v>116</v>
      </c>
      <c r="M28" s="148">
        <f t="shared" si="7"/>
        <v>0</v>
      </c>
      <c r="N28" s="64">
        <f t="shared" si="8"/>
        <v>0</v>
      </c>
      <c r="O28" s="64">
        <f t="shared" si="9"/>
        <v>0</v>
      </c>
      <c r="Q28" s="104">
        <f t="shared" si="10"/>
        <v>0</v>
      </c>
      <c r="R28" s="104" t="str">
        <f t="shared" si="11"/>
        <v>Not Applicable</v>
      </c>
      <c r="S28" s="149" t="s">
        <v>815</v>
      </c>
      <c r="T28" s="149">
        <f>IF(O28=0,0,IF(S28="N",0,VLOOKUP(B28,'Enrollment 25-26'!$B$8:$K$332,9,FALSE)))</f>
        <v>0</v>
      </c>
      <c r="U28" s="64">
        <f t="shared" si="12"/>
        <v>0</v>
      </c>
      <c r="V28" s="128">
        <f t="shared" si="13"/>
        <v>0</v>
      </c>
      <c r="W28" s="150"/>
      <c r="X28" s="64">
        <f>IFERROR(VLOOKUP($B28,#REF!,14,FALSE),0)</f>
        <v>0</v>
      </c>
      <c r="Y28" s="99">
        <f t="shared" si="14"/>
        <v>0</v>
      </c>
      <c r="Z28" s="132">
        <f t="shared" si="15"/>
        <v>0</v>
      </c>
      <c r="AA28" s="151" t="str">
        <f t="shared" si="17"/>
        <v>N</v>
      </c>
      <c r="AC28" t="s">
        <v>627</v>
      </c>
      <c r="AE28" s="152"/>
      <c r="AH28" s="153"/>
      <c r="AI28" s="153"/>
      <c r="AJ28" s="153"/>
      <c r="AK28" s="154"/>
    </row>
    <row r="29" spans="1:37" x14ac:dyDescent="0.25">
      <c r="A29" s="142" t="s">
        <v>446</v>
      </c>
      <c r="B29" t="s">
        <v>489</v>
      </c>
      <c r="C29" t="s">
        <v>29</v>
      </c>
      <c r="D29" s="143">
        <f>IFERROR(VLOOKUP(B29,'Enrollment 25-26'!$B$5:$I$332,8,FALSE),0)</f>
        <v>804.6733333333334</v>
      </c>
      <c r="E29" s="64">
        <f t="shared" si="2"/>
        <v>93559</v>
      </c>
      <c r="F29" s="144">
        <v>0</v>
      </c>
      <c r="G29" s="144">
        <v>0</v>
      </c>
      <c r="H29" s="64">
        <f t="shared" si="3"/>
        <v>93559</v>
      </c>
      <c r="I29" s="64">
        <f t="shared" si="4"/>
        <v>0</v>
      </c>
      <c r="J29" s="145">
        <f t="shared" si="5"/>
        <v>93559</v>
      </c>
      <c r="K29" s="146" t="str">
        <f t="shared" si="16"/>
        <v>Y</v>
      </c>
      <c r="L29" s="147">
        <f t="shared" si="6"/>
        <v>0</v>
      </c>
      <c r="M29" s="148">
        <f t="shared" si="7"/>
        <v>804.6733333333334</v>
      </c>
      <c r="N29" s="64">
        <f t="shared" si="8"/>
        <v>692</v>
      </c>
      <c r="O29" s="64">
        <f t="shared" si="9"/>
        <v>94251</v>
      </c>
      <c r="Q29" s="104">
        <f t="shared" si="10"/>
        <v>0</v>
      </c>
      <c r="R29" s="104" t="str">
        <f t="shared" si="11"/>
        <v>Not Applicable</v>
      </c>
      <c r="S29" s="149" t="s">
        <v>815</v>
      </c>
      <c r="T29" s="149">
        <f>IF(O29=0,0,IF(S29="N",0,VLOOKUP(B29,'Enrollment 25-26'!$B$8:$K$332,9,FALSE)))</f>
        <v>0</v>
      </c>
      <c r="U29" s="64">
        <f t="shared" si="12"/>
        <v>94251</v>
      </c>
      <c r="V29" s="128">
        <f t="shared" si="13"/>
        <v>117.12951839669927</v>
      </c>
      <c r="W29" s="150"/>
      <c r="X29" s="64">
        <f>IFERROR(VLOOKUP($B29,#REF!,14,FALSE),0)</f>
        <v>0</v>
      </c>
      <c r="Y29" s="99">
        <f t="shared" si="14"/>
        <v>94251</v>
      </c>
      <c r="Z29" s="132">
        <f t="shared" si="15"/>
        <v>0</v>
      </c>
      <c r="AA29" s="151" t="str">
        <f t="shared" si="17"/>
        <v>Y</v>
      </c>
      <c r="AC29" t="s">
        <v>629</v>
      </c>
      <c r="AE29" s="152"/>
      <c r="AH29" s="153"/>
      <c r="AI29" s="153"/>
      <c r="AJ29" s="153"/>
      <c r="AK29" s="154"/>
    </row>
    <row r="30" spans="1:37" x14ac:dyDescent="0.25">
      <c r="A30" s="142" t="s">
        <v>459</v>
      </c>
      <c r="B30" t="s">
        <v>491</v>
      </c>
      <c r="C30" t="s">
        <v>30</v>
      </c>
      <c r="D30" s="143">
        <f>IFERROR(VLOOKUP(B30,'Enrollment 25-26'!$B$5:$I$332,8,FALSE),0)</f>
        <v>286.5</v>
      </c>
      <c r="E30" s="64">
        <f t="shared" si="2"/>
        <v>33311</v>
      </c>
      <c r="F30" s="144">
        <v>0</v>
      </c>
      <c r="G30" s="144">
        <v>0</v>
      </c>
      <c r="H30" s="64">
        <f t="shared" si="3"/>
        <v>33311</v>
      </c>
      <c r="I30" s="64">
        <f t="shared" si="4"/>
        <v>0</v>
      </c>
      <c r="J30" s="145">
        <f t="shared" si="5"/>
        <v>33311</v>
      </c>
      <c r="K30" s="146" t="str">
        <f t="shared" si="16"/>
        <v>Y</v>
      </c>
      <c r="L30" s="147">
        <f t="shared" si="6"/>
        <v>0</v>
      </c>
      <c r="M30" s="148">
        <f t="shared" si="7"/>
        <v>286.5</v>
      </c>
      <c r="N30" s="64">
        <f t="shared" si="8"/>
        <v>246</v>
      </c>
      <c r="O30" s="64">
        <f t="shared" si="9"/>
        <v>33557</v>
      </c>
      <c r="Q30" s="104">
        <f t="shared" si="10"/>
        <v>0</v>
      </c>
      <c r="R30" s="104" t="str">
        <f t="shared" si="11"/>
        <v>Not Applicable</v>
      </c>
      <c r="S30" s="149" t="s">
        <v>815</v>
      </c>
      <c r="T30" s="149">
        <f>IF(O30=0,0,IF(S30="N",0,VLOOKUP(B30,'Enrollment 25-26'!$B$8:$K$332,9,FALSE)))</f>
        <v>0</v>
      </c>
      <c r="U30" s="64">
        <f t="shared" si="12"/>
        <v>33557</v>
      </c>
      <c r="V30" s="128">
        <f t="shared" si="13"/>
        <v>117.12739965095986</v>
      </c>
      <c r="W30" s="150"/>
      <c r="X30" s="64">
        <f>IFERROR(VLOOKUP($B30,#REF!,14,FALSE),0)</f>
        <v>0</v>
      </c>
      <c r="Y30" s="99">
        <f t="shared" si="14"/>
        <v>33557</v>
      </c>
      <c r="Z30" s="132">
        <f t="shared" si="15"/>
        <v>0</v>
      </c>
      <c r="AA30" s="151" t="str">
        <f t="shared" si="17"/>
        <v>Y</v>
      </c>
      <c r="AC30" t="s">
        <v>477</v>
      </c>
      <c r="AE30" s="152"/>
      <c r="AH30" s="153"/>
      <c r="AI30" s="153"/>
      <c r="AJ30" s="153"/>
      <c r="AK30" s="154"/>
    </row>
    <row r="31" spans="1:37" x14ac:dyDescent="0.25">
      <c r="A31" s="142" t="s">
        <v>478</v>
      </c>
      <c r="B31" t="s">
        <v>493</v>
      </c>
      <c r="C31" t="s">
        <v>31</v>
      </c>
      <c r="D31" s="143">
        <f>IFERROR(VLOOKUP(B31,'Enrollment 25-26'!$B$5:$I$332,8,FALSE),0)</f>
        <v>0</v>
      </c>
      <c r="E31" s="64">
        <f t="shared" si="2"/>
        <v>0</v>
      </c>
      <c r="F31" s="144">
        <v>0</v>
      </c>
      <c r="G31" s="144">
        <v>0</v>
      </c>
      <c r="H31" s="64">
        <f t="shared" si="3"/>
        <v>0</v>
      </c>
      <c r="I31" s="64">
        <f t="shared" si="4"/>
        <v>0</v>
      </c>
      <c r="J31" s="145">
        <f t="shared" si="5"/>
        <v>0</v>
      </c>
      <c r="K31" s="146" t="str">
        <f t="shared" si="16"/>
        <v>N</v>
      </c>
      <c r="L31" s="147">
        <f t="shared" si="6"/>
        <v>0</v>
      </c>
      <c r="M31" s="148">
        <f t="shared" si="7"/>
        <v>0</v>
      </c>
      <c r="N31" s="64">
        <f t="shared" si="8"/>
        <v>0</v>
      </c>
      <c r="O31" s="64">
        <f t="shared" si="9"/>
        <v>0</v>
      </c>
      <c r="Q31" s="104">
        <f t="shared" si="10"/>
        <v>0</v>
      </c>
      <c r="R31" s="104" t="str">
        <f t="shared" si="11"/>
        <v>Not Applicable</v>
      </c>
      <c r="S31" s="149" t="s">
        <v>815</v>
      </c>
      <c r="T31" s="149">
        <f>IF(O31=0,0,IF(S31="N",0,VLOOKUP(B31,'Enrollment 25-26'!$B$8:$K$332,9,FALSE)))</f>
        <v>0</v>
      </c>
      <c r="U31" s="64">
        <f t="shared" si="12"/>
        <v>0</v>
      </c>
      <c r="V31" s="128">
        <f t="shared" si="13"/>
        <v>0</v>
      </c>
      <c r="W31" s="150"/>
      <c r="X31" s="64">
        <f>IFERROR(VLOOKUP($B31,#REF!,14,FALSE),0)</f>
        <v>0</v>
      </c>
      <c r="Y31" s="99">
        <f t="shared" si="14"/>
        <v>0</v>
      </c>
      <c r="Z31" s="132">
        <f t="shared" si="15"/>
        <v>0</v>
      </c>
      <c r="AA31" s="151" t="str">
        <f t="shared" si="17"/>
        <v>N</v>
      </c>
      <c r="AC31" t="s">
        <v>633</v>
      </c>
      <c r="AE31" s="152"/>
      <c r="AH31" s="153"/>
      <c r="AI31" s="153"/>
      <c r="AJ31" s="153"/>
      <c r="AK31" s="154"/>
    </row>
    <row r="32" spans="1:37" x14ac:dyDescent="0.25">
      <c r="A32" s="142" t="s">
        <v>454</v>
      </c>
      <c r="B32" t="s">
        <v>495</v>
      </c>
      <c r="C32" t="s">
        <v>32</v>
      </c>
      <c r="D32" s="143">
        <f>IFERROR(VLOOKUP(B32,'Enrollment 25-26'!$B$5:$I$332,8,FALSE),0)</f>
        <v>0</v>
      </c>
      <c r="E32" s="64">
        <f t="shared" si="2"/>
        <v>0</v>
      </c>
      <c r="F32" s="144">
        <v>0</v>
      </c>
      <c r="G32" s="144">
        <v>0</v>
      </c>
      <c r="H32" s="64">
        <f t="shared" si="3"/>
        <v>0</v>
      </c>
      <c r="I32" s="64">
        <f t="shared" si="4"/>
        <v>0</v>
      </c>
      <c r="J32" s="145">
        <f t="shared" si="5"/>
        <v>0</v>
      </c>
      <c r="K32" s="146" t="str">
        <f t="shared" si="16"/>
        <v>N</v>
      </c>
      <c r="L32" s="147">
        <f t="shared" si="6"/>
        <v>0</v>
      </c>
      <c r="M32" s="148">
        <f t="shared" si="7"/>
        <v>0</v>
      </c>
      <c r="N32" s="64">
        <f t="shared" si="8"/>
        <v>0</v>
      </c>
      <c r="O32" s="64">
        <f t="shared" si="9"/>
        <v>0</v>
      </c>
      <c r="Q32" s="104">
        <f t="shared" si="10"/>
        <v>0</v>
      </c>
      <c r="R32" s="104" t="str">
        <f t="shared" si="11"/>
        <v>Not Applicable</v>
      </c>
      <c r="S32" s="149" t="s">
        <v>815</v>
      </c>
      <c r="T32" s="149">
        <f>IF(O32=0,0,IF(S32="N",0,VLOOKUP(B32,'Enrollment 25-26'!$B$8:$K$332,9,FALSE)))</f>
        <v>0</v>
      </c>
      <c r="U32" s="64">
        <f t="shared" si="12"/>
        <v>0</v>
      </c>
      <c r="V32" s="128">
        <f t="shared" si="13"/>
        <v>0</v>
      </c>
      <c r="W32" s="150"/>
      <c r="X32" s="64">
        <f>IFERROR(VLOOKUP($B32,#REF!,14,FALSE),0)</f>
        <v>0</v>
      </c>
      <c r="Y32" s="99">
        <f t="shared" si="14"/>
        <v>0</v>
      </c>
      <c r="Z32" s="132">
        <f t="shared" si="15"/>
        <v>0</v>
      </c>
      <c r="AA32" s="151" t="str">
        <f t="shared" si="17"/>
        <v>N</v>
      </c>
      <c r="AC32" t="s">
        <v>473</v>
      </c>
      <c r="AE32" s="152"/>
      <c r="AH32" s="153"/>
      <c r="AI32" s="153"/>
      <c r="AJ32" s="153"/>
      <c r="AK32" s="154"/>
    </row>
    <row r="33" spans="1:37" x14ac:dyDescent="0.25">
      <c r="A33" s="142" t="s">
        <v>481</v>
      </c>
      <c r="B33" t="s">
        <v>496</v>
      </c>
      <c r="C33" t="s">
        <v>33</v>
      </c>
      <c r="D33" s="143">
        <f>IFERROR(VLOOKUP(B33,'Enrollment 25-26'!$B$5:$I$332,8,FALSE),0)</f>
        <v>136.16</v>
      </c>
      <c r="E33" s="64">
        <f t="shared" si="2"/>
        <v>15831</v>
      </c>
      <c r="F33" s="144">
        <v>0</v>
      </c>
      <c r="G33" s="144">
        <v>0</v>
      </c>
      <c r="H33" s="64">
        <f t="shared" si="3"/>
        <v>15831</v>
      </c>
      <c r="I33" s="64">
        <f t="shared" si="4"/>
        <v>0</v>
      </c>
      <c r="J33" s="145">
        <f t="shared" si="5"/>
        <v>15831</v>
      </c>
      <c r="K33" s="146" t="str">
        <f t="shared" si="16"/>
        <v>Y</v>
      </c>
      <c r="L33" s="147">
        <f t="shared" si="6"/>
        <v>0</v>
      </c>
      <c r="M33" s="148">
        <f t="shared" si="7"/>
        <v>136.16</v>
      </c>
      <c r="N33" s="64">
        <f t="shared" si="8"/>
        <v>117</v>
      </c>
      <c r="O33" s="64">
        <f t="shared" si="9"/>
        <v>15948</v>
      </c>
      <c r="Q33" s="104">
        <f t="shared" si="10"/>
        <v>0</v>
      </c>
      <c r="R33" s="104" t="str">
        <f t="shared" si="11"/>
        <v>Not Applicable</v>
      </c>
      <c r="S33" s="149" t="s">
        <v>815</v>
      </c>
      <c r="T33" s="149">
        <f>IF(O33=0,0,IF(S33="N",0,VLOOKUP(B33,'Enrollment 25-26'!$B$8:$K$332,9,FALSE)))</f>
        <v>0</v>
      </c>
      <c r="U33" s="64">
        <f t="shared" si="12"/>
        <v>15948</v>
      </c>
      <c r="V33" s="128">
        <f t="shared" si="13"/>
        <v>117.12690951821386</v>
      </c>
      <c r="W33" s="150"/>
      <c r="X33" s="64">
        <f>IFERROR(VLOOKUP($B33,#REF!,14,FALSE),0)</f>
        <v>0</v>
      </c>
      <c r="Y33" s="99">
        <f t="shared" si="14"/>
        <v>15948</v>
      </c>
      <c r="Z33" s="132">
        <f t="shared" si="15"/>
        <v>0</v>
      </c>
      <c r="AA33" s="151" t="str">
        <f t="shared" si="17"/>
        <v>Y</v>
      </c>
      <c r="AC33" t="s">
        <v>456</v>
      </c>
      <c r="AE33" s="152"/>
      <c r="AH33" s="153"/>
      <c r="AI33" s="153"/>
      <c r="AJ33" s="153"/>
      <c r="AK33" s="154"/>
    </row>
    <row r="34" spans="1:37" x14ac:dyDescent="0.25">
      <c r="A34" s="142" t="s">
        <v>481</v>
      </c>
      <c r="B34" t="s">
        <v>500</v>
      </c>
      <c r="C34" t="s">
        <v>34</v>
      </c>
      <c r="D34" s="143">
        <f>IFERROR(VLOOKUP(B34,'Enrollment 25-26'!$B$5:$I$332,8,FALSE),0)</f>
        <v>185.5</v>
      </c>
      <c r="E34" s="64">
        <f t="shared" si="2"/>
        <v>21568</v>
      </c>
      <c r="F34" s="144">
        <v>0</v>
      </c>
      <c r="G34" s="144">
        <v>0</v>
      </c>
      <c r="H34" s="64">
        <f t="shared" si="3"/>
        <v>21568</v>
      </c>
      <c r="I34" s="64">
        <f t="shared" si="4"/>
        <v>0</v>
      </c>
      <c r="J34" s="145">
        <f t="shared" si="5"/>
        <v>21568</v>
      </c>
      <c r="K34" s="146" t="str">
        <f t="shared" si="16"/>
        <v>Y</v>
      </c>
      <c r="L34" s="147">
        <f t="shared" si="6"/>
        <v>0</v>
      </c>
      <c r="M34" s="148">
        <f t="shared" si="7"/>
        <v>185.5</v>
      </c>
      <c r="N34" s="64">
        <f t="shared" si="8"/>
        <v>159</v>
      </c>
      <c r="O34" s="64">
        <f t="shared" si="9"/>
        <v>21727</v>
      </c>
      <c r="Q34" s="104">
        <f t="shared" si="10"/>
        <v>0</v>
      </c>
      <c r="R34" s="104" t="str">
        <f t="shared" si="11"/>
        <v>Not Applicable</v>
      </c>
      <c r="S34" s="149" t="s">
        <v>815</v>
      </c>
      <c r="T34" s="149">
        <f>IF(O34=0,0,IF(S34="N",0,VLOOKUP(B34,'Enrollment 25-26'!$B$8:$K$332,9,FALSE)))</f>
        <v>0</v>
      </c>
      <c r="U34" s="64">
        <f t="shared" si="12"/>
        <v>21727</v>
      </c>
      <c r="V34" s="128">
        <f t="shared" si="13"/>
        <v>117.1266846361186</v>
      </c>
      <c r="W34" s="150"/>
      <c r="X34" s="64">
        <f>IFERROR(VLOOKUP($B34,#REF!,14,FALSE),0)</f>
        <v>0</v>
      </c>
      <c r="Y34" s="99">
        <f t="shared" si="14"/>
        <v>21727</v>
      </c>
      <c r="Z34" s="132">
        <f t="shared" si="15"/>
        <v>0</v>
      </c>
      <c r="AA34" s="151" t="str">
        <f t="shared" si="17"/>
        <v>Y</v>
      </c>
      <c r="AC34" t="s">
        <v>486</v>
      </c>
      <c r="AE34" s="152"/>
      <c r="AH34" s="153"/>
      <c r="AI34" s="153"/>
      <c r="AJ34" s="153"/>
      <c r="AK34" s="154"/>
    </row>
    <row r="35" spans="1:37" x14ac:dyDescent="0.25">
      <c r="A35" s="142" t="s">
        <v>459</v>
      </c>
      <c r="B35" t="s">
        <v>501</v>
      </c>
      <c r="C35" t="s">
        <v>35</v>
      </c>
      <c r="D35" s="143">
        <f>IFERROR(VLOOKUP(B35,'Enrollment 25-26'!$B$5:$I$332,8,FALSE),0)</f>
        <v>24.34</v>
      </c>
      <c r="E35" s="64">
        <f t="shared" si="2"/>
        <v>2830</v>
      </c>
      <c r="F35" s="144">
        <v>0</v>
      </c>
      <c r="G35" s="144">
        <v>0</v>
      </c>
      <c r="H35" s="64">
        <f t="shared" si="3"/>
        <v>2830</v>
      </c>
      <c r="I35" s="64">
        <f t="shared" si="4"/>
        <v>0</v>
      </c>
      <c r="J35" s="145">
        <f t="shared" si="5"/>
        <v>2830</v>
      </c>
      <c r="K35" s="146" t="str">
        <f t="shared" si="16"/>
        <v>C</v>
      </c>
      <c r="L35" s="147">
        <f t="shared" si="6"/>
        <v>0</v>
      </c>
      <c r="M35" s="148">
        <f t="shared" si="7"/>
        <v>24.34</v>
      </c>
      <c r="N35" s="64">
        <f t="shared" si="8"/>
        <v>21</v>
      </c>
      <c r="O35" s="64">
        <f t="shared" si="9"/>
        <v>2851</v>
      </c>
      <c r="Q35" s="104">
        <f t="shared" si="10"/>
        <v>0</v>
      </c>
      <c r="R35" s="104" t="str">
        <f t="shared" si="11"/>
        <v>Not Applicable</v>
      </c>
      <c r="S35" s="149" t="s">
        <v>815</v>
      </c>
      <c r="T35" s="149">
        <f>IF(O35=0,0,IF(S35="N",0,VLOOKUP(B35,'Enrollment 25-26'!$B$8:$K$332,9,FALSE)))</f>
        <v>0</v>
      </c>
      <c r="U35" s="64">
        <f t="shared" si="12"/>
        <v>2851</v>
      </c>
      <c r="V35" s="128">
        <f t="shared" si="13"/>
        <v>117.13229252259654</v>
      </c>
      <c r="W35" s="150"/>
      <c r="X35" s="64">
        <f>IFERROR(VLOOKUP($B35,#REF!,14,FALSE),0)</f>
        <v>0</v>
      </c>
      <c r="Y35" s="99">
        <f t="shared" si="14"/>
        <v>2851</v>
      </c>
      <c r="Z35" s="132">
        <f t="shared" si="15"/>
        <v>0</v>
      </c>
      <c r="AA35" s="151" t="str">
        <f t="shared" si="17"/>
        <v>C</v>
      </c>
      <c r="AC35" t="s">
        <v>448</v>
      </c>
      <c r="AE35" s="152"/>
      <c r="AH35" s="153"/>
      <c r="AI35" s="153"/>
      <c r="AJ35" s="153"/>
      <c r="AK35" s="154"/>
    </row>
    <row r="36" spans="1:37" x14ac:dyDescent="0.25">
      <c r="A36" s="142" t="s">
        <v>497</v>
      </c>
      <c r="B36" t="s">
        <v>502</v>
      </c>
      <c r="C36" t="s">
        <v>503</v>
      </c>
      <c r="D36" s="143">
        <f>IFERROR(VLOOKUP(B36,'Enrollment 25-26'!$B$5:$I$332,8,FALSE),0)</f>
        <v>10.450275590551181</v>
      </c>
      <c r="E36" s="64">
        <f t="shared" si="2"/>
        <v>1215</v>
      </c>
      <c r="F36" s="144">
        <v>0</v>
      </c>
      <c r="G36" s="144">
        <v>0</v>
      </c>
      <c r="H36" s="64">
        <f t="shared" si="3"/>
        <v>1215</v>
      </c>
      <c r="I36" s="64">
        <f t="shared" si="4"/>
        <v>0</v>
      </c>
      <c r="J36" s="145">
        <f t="shared" si="5"/>
        <v>1215</v>
      </c>
      <c r="K36" s="146" t="str">
        <f t="shared" si="16"/>
        <v>N</v>
      </c>
      <c r="L36" s="147">
        <f t="shared" si="6"/>
        <v>1215</v>
      </c>
      <c r="M36" s="148">
        <f t="shared" si="7"/>
        <v>0</v>
      </c>
      <c r="N36" s="64">
        <f t="shared" si="8"/>
        <v>0</v>
      </c>
      <c r="O36" s="64">
        <f t="shared" si="9"/>
        <v>0</v>
      </c>
      <c r="Q36" s="104">
        <f t="shared" si="10"/>
        <v>0</v>
      </c>
      <c r="R36" s="104" t="str">
        <f t="shared" si="11"/>
        <v>Not Applicable</v>
      </c>
      <c r="S36" s="149" t="s">
        <v>815</v>
      </c>
      <c r="T36" s="149">
        <f>IF(O36=0,0,IF(S36="N",0,VLOOKUP(B36,'Enrollment 25-26'!$B$8:$K$332,9,FALSE)))</f>
        <v>0</v>
      </c>
      <c r="U36" s="64">
        <f t="shared" si="12"/>
        <v>0</v>
      </c>
      <c r="V36" s="128">
        <f t="shared" si="13"/>
        <v>0</v>
      </c>
      <c r="W36" s="150"/>
      <c r="X36" s="64">
        <f>IFERROR(VLOOKUP($B36,#REF!,14,FALSE),0)</f>
        <v>0</v>
      </c>
      <c r="Y36" s="99">
        <f t="shared" si="14"/>
        <v>0</v>
      </c>
      <c r="Z36" s="132">
        <f t="shared" si="15"/>
        <v>0</v>
      </c>
      <c r="AA36" s="151" t="str">
        <f t="shared" si="17"/>
        <v>N</v>
      </c>
      <c r="AC36" t="s">
        <v>656</v>
      </c>
      <c r="AE36" s="152"/>
      <c r="AH36" s="153"/>
      <c r="AI36" s="153"/>
      <c r="AJ36" s="153"/>
      <c r="AK36" s="154"/>
    </row>
    <row r="37" spans="1:37" x14ac:dyDescent="0.25">
      <c r="A37" s="142" t="s">
        <v>459</v>
      </c>
      <c r="B37" t="s">
        <v>504</v>
      </c>
      <c r="C37" t="s">
        <v>37</v>
      </c>
      <c r="D37" s="143">
        <f>IFERROR(VLOOKUP(B37,'Enrollment 25-26'!$B$5:$I$332,8,FALSE),0)</f>
        <v>0</v>
      </c>
      <c r="E37" s="64">
        <f t="shared" si="2"/>
        <v>0</v>
      </c>
      <c r="F37" s="144">
        <v>0</v>
      </c>
      <c r="G37" s="144">
        <v>0</v>
      </c>
      <c r="H37" s="64">
        <f t="shared" si="3"/>
        <v>0</v>
      </c>
      <c r="I37" s="64">
        <f t="shared" si="4"/>
        <v>0</v>
      </c>
      <c r="J37" s="145">
        <f t="shared" si="5"/>
        <v>0</v>
      </c>
      <c r="K37" s="146" t="str">
        <f t="shared" si="16"/>
        <v>N</v>
      </c>
      <c r="L37" s="147">
        <f t="shared" si="6"/>
        <v>0</v>
      </c>
      <c r="M37" s="148">
        <f t="shared" si="7"/>
        <v>0</v>
      </c>
      <c r="N37" s="64">
        <f t="shared" si="8"/>
        <v>0</v>
      </c>
      <c r="O37" s="64">
        <f t="shared" si="9"/>
        <v>0</v>
      </c>
      <c r="Q37" s="104">
        <f t="shared" si="10"/>
        <v>0</v>
      </c>
      <c r="R37" s="104" t="str">
        <f t="shared" si="11"/>
        <v>Not Applicable</v>
      </c>
      <c r="S37" s="149" t="s">
        <v>815</v>
      </c>
      <c r="T37" s="149">
        <f>IF(O37=0,0,IF(S37="N",0,VLOOKUP(B37,'Enrollment 25-26'!$B$8:$K$332,9,FALSE)))</f>
        <v>0</v>
      </c>
      <c r="U37" s="64">
        <f t="shared" si="12"/>
        <v>0</v>
      </c>
      <c r="V37" s="128">
        <f t="shared" si="13"/>
        <v>0</v>
      </c>
      <c r="W37" s="150"/>
      <c r="X37" s="64">
        <f>IFERROR(VLOOKUP($B37,#REF!,14,FALSE),0)</f>
        <v>0</v>
      </c>
      <c r="Y37" s="99">
        <f t="shared" si="14"/>
        <v>0</v>
      </c>
      <c r="Z37" s="132">
        <f t="shared" si="15"/>
        <v>0</v>
      </c>
      <c r="AA37" s="151" t="str">
        <f t="shared" si="17"/>
        <v>N</v>
      </c>
      <c r="AC37" t="s">
        <v>442</v>
      </c>
      <c r="AE37" s="152"/>
      <c r="AH37" s="153"/>
      <c r="AI37" s="153"/>
      <c r="AJ37" s="153"/>
      <c r="AK37" s="154"/>
    </row>
    <row r="38" spans="1:37" x14ac:dyDescent="0.25">
      <c r="A38" s="142" t="s">
        <v>478</v>
      </c>
      <c r="B38" t="s">
        <v>505</v>
      </c>
      <c r="C38" t="s">
        <v>38</v>
      </c>
      <c r="D38" s="143">
        <f>IFERROR(VLOOKUP(B38,'Enrollment 25-26'!$B$5:$I$332,8,FALSE),0)</f>
        <v>520.16999999999996</v>
      </c>
      <c r="E38" s="64">
        <f t="shared" si="2"/>
        <v>60480</v>
      </c>
      <c r="F38" s="144">
        <v>0</v>
      </c>
      <c r="G38" s="144">
        <v>0</v>
      </c>
      <c r="H38" s="64">
        <f t="shared" si="3"/>
        <v>60480</v>
      </c>
      <c r="I38" s="64">
        <f t="shared" si="4"/>
        <v>0</v>
      </c>
      <c r="J38" s="145">
        <f t="shared" si="5"/>
        <v>60480</v>
      </c>
      <c r="K38" s="146" t="str">
        <f t="shared" si="16"/>
        <v>Y</v>
      </c>
      <c r="L38" s="147">
        <f t="shared" si="6"/>
        <v>0</v>
      </c>
      <c r="M38" s="148">
        <f t="shared" si="7"/>
        <v>520.16999999999996</v>
      </c>
      <c r="N38" s="64">
        <f t="shared" si="8"/>
        <v>447</v>
      </c>
      <c r="O38" s="64">
        <f t="shared" si="9"/>
        <v>60927</v>
      </c>
      <c r="Q38" s="104">
        <f t="shared" si="10"/>
        <v>0</v>
      </c>
      <c r="R38" s="104" t="str">
        <f t="shared" si="11"/>
        <v>Not Applicable</v>
      </c>
      <c r="S38" s="149" t="s">
        <v>815</v>
      </c>
      <c r="T38" s="149">
        <f>IF(O38=0,0,IF(S38="N",0,VLOOKUP(B38,'Enrollment 25-26'!$B$8:$K$332,9,FALSE)))</f>
        <v>0</v>
      </c>
      <c r="U38" s="64">
        <f t="shared" si="12"/>
        <v>60927</v>
      </c>
      <c r="V38" s="128">
        <f t="shared" si="13"/>
        <v>117.12901551415884</v>
      </c>
      <c r="W38" s="150"/>
      <c r="X38" s="64">
        <f>IFERROR(VLOOKUP($B38,#REF!,14,FALSE),0)</f>
        <v>0</v>
      </c>
      <c r="Y38" s="99">
        <f t="shared" si="14"/>
        <v>60927</v>
      </c>
      <c r="Z38" s="132">
        <f t="shared" si="15"/>
        <v>0</v>
      </c>
      <c r="AA38" s="151" t="str">
        <f t="shared" si="17"/>
        <v>Y</v>
      </c>
      <c r="AC38" t="s">
        <v>453</v>
      </c>
      <c r="AE38" s="152"/>
      <c r="AH38" s="153"/>
      <c r="AI38" s="153"/>
      <c r="AJ38" s="153"/>
      <c r="AK38" s="154"/>
    </row>
    <row r="39" spans="1:37" x14ac:dyDescent="0.25">
      <c r="A39" s="142" t="s">
        <v>443</v>
      </c>
      <c r="B39" t="s">
        <v>506</v>
      </c>
      <c r="C39" t="s">
        <v>39</v>
      </c>
      <c r="D39" s="143">
        <f>IFERROR(VLOOKUP(B39,'Enrollment 25-26'!$B$5:$I$332,8,FALSE),0)</f>
        <v>939.17</v>
      </c>
      <c r="E39" s="64">
        <f t="shared" si="2"/>
        <v>109197</v>
      </c>
      <c r="F39" s="144">
        <v>0</v>
      </c>
      <c r="G39" s="144">
        <v>0</v>
      </c>
      <c r="H39" s="64">
        <f t="shared" si="3"/>
        <v>109197</v>
      </c>
      <c r="I39" s="64">
        <f t="shared" si="4"/>
        <v>0</v>
      </c>
      <c r="J39" s="145">
        <f t="shared" si="5"/>
        <v>109197</v>
      </c>
      <c r="K39" s="146" t="str">
        <f t="shared" si="16"/>
        <v>Y</v>
      </c>
      <c r="L39" s="147">
        <f t="shared" si="6"/>
        <v>0</v>
      </c>
      <c r="M39" s="148">
        <f t="shared" si="7"/>
        <v>939.17</v>
      </c>
      <c r="N39" s="64">
        <f t="shared" si="8"/>
        <v>807</v>
      </c>
      <c r="O39" s="64">
        <f t="shared" si="9"/>
        <v>110004</v>
      </c>
      <c r="Q39" s="104">
        <f t="shared" si="10"/>
        <v>0</v>
      </c>
      <c r="R39" s="104" t="str">
        <f t="shared" si="11"/>
        <v>Not Applicable</v>
      </c>
      <c r="S39" s="149" t="s">
        <v>815</v>
      </c>
      <c r="T39" s="149">
        <f>IF(O39=0,0,IF(S39="N",0,VLOOKUP(B39,'Enrollment 25-26'!$B$8:$K$332,9,FALSE)))</f>
        <v>0</v>
      </c>
      <c r="U39" s="64">
        <f t="shared" si="12"/>
        <v>110004</v>
      </c>
      <c r="V39" s="128">
        <f t="shared" si="13"/>
        <v>117.12895428942578</v>
      </c>
      <c r="W39" s="150"/>
      <c r="X39" s="64">
        <f>IFERROR(VLOOKUP($B39,#REF!,14,FALSE),0)</f>
        <v>0</v>
      </c>
      <c r="Y39" s="99">
        <f t="shared" si="14"/>
        <v>110004</v>
      </c>
      <c r="Z39" s="132">
        <f t="shared" si="15"/>
        <v>0</v>
      </c>
      <c r="AA39" s="151" t="str">
        <f t="shared" si="17"/>
        <v>Y</v>
      </c>
      <c r="AC39" t="s">
        <v>461</v>
      </c>
      <c r="AE39" s="152"/>
      <c r="AH39" s="153"/>
      <c r="AI39" s="153"/>
      <c r="AJ39" s="153"/>
      <c r="AK39" s="154"/>
    </row>
    <row r="40" spans="1:37" x14ac:dyDescent="0.25">
      <c r="A40" s="142" t="s">
        <v>438</v>
      </c>
      <c r="B40" t="s">
        <v>507</v>
      </c>
      <c r="C40" t="s">
        <v>40</v>
      </c>
      <c r="D40" s="143">
        <f>IFERROR(VLOOKUP(B40,'Enrollment 25-26'!$B$5:$I$332,8,FALSE),0)</f>
        <v>562.32999999999993</v>
      </c>
      <c r="E40" s="64">
        <f t="shared" si="2"/>
        <v>65382</v>
      </c>
      <c r="F40" s="144">
        <v>0</v>
      </c>
      <c r="G40" s="144">
        <v>0</v>
      </c>
      <c r="H40" s="64">
        <f t="shared" si="3"/>
        <v>65382</v>
      </c>
      <c r="I40" s="64">
        <f t="shared" si="4"/>
        <v>0</v>
      </c>
      <c r="J40" s="145">
        <f t="shared" si="5"/>
        <v>65382</v>
      </c>
      <c r="K40" s="146" t="str">
        <f t="shared" si="16"/>
        <v>Y</v>
      </c>
      <c r="L40" s="147">
        <f t="shared" si="6"/>
        <v>0</v>
      </c>
      <c r="M40" s="148">
        <f t="shared" si="7"/>
        <v>562.32999999999993</v>
      </c>
      <c r="N40" s="64">
        <f t="shared" si="8"/>
        <v>483</v>
      </c>
      <c r="O40" s="64">
        <f t="shared" si="9"/>
        <v>65865</v>
      </c>
      <c r="Q40" s="104">
        <f t="shared" si="10"/>
        <v>0</v>
      </c>
      <c r="R40" s="104" t="str">
        <f t="shared" si="11"/>
        <v>Not Applicable</v>
      </c>
      <c r="S40" s="149" t="s">
        <v>815</v>
      </c>
      <c r="T40" s="149">
        <f>IF(O40=0,0,IF(S40="N",0,VLOOKUP(B40,'Enrollment 25-26'!$B$8:$K$332,9,FALSE)))</f>
        <v>0</v>
      </c>
      <c r="U40" s="64">
        <f t="shared" si="12"/>
        <v>65865</v>
      </c>
      <c r="V40" s="128">
        <f t="shared" si="13"/>
        <v>117.12873223907671</v>
      </c>
      <c r="W40" s="150"/>
      <c r="X40" s="64">
        <f>IFERROR(VLOOKUP($B40,#REF!,14,FALSE),0)</f>
        <v>0</v>
      </c>
      <c r="Y40" s="99">
        <f t="shared" si="14"/>
        <v>65865</v>
      </c>
      <c r="Z40" s="132">
        <f t="shared" si="15"/>
        <v>0</v>
      </c>
      <c r="AA40" s="151" t="str">
        <f t="shared" si="17"/>
        <v>Y</v>
      </c>
      <c r="AC40" t="s">
        <v>475</v>
      </c>
      <c r="AE40" s="152"/>
      <c r="AH40" s="153"/>
      <c r="AI40" s="153"/>
      <c r="AJ40" s="153"/>
      <c r="AK40" s="154"/>
    </row>
    <row r="41" spans="1:37" x14ac:dyDescent="0.25">
      <c r="A41" s="142" t="s">
        <v>438</v>
      </c>
      <c r="B41" t="s">
        <v>508</v>
      </c>
      <c r="C41" t="s">
        <v>41</v>
      </c>
      <c r="D41" s="143">
        <f>IFERROR(VLOOKUP(B41,'Enrollment 25-26'!$B$5:$I$332,8,FALSE),0)</f>
        <v>160.34</v>
      </c>
      <c r="E41" s="64">
        <f t="shared" si="2"/>
        <v>18643</v>
      </c>
      <c r="F41" s="144">
        <v>0</v>
      </c>
      <c r="G41" s="144">
        <v>0</v>
      </c>
      <c r="H41" s="64">
        <f t="shared" si="3"/>
        <v>18643</v>
      </c>
      <c r="I41" s="64">
        <f t="shared" si="4"/>
        <v>0</v>
      </c>
      <c r="J41" s="145">
        <f t="shared" si="5"/>
        <v>18643</v>
      </c>
      <c r="K41" s="146" t="str">
        <f t="shared" si="16"/>
        <v>Y</v>
      </c>
      <c r="L41" s="147">
        <f t="shared" si="6"/>
        <v>0</v>
      </c>
      <c r="M41" s="148">
        <f t="shared" si="7"/>
        <v>160.34</v>
      </c>
      <c r="N41" s="64">
        <f t="shared" si="8"/>
        <v>138</v>
      </c>
      <c r="O41" s="64">
        <f t="shared" si="9"/>
        <v>18781</v>
      </c>
      <c r="Q41" s="104">
        <f t="shared" si="10"/>
        <v>0</v>
      </c>
      <c r="R41" s="104" t="str">
        <f t="shared" si="11"/>
        <v>Not Applicable</v>
      </c>
      <c r="S41" s="149" t="s">
        <v>815</v>
      </c>
      <c r="T41" s="149">
        <f>IF(O41=0,0,IF(S41="N",0,VLOOKUP(B41,'Enrollment 25-26'!$B$8:$K$332,9,FALSE)))</f>
        <v>0</v>
      </c>
      <c r="U41" s="64">
        <f t="shared" si="12"/>
        <v>18781</v>
      </c>
      <c r="V41" s="128">
        <f t="shared" si="13"/>
        <v>117.13234376948984</v>
      </c>
      <c r="W41" s="150"/>
      <c r="X41" s="64">
        <f>IFERROR(VLOOKUP($B41,#REF!,14,FALSE),0)</f>
        <v>0</v>
      </c>
      <c r="Y41" s="99">
        <f t="shared" si="14"/>
        <v>18781</v>
      </c>
      <c r="Z41" s="132">
        <f t="shared" si="15"/>
        <v>0</v>
      </c>
      <c r="AA41" s="151" t="str">
        <f t="shared" si="17"/>
        <v>Y</v>
      </c>
      <c r="AC41" t="s">
        <v>490</v>
      </c>
      <c r="AE41" s="152"/>
      <c r="AH41" s="153"/>
      <c r="AI41" s="153"/>
      <c r="AJ41" s="153"/>
      <c r="AK41" s="154"/>
    </row>
    <row r="42" spans="1:37" x14ac:dyDescent="0.25">
      <c r="A42" s="142" t="s">
        <v>443</v>
      </c>
      <c r="B42" t="s">
        <v>509</v>
      </c>
      <c r="C42" t="s">
        <v>42</v>
      </c>
      <c r="D42" s="143">
        <f>IFERROR(VLOOKUP(B42,'Enrollment 25-26'!$B$5:$I$332,8,FALSE),0)</f>
        <v>532</v>
      </c>
      <c r="E42" s="64">
        <f t="shared" si="2"/>
        <v>61856</v>
      </c>
      <c r="F42" s="144">
        <v>0</v>
      </c>
      <c r="G42" s="144">
        <v>0</v>
      </c>
      <c r="H42" s="64">
        <f t="shared" si="3"/>
        <v>61856</v>
      </c>
      <c r="I42" s="64">
        <f t="shared" si="4"/>
        <v>0</v>
      </c>
      <c r="J42" s="145">
        <f t="shared" si="5"/>
        <v>61856</v>
      </c>
      <c r="K42" s="146" t="str">
        <f t="shared" si="16"/>
        <v>Y</v>
      </c>
      <c r="L42" s="147">
        <f t="shared" si="6"/>
        <v>0</v>
      </c>
      <c r="M42" s="148">
        <f t="shared" si="7"/>
        <v>532</v>
      </c>
      <c r="N42" s="64">
        <f t="shared" si="8"/>
        <v>457</v>
      </c>
      <c r="O42" s="64">
        <f t="shared" si="9"/>
        <v>62313</v>
      </c>
      <c r="Q42" s="104">
        <f t="shared" si="10"/>
        <v>0</v>
      </c>
      <c r="R42" s="104" t="str">
        <f t="shared" si="11"/>
        <v>Not Applicable</v>
      </c>
      <c r="S42" s="149" t="s">
        <v>815</v>
      </c>
      <c r="T42" s="149">
        <f>IF(O42=0,0,IF(S42="N",0,VLOOKUP(B42,'Enrollment 25-26'!$B$8:$K$332,9,FALSE)))</f>
        <v>0</v>
      </c>
      <c r="U42" s="64">
        <f t="shared" si="12"/>
        <v>62313</v>
      </c>
      <c r="V42" s="128">
        <f t="shared" si="13"/>
        <v>117.1296992481203</v>
      </c>
      <c r="W42" s="150"/>
      <c r="X42" s="64">
        <f>IFERROR(VLOOKUP($B42,#REF!,14,FALSE),0)</f>
        <v>0</v>
      </c>
      <c r="Y42" s="99">
        <f t="shared" si="14"/>
        <v>62313</v>
      </c>
      <c r="Z42" s="132">
        <f t="shared" si="15"/>
        <v>0</v>
      </c>
      <c r="AA42" s="151" t="str">
        <f t="shared" si="17"/>
        <v>Y</v>
      </c>
      <c r="AC42" t="s">
        <v>714</v>
      </c>
      <c r="AE42" s="152"/>
      <c r="AH42" s="153"/>
      <c r="AI42" s="153"/>
      <c r="AJ42" s="153"/>
      <c r="AK42" s="154"/>
    </row>
    <row r="43" spans="1:37" ht="14.45" customHeight="1" x14ac:dyDescent="0.25">
      <c r="A43" s="142" t="s">
        <v>443</v>
      </c>
      <c r="B43" t="s">
        <v>510</v>
      </c>
      <c r="C43" t="s">
        <v>43</v>
      </c>
      <c r="D43" s="143">
        <f>IFERROR(VLOOKUP(B43,'Enrollment 25-26'!$B$5:$I$332,8,FALSE),0)</f>
        <v>1.33</v>
      </c>
      <c r="E43" s="64">
        <f t="shared" si="2"/>
        <v>155</v>
      </c>
      <c r="F43" s="144">
        <v>0</v>
      </c>
      <c r="G43" s="144">
        <v>0</v>
      </c>
      <c r="H43" s="64">
        <f t="shared" si="3"/>
        <v>155</v>
      </c>
      <c r="I43" s="64">
        <f t="shared" si="4"/>
        <v>0</v>
      </c>
      <c r="J43" s="145">
        <f t="shared" si="5"/>
        <v>155</v>
      </c>
      <c r="K43" s="146" t="str">
        <f t="shared" si="16"/>
        <v>N</v>
      </c>
      <c r="L43" s="147">
        <f t="shared" si="6"/>
        <v>155</v>
      </c>
      <c r="M43" s="148">
        <f t="shared" si="7"/>
        <v>0</v>
      </c>
      <c r="N43" s="64">
        <f t="shared" si="8"/>
        <v>0</v>
      </c>
      <c r="O43" s="64">
        <f t="shared" si="9"/>
        <v>0</v>
      </c>
      <c r="Q43" s="104">
        <f t="shared" si="10"/>
        <v>0</v>
      </c>
      <c r="R43" s="104" t="str">
        <f t="shared" si="11"/>
        <v>Not Applicable</v>
      </c>
      <c r="S43" s="149" t="s">
        <v>815</v>
      </c>
      <c r="T43" s="149">
        <f>IF(O43=0,0,IF(S43="N",0,VLOOKUP(B43,'Enrollment 25-26'!$B$8:$K$332,9,FALSE)))</f>
        <v>0</v>
      </c>
      <c r="U43" s="64">
        <f t="shared" si="12"/>
        <v>0</v>
      </c>
      <c r="V43" s="128">
        <f t="shared" si="13"/>
        <v>0</v>
      </c>
      <c r="W43" s="150"/>
      <c r="X43" s="64">
        <f>IFERROR(VLOOKUP($B43,#REF!,14,FALSE),0)</f>
        <v>0</v>
      </c>
      <c r="Y43" s="99">
        <f t="shared" si="14"/>
        <v>0</v>
      </c>
      <c r="Z43" s="132">
        <f t="shared" si="15"/>
        <v>0</v>
      </c>
      <c r="AA43" s="151" t="str">
        <f t="shared" si="17"/>
        <v>N</v>
      </c>
      <c r="AC43" t="s">
        <v>768</v>
      </c>
      <c r="AE43" s="152"/>
      <c r="AH43" s="153"/>
      <c r="AI43" s="153"/>
      <c r="AJ43" s="153"/>
      <c r="AK43" s="154"/>
    </row>
    <row r="44" spans="1:37" x14ac:dyDescent="0.25">
      <c r="A44" s="142"/>
      <c r="B44" s="33" t="s">
        <v>779</v>
      </c>
      <c r="C44" s="34" t="s">
        <v>44</v>
      </c>
      <c r="D44" s="143">
        <f>IFERROR(VLOOKUP(B44,'Enrollment 25-26'!$B$5:$I$332,8,FALSE),0)</f>
        <v>37.996666666666663</v>
      </c>
      <c r="E44" s="64">
        <f t="shared" si="2"/>
        <v>4418</v>
      </c>
      <c r="F44" s="144">
        <v>0</v>
      </c>
      <c r="G44" s="144">
        <v>0</v>
      </c>
      <c r="H44" s="64">
        <f t="shared" si="3"/>
        <v>4418</v>
      </c>
      <c r="I44" s="64">
        <f t="shared" si="4"/>
        <v>0</v>
      </c>
      <c r="J44" s="145">
        <f t="shared" si="5"/>
        <v>4418</v>
      </c>
      <c r="K44" s="146" t="str">
        <f t="shared" si="16"/>
        <v>N</v>
      </c>
      <c r="L44" s="147">
        <f t="shared" si="6"/>
        <v>4418</v>
      </c>
      <c r="M44" s="148">
        <f t="shared" si="7"/>
        <v>0</v>
      </c>
      <c r="N44" s="64">
        <f t="shared" si="8"/>
        <v>0</v>
      </c>
      <c r="O44" s="64">
        <f t="shared" si="9"/>
        <v>0</v>
      </c>
      <c r="Q44" s="104">
        <f t="shared" si="10"/>
        <v>0</v>
      </c>
      <c r="R44" s="104" t="str">
        <f t="shared" si="11"/>
        <v>Not Applicable</v>
      </c>
      <c r="S44" s="149" t="s">
        <v>815</v>
      </c>
      <c r="T44" s="149">
        <f>IF(O44=0,0,IF(S44="N",0,VLOOKUP(B44,'Enrollment 25-26'!$B$8:$K$332,9,FALSE)))</f>
        <v>0</v>
      </c>
      <c r="U44" s="64">
        <f t="shared" si="12"/>
        <v>0</v>
      </c>
      <c r="V44" s="128">
        <f t="shared" si="13"/>
        <v>0</v>
      </c>
      <c r="W44" s="150"/>
      <c r="X44" s="64">
        <f>IFERROR(VLOOKUP($B44,#REF!,14,FALSE),0)</f>
        <v>0</v>
      </c>
      <c r="Y44" s="99">
        <f t="shared" si="14"/>
        <v>0</v>
      </c>
      <c r="Z44" s="132">
        <f t="shared" si="15"/>
        <v>0</v>
      </c>
      <c r="AA44" s="151" t="str">
        <f t="shared" si="17"/>
        <v>N</v>
      </c>
      <c r="AC44" t="s">
        <v>470</v>
      </c>
      <c r="AE44" s="152"/>
      <c r="AH44" s="153"/>
      <c r="AI44" s="153"/>
      <c r="AJ44" s="153"/>
      <c r="AK44" s="154"/>
    </row>
    <row r="45" spans="1:37" x14ac:dyDescent="0.25">
      <c r="A45" s="142" t="s">
        <v>478</v>
      </c>
      <c r="B45" t="s">
        <v>511</v>
      </c>
      <c r="C45" t="s">
        <v>45</v>
      </c>
      <c r="D45" s="143">
        <f>IFERROR(VLOOKUP(B45,'Enrollment 25-26'!$B$5:$I$332,8,FALSE),0)</f>
        <v>25.67</v>
      </c>
      <c r="E45" s="64">
        <f t="shared" si="2"/>
        <v>2985</v>
      </c>
      <c r="F45" s="144">
        <v>0</v>
      </c>
      <c r="G45" s="144">
        <v>0</v>
      </c>
      <c r="H45" s="64">
        <f t="shared" si="3"/>
        <v>2985</v>
      </c>
      <c r="I45" s="64">
        <f t="shared" si="4"/>
        <v>0</v>
      </c>
      <c r="J45" s="145">
        <f t="shared" si="5"/>
        <v>2985</v>
      </c>
      <c r="K45" s="146" t="str">
        <f t="shared" si="16"/>
        <v>C</v>
      </c>
      <c r="L45" s="147">
        <f t="shared" si="6"/>
        <v>0</v>
      </c>
      <c r="M45" s="148">
        <f t="shared" si="7"/>
        <v>25.67</v>
      </c>
      <c r="N45" s="64">
        <f t="shared" si="8"/>
        <v>22</v>
      </c>
      <c r="O45" s="64">
        <f t="shared" si="9"/>
        <v>3007</v>
      </c>
      <c r="Q45" s="104">
        <f t="shared" si="10"/>
        <v>0</v>
      </c>
      <c r="R45" s="104" t="str">
        <f t="shared" si="11"/>
        <v>Not Applicable</v>
      </c>
      <c r="S45" s="149" t="s">
        <v>815</v>
      </c>
      <c r="T45" s="149">
        <f>IF(O45=0,0,IF(S45="N",0,VLOOKUP(B45,'Enrollment 25-26'!$B$8:$K$332,9,FALSE)))</f>
        <v>0</v>
      </c>
      <c r="U45" s="64">
        <f t="shared" si="12"/>
        <v>3007</v>
      </c>
      <c r="V45" s="128">
        <f t="shared" si="13"/>
        <v>117.14063108687182</v>
      </c>
      <c r="W45" s="150"/>
      <c r="X45" s="64">
        <f>IFERROR(VLOOKUP($B45,#REF!,14,FALSE),0)</f>
        <v>0</v>
      </c>
      <c r="Y45" s="99">
        <f t="shared" si="14"/>
        <v>3007</v>
      </c>
      <c r="Z45" s="132">
        <f t="shared" si="15"/>
        <v>0</v>
      </c>
      <c r="AA45" s="151" t="str">
        <f t="shared" si="17"/>
        <v>C</v>
      </c>
      <c r="AC45" s="64" t="s">
        <v>801</v>
      </c>
      <c r="AE45" s="152"/>
      <c r="AH45" s="153"/>
      <c r="AI45" s="153"/>
      <c r="AJ45" s="153"/>
      <c r="AK45" s="154"/>
    </row>
    <row r="46" spans="1:37" x14ac:dyDescent="0.25">
      <c r="A46" s="142" t="s">
        <v>451</v>
      </c>
      <c r="B46" t="s">
        <v>512</v>
      </c>
      <c r="C46" t="s">
        <v>46</v>
      </c>
      <c r="D46" s="143">
        <f>IFERROR(VLOOKUP(B46,'Enrollment 25-26'!$B$5:$I$332,8,FALSE),0)</f>
        <v>26.17</v>
      </c>
      <c r="E46" s="64">
        <f t="shared" si="2"/>
        <v>3043</v>
      </c>
      <c r="F46" s="144">
        <v>0</v>
      </c>
      <c r="G46" s="144">
        <v>0</v>
      </c>
      <c r="H46" s="64">
        <f t="shared" si="3"/>
        <v>3043</v>
      </c>
      <c r="I46" s="64">
        <f t="shared" si="4"/>
        <v>0</v>
      </c>
      <c r="J46" s="145">
        <f t="shared" si="5"/>
        <v>3043</v>
      </c>
      <c r="K46" s="146" t="str">
        <f t="shared" si="16"/>
        <v>C</v>
      </c>
      <c r="L46" s="147">
        <f t="shared" si="6"/>
        <v>0</v>
      </c>
      <c r="M46" s="148">
        <f t="shared" si="7"/>
        <v>26.17</v>
      </c>
      <c r="N46" s="64">
        <f t="shared" si="8"/>
        <v>22</v>
      </c>
      <c r="O46" s="64">
        <f t="shared" si="9"/>
        <v>3065</v>
      </c>
      <c r="Q46" s="104">
        <f t="shared" si="10"/>
        <v>0</v>
      </c>
      <c r="R46" s="104" t="str">
        <f t="shared" si="11"/>
        <v>Not Applicable</v>
      </c>
      <c r="S46" s="149" t="s">
        <v>815</v>
      </c>
      <c r="T46" s="149">
        <f>IF(O46=0,0,IF(S46="N",0,VLOOKUP(B46,'Enrollment 25-26'!$B$8:$K$332,9,FALSE)))</f>
        <v>0</v>
      </c>
      <c r="U46" s="64">
        <f t="shared" si="12"/>
        <v>3065</v>
      </c>
      <c r="V46" s="128">
        <f t="shared" si="13"/>
        <v>117.11883836453954</v>
      </c>
      <c r="W46" s="150"/>
      <c r="X46" s="64">
        <f>IFERROR(VLOOKUP($B46,#REF!,14,FALSE),0)</f>
        <v>0</v>
      </c>
      <c r="Y46" s="99">
        <f t="shared" si="14"/>
        <v>3065</v>
      </c>
      <c r="Z46" s="132">
        <f t="shared" si="15"/>
        <v>0</v>
      </c>
      <c r="AA46" s="151" t="str">
        <f t="shared" si="17"/>
        <v>C</v>
      </c>
      <c r="AC46" s="64"/>
      <c r="AE46" s="152"/>
      <c r="AH46" s="153"/>
      <c r="AI46" s="153"/>
      <c r="AJ46" s="153"/>
      <c r="AK46" s="154"/>
    </row>
    <row r="47" spans="1:37" x14ac:dyDescent="0.25">
      <c r="A47" s="142" t="s">
        <v>471</v>
      </c>
      <c r="B47" t="s">
        <v>466</v>
      </c>
      <c r="C47" t="s">
        <v>47</v>
      </c>
      <c r="D47" s="143">
        <f>IFERROR(VLOOKUP(B47,'Enrollment 25-26'!$B$5:$I$332,8,FALSE),0)</f>
        <v>17.5</v>
      </c>
      <c r="E47" s="64">
        <f t="shared" si="2"/>
        <v>2035</v>
      </c>
      <c r="F47" s="144">
        <v>0</v>
      </c>
      <c r="G47" s="144">
        <v>0</v>
      </c>
      <c r="H47" s="64">
        <f t="shared" si="3"/>
        <v>2035</v>
      </c>
      <c r="I47" s="64">
        <f t="shared" si="4"/>
        <v>0</v>
      </c>
      <c r="J47" s="145">
        <f t="shared" si="5"/>
        <v>2035</v>
      </c>
      <c r="K47" s="146" t="str">
        <f t="shared" si="16"/>
        <v>C</v>
      </c>
      <c r="L47" s="147">
        <f t="shared" si="6"/>
        <v>0</v>
      </c>
      <c r="M47" s="148">
        <f t="shared" si="7"/>
        <v>17.5</v>
      </c>
      <c r="N47" s="64">
        <f t="shared" si="8"/>
        <v>15</v>
      </c>
      <c r="O47" s="64">
        <f t="shared" si="9"/>
        <v>2050</v>
      </c>
      <c r="Q47" s="104">
        <f t="shared" si="10"/>
        <v>0</v>
      </c>
      <c r="R47" s="104" t="str">
        <f t="shared" si="11"/>
        <v>Not Applicable</v>
      </c>
      <c r="S47" s="149" t="s">
        <v>815</v>
      </c>
      <c r="T47" s="149">
        <f>IF(O47=0,0,IF(S47="N",0,VLOOKUP(B47,'Enrollment 25-26'!$B$8:$K$332,9,FALSE)))</f>
        <v>0</v>
      </c>
      <c r="U47" s="64">
        <f t="shared" si="12"/>
        <v>2050</v>
      </c>
      <c r="V47" s="128">
        <f t="shared" si="13"/>
        <v>117.14285714285714</v>
      </c>
      <c r="W47" s="150"/>
      <c r="X47" s="64">
        <f>IFERROR(VLOOKUP($B47,#REF!,14,FALSE),0)</f>
        <v>0</v>
      </c>
      <c r="Y47" s="99">
        <f t="shared" si="14"/>
        <v>2050</v>
      </c>
      <c r="Z47" s="132">
        <f t="shared" si="15"/>
        <v>0</v>
      </c>
      <c r="AA47" s="151" t="str">
        <f t="shared" si="17"/>
        <v>C</v>
      </c>
      <c r="AC47" s="64"/>
      <c r="AE47" s="152"/>
      <c r="AH47" s="153"/>
      <c r="AI47" s="153"/>
      <c r="AJ47" s="153"/>
      <c r="AK47" s="154"/>
    </row>
    <row r="48" spans="1:37" x14ac:dyDescent="0.25">
      <c r="A48" s="142" t="s">
        <v>454</v>
      </c>
      <c r="B48" t="s">
        <v>513</v>
      </c>
      <c r="C48" t="s">
        <v>48</v>
      </c>
      <c r="D48" s="143">
        <f>IFERROR(VLOOKUP(B48,'Enrollment 25-26'!$B$5:$I$332,8,FALSE),0)</f>
        <v>2097.33</v>
      </c>
      <c r="E48" s="64">
        <f t="shared" si="2"/>
        <v>243857</v>
      </c>
      <c r="F48" s="144">
        <v>0</v>
      </c>
      <c r="G48" s="144">
        <v>0</v>
      </c>
      <c r="H48" s="64">
        <f t="shared" si="3"/>
        <v>243857</v>
      </c>
      <c r="I48" s="64">
        <f t="shared" si="4"/>
        <v>0</v>
      </c>
      <c r="J48" s="145">
        <f t="shared" si="5"/>
        <v>243857</v>
      </c>
      <c r="K48" s="146" t="str">
        <f t="shared" si="16"/>
        <v>Y</v>
      </c>
      <c r="L48" s="147">
        <f t="shared" si="6"/>
        <v>0</v>
      </c>
      <c r="M48" s="148">
        <f t="shared" si="7"/>
        <v>2097.33</v>
      </c>
      <c r="N48" s="64">
        <f t="shared" si="8"/>
        <v>1803</v>
      </c>
      <c r="O48" s="64">
        <f t="shared" si="9"/>
        <v>245660</v>
      </c>
      <c r="Q48" s="104">
        <f t="shared" si="10"/>
        <v>0</v>
      </c>
      <c r="R48" s="104" t="str">
        <f t="shared" si="11"/>
        <v>Not Applicable</v>
      </c>
      <c r="S48" s="149" t="s">
        <v>815</v>
      </c>
      <c r="T48" s="149">
        <f>IF(O48=0,0,IF(S48="N",0,VLOOKUP(B48,'Enrollment 25-26'!$B$8:$K$332,9,FALSE)))</f>
        <v>0</v>
      </c>
      <c r="U48" s="64">
        <f t="shared" si="12"/>
        <v>245660</v>
      </c>
      <c r="V48" s="128">
        <f t="shared" si="13"/>
        <v>117.12987465015043</v>
      </c>
      <c r="W48" s="150"/>
      <c r="X48" s="64">
        <f>IFERROR(VLOOKUP($B48,#REF!,14,FALSE),0)</f>
        <v>0</v>
      </c>
      <c r="Y48" s="99">
        <f t="shared" si="14"/>
        <v>245660</v>
      </c>
      <c r="Z48" s="132">
        <f t="shared" si="15"/>
        <v>0</v>
      </c>
      <c r="AA48" s="151" t="str">
        <f t="shared" si="17"/>
        <v>Y</v>
      </c>
      <c r="AC48" s="64"/>
      <c r="AE48" s="152"/>
      <c r="AH48" s="153"/>
      <c r="AI48" s="153"/>
      <c r="AJ48" s="153"/>
      <c r="AK48" s="154"/>
    </row>
    <row r="49" spans="1:37" x14ac:dyDescent="0.25">
      <c r="A49" s="142" t="s">
        <v>443</v>
      </c>
      <c r="B49" t="s">
        <v>514</v>
      </c>
      <c r="C49" t="s">
        <v>50</v>
      </c>
      <c r="D49" s="143">
        <f>IFERROR(VLOOKUP(B49,'Enrollment 25-26'!$B$5:$I$332,8,FALSE),0)</f>
        <v>0</v>
      </c>
      <c r="E49" s="64">
        <f t="shared" si="2"/>
        <v>0</v>
      </c>
      <c r="F49" s="144">
        <v>0</v>
      </c>
      <c r="G49" s="144">
        <v>0</v>
      </c>
      <c r="H49" s="64">
        <f t="shared" si="3"/>
        <v>0</v>
      </c>
      <c r="I49" s="64">
        <f t="shared" si="4"/>
        <v>0</v>
      </c>
      <c r="J49" s="145">
        <f t="shared" si="5"/>
        <v>0</v>
      </c>
      <c r="K49" s="146" t="str">
        <f t="shared" si="16"/>
        <v>N</v>
      </c>
      <c r="L49" s="147">
        <f t="shared" si="6"/>
        <v>0</v>
      </c>
      <c r="M49" s="148">
        <f t="shared" si="7"/>
        <v>0</v>
      </c>
      <c r="N49" s="64">
        <f t="shared" si="8"/>
        <v>0</v>
      </c>
      <c r="O49" s="64">
        <f t="shared" si="9"/>
        <v>0</v>
      </c>
      <c r="Q49" s="104">
        <f t="shared" si="10"/>
        <v>0</v>
      </c>
      <c r="R49" s="104" t="str">
        <f t="shared" si="11"/>
        <v>Not Applicable</v>
      </c>
      <c r="S49" s="149" t="s">
        <v>815</v>
      </c>
      <c r="T49" s="149">
        <f>IF(O49=0,0,IF(S49="N",0,VLOOKUP(B49,'Enrollment 25-26'!$B$8:$K$332,9,FALSE)))</f>
        <v>0</v>
      </c>
      <c r="U49" s="64">
        <f t="shared" si="12"/>
        <v>0</v>
      </c>
      <c r="V49" s="128">
        <f t="shared" si="13"/>
        <v>0</v>
      </c>
      <c r="W49" s="150"/>
      <c r="X49" s="64">
        <f>IFERROR(VLOOKUP($B49,#REF!,14,FALSE),0)</f>
        <v>0</v>
      </c>
      <c r="Y49" s="99">
        <f t="shared" si="14"/>
        <v>0</v>
      </c>
      <c r="Z49" s="132">
        <f t="shared" si="15"/>
        <v>0</v>
      </c>
      <c r="AA49" s="151" t="str">
        <f t="shared" si="17"/>
        <v>N</v>
      </c>
      <c r="AC49" s="64"/>
      <c r="AE49" s="152"/>
      <c r="AH49" s="153"/>
      <c r="AI49" s="153"/>
      <c r="AJ49" s="153"/>
      <c r="AK49" s="154"/>
    </row>
    <row r="50" spans="1:37" x14ac:dyDescent="0.25">
      <c r="A50" s="142" t="s">
        <v>451</v>
      </c>
      <c r="B50" t="s">
        <v>515</v>
      </c>
      <c r="C50" t="s">
        <v>51</v>
      </c>
      <c r="D50" s="143">
        <f>IFERROR(VLOOKUP(B50,'Enrollment 25-26'!$B$5:$I$332,8,FALSE),0)</f>
        <v>243.82999999999998</v>
      </c>
      <c r="E50" s="64">
        <f t="shared" si="2"/>
        <v>28350</v>
      </c>
      <c r="F50" s="144">
        <v>0</v>
      </c>
      <c r="G50" s="144">
        <v>0</v>
      </c>
      <c r="H50" s="64">
        <f t="shared" si="3"/>
        <v>28350</v>
      </c>
      <c r="I50" s="64">
        <f t="shared" si="4"/>
        <v>0</v>
      </c>
      <c r="J50" s="145">
        <f t="shared" si="5"/>
        <v>28350</v>
      </c>
      <c r="K50" s="146" t="str">
        <f t="shared" si="16"/>
        <v>Y</v>
      </c>
      <c r="L50" s="147">
        <f t="shared" si="6"/>
        <v>0</v>
      </c>
      <c r="M50" s="148">
        <f t="shared" si="7"/>
        <v>243.82999999999998</v>
      </c>
      <c r="N50" s="64">
        <f t="shared" si="8"/>
        <v>210</v>
      </c>
      <c r="O50" s="64">
        <f t="shared" si="9"/>
        <v>28560</v>
      </c>
      <c r="Q50" s="104">
        <f t="shared" si="10"/>
        <v>0</v>
      </c>
      <c r="R50" s="104" t="str">
        <f t="shared" si="11"/>
        <v>Not Applicable</v>
      </c>
      <c r="S50" s="149" t="s">
        <v>815</v>
      </c>
      <c r="T50" s="149">
        <f>IF(O50=0,0,IF(S50="N",0,VLOOKUP(B50,'Enrollment 25-26'!$B$8:$K$332,9,FALSE)))</f>
        <v>0</v>
      </c>
      <c r="U50" s="64">
        <f t="shared" si="12"/>
        <v>28560</v>
      </c>
      <c r="V50" s="128">
        <f t="shared" si="13"/>
        <v>117.13078784398967</v>
      </c>
      <c r="W50" s="150"/>
      <c r="X50" s="64">
        <f>IFERROR(VLOOKUP($B50,#REF!,14,FALSE),0)</f>
        <v>0</v>
      </c>
      <c r="Y50" s="99">
        <f t="shared" si="14"/>
        <v>28560</v>
      </c>
      <c r="Z50" s="132">
        <f t="shared" si="15"/>
        <v>0</v>
      </c>
      <c r="AA50" s="151" t="str">
        <f t="shared" si="17"/>
        <v>Y</v>
      </c>
      <c r="AC50" s="64"/>
      <c r="AE50" s="152"/>
      <c r="AH50" s="153"/>
      <c r="AI50" s="153"/>
      <c r="AJ50" s="153"/>
      <c r="AK50" s="154"/>
    </row>
    <row r="51" spans="1:37" x14ac:dyDescent="0.25">
      <c r="A51" s="142" t="s">
        <v>443</v>
      </c>
      <c r="B51" t="s">
        <v>516</v>
      </c>
      <c r="C51" t="s">
        <v>52</v>
      </c>
      <c r="D51" s="143">
        <f>IFERROR(VLOOKUP(B51,'Enrollment 25-26'!$B$5:$I$332,8,FALSE),0)</f>
        <v>0</v>
      </c>
      <c r="E51" s="64">
        <f t="shared" si="2"/>
        <v>0</v>
      </c>
      <c r="F51" s="144">
        <v>0</v>
      </c>
      <c r="G51" s="144">
        <v>0</v>
      </c>
      <c r="H51" s="64">
        <f t="shared" si="3"/>
        <v>0</v>
      </c>
      <c r="I51" s="64">
        <f t="shared" si="4"/>
        <v>0</v>
      </c>
      <c r="J51" s="145">
        <f t="shared" si="5"/>
        <v>0</v>
      </c>
      <c r="K51" s="146" t="str">
        <f t="shared" si="16"/>
        <v>N</v>
      </c>
      <c r="L51" s="147">
        <f t="shared" si="6"/>
        <v>0</v>
      </c>
      <c r="M51" s="148">
        <f t="shared" si="7"/>
        <v>0</v>
      </c>
      <c r="N51" s="64">
        <f t="shared" si="8"/>
        <v>0</v>
      </c>
      <c r="O51" s="64">
        <f t="shared" si="9"/>
        <v>0</v>
      </c>
      <c r="Q51" s="104">
        <f t="shared" si="10"/>
        <v>0</v>
      </c>
      <c r="R51" s="104" t="str">
        <f t="shared" si="11"/>
        <v>Not Applicable</v>
      </c>
      <c r="S51" s="149" t="s">
        <v>815</v>
      </c>
      <c r="T51" s="149">
        <f>IF(O51=0,0,IF(S51="N",0,VLOOKUP(B51,'Enrollment 25-26'!$B$8:$K$332,9,FALSE)))</f>
        <v>0</v>
      </c>
      <c r="U51" s="64">
        <f t="shared" si="12"/>
        <v>0</v>
      </c>
      <c r="V51" s="128">
        <f t="shared" si="13"/>
        <v>0</v>
      </c>
      <c r="W51" s="150"/>
      <c r="X51" s="64">
        <f>IFERROR(VLOOKUP($B51,#REF!,14,FALSE),0)</f>
        <v>0</v>
      </c>
      <c r="Y51" s="99">
        <f t="shared" si="14"/>
        <v>0</v>
      </c>
      <c r="Z51" s="132">
        <f t="shared" si="15"/>
        <v>0</v>
      </c>
      <c r="AA51" s="151" t="str">
        <f t="shared" si="17"/>
        <v>N</v>
      </c>
      <c r="AC51" s="64"/>
      <c r="AE51" s="152"/>
      <c r="AH51" s="153"/>
      <c r="AI51" s="153"/>
      <c r="AJ51" s="153"/>
      <c r="AK51" s="154"/>
    </row>
    <row r="52" spans="1:37" x14ac:dyDescent="0.25">
      <c r="A52" s="142" t="s">
        <v>443</v>
      </c>
      <c r="B52" t="s">
        <v>517</v>
      </c>
      <c r="C52" t="s">
        <v>53</v>
      </c>
      <c r="D52" s="143">
        <f>IFERROR(VLOOKUP(B52,'Enrollment 25-26'!$B$5:$I$332,8,FALSE),0)</f>
        <v>0</v>
      </c>
      <c r="E52" s="64">
        <f t="shared" si="2"/>
        <v>0</v>
      </c>
      <c r="F52" s="144">
        <v>0</v>
      </c>
      <c r="G52" s="144">
        <v>0</v>
      </c>
      <c r="H52" s="64">
        <f t="shared" si="3"/>
        <v>0</v>
      </c>
      <c r="I52" s="64">
        <f t="shared" si="4"/>
        <v>0</v>
      </c>
      <c r="J52" s="145">
        <f t="shared" si="5"/>
        <v>0</v>
      </c>
      <c r="K52" s="146" t="str">
        <f t="shared" si="16"/>
        <v>N</v>
      </c>
      <c r="L52" s="147">
        <f t="shared" si="6"/>
        <v>0</v>
      </c>
      <c r="M52" s="148">
        <f t="shared" si="7"/>
        <v>0</v>
      </c>
      <c r="N52" s="64">
        <f t="shared" si="8"/>
        <v>0</v>
      </c>
      <c r="O52" s="64">
        <f t="shared" si="9"/>
        <v>0</v>
      </c>
      <c r="Q52" s="104">
        <f t="shared" si="10"/>
        <v>0</v>
      </c>
      <c r="R52" s="104" t="str">
        <f t="shared" si="11"/>
        <v>Not Applicable</v>
      </c>
      <c r="S52" s="149" t="s">
        <v>815</v>
      </c>
      <c r="T52" s="149">
        <f>IF(O52=0,0,IF(S52="N",0,VLOOKUP(B52,'Enrollment 25-26'!$B$8:$K$332,9,FALSE)))</f>
        <v>0</v>
      </c>
      <c r="U52" s="64">
        <f t="shared" si="12"/>
        <v>0</v>
      </c>
      <c r="V52" s="128">
        <f t="shared" si="13"/>
        <v>0</v>
      </c>
      <c r="W52" s="150"/>
      <c r="X52" s="64">
        <f>IFERROR(VLOOKUP($B52,#REF!,14,FALSE),0)</f>
        <v>0</v>
      </c>
      <c r="Y52" s="99">
        <f t="shared" si="14"/>
        <v>0</v>
      </c>
      <c r="Z52" s="132">
        <f t="shared" si="15"/>
        <v>0</v>
      </c>
      <c r="AA52" s="151" t="str">
        <f t="shared" si="17"/>
        <v>N</v>
      </c>
      <c r="AC52" s="64"/>
      <c r="AE52" s="152"/>
      <c r="AH52" s="153"/>
      <c r="AI52" s="153"/>
      <c r="AJ52" s="153"/>
      <c r="AK52" s="154"/>
    </row>
    <row r="53" spans="1:37" x14ac:dyDescent="0.25">
      <c r="A53" s="142" t="s">
        <v>451</v>
      </c>
      <c r="B53" t="s">
        <v>518</v>
      </c>
      <c r="C53" t="s">
        <v>54</v>
      </c>
      <c r="D53" s="143">
        <f>IFERROR(VLOOKUP(B53,'Enrollment 25-26'!$B$5:$I$332,8,FALSE),0)</f>
        <v>141.32999999999998</v>
      </c>
      <c r="E53" s="64">
        <f t="shared" si="2"/>
        <v>16432</v>
      </c>
      <c r="F53" s="144">
        <v>0</v>
      </c>
      <c r="G53" s="144">
        <v>0</v>
      </c>
      <c r="H53" s="64">
        <f t="shared" si="3"/>
        <v>16432</v>
      </c>
      <c r="I53" s="64">
        <f t="shared" si="4"/>
        <v>0</v>
      </c>
      <c r="J53" s="145">
        <f t="shared" si="5"/>
        <v>16432</v>
      </c>
      <c r="K53" s="146" t="str">
        <f t="shared" si="16"/>
        <v>Y</v>
      </c>
      <c r="L53" s="147">
        <f t="shared" si="6"/>
        <v>0</v>
      </c>
      <c r="M53" s="148">
        <f t="shared" si="7"/>
        <v>141.32999999999998</v>
      </c>
      <c r="N53" s="64">
        <f t="shared" si="8"/>
        <v>122</v>
      </c>
      <c r="O53" s="64">
        <f t="shared" si="9"/>
        <v>16554</v>
      </c>
      <c r="Q53" s="104">
        <f t="shared" si="10"/>
        <v>0</v>
      </c>
      <c r="R53" s="104" t="str">
        <f t="shared" si="11"/>
        <v>Not Applicable</v>
      </c>
      <c r="S53" s="149" t="s">
        <v>815</v>
      </c>
      <c r="T53" s="149">
        <f>IF(O53=0,0,IF(S53="N",0,VLOOKUP(B53,'Enrollment 25-26'!$B$8:$K$332,9,FALSE)))</f>
        <v>0</v>
      </c>
      <c r="U53" s="64">
        <f t="shared" si="12"/>
        <v>16554</v>
      </c>
      <c r="V53" s="128">
        <f t="shared" si="13"/>
        <v>117.13012099341967</v>
      </c>
      <c r="W53" s="150"/>
      <c r="X53" s="64">
        <f>IFERROR(VLOOKUP($B53,#REF!,14,FALSE),0)</f>
        <v>0</v>
      </c>
      <c r="Y53" s="99">
        <f t="shared" si="14"/>
        <v>16554</v>
      </c>
      <c r="Z53" s="132">
        <f t="shared" si="15"/>
        <v>0</v>
      </c>
      <c r="AA53" s="151" t="str">
        <f t="shared" si="17"/>
        <v>Y</v>
      </c>
      <c r="AC53" s="64"/>
      <c r="AE53" s="152"/>
      <c r="AH53" s="153"/>
      <c r="AI53" s="153"/>
      <c r="AJ53" s="153"/>
      <c r="AK53" s="154"/>
    </row>
    <row r="54" spans="1:37" x14ac:dyDescent="0.25">
      <c r="A54" s="142" t="s">
        <v>443</v>
      </c>
      <c r="B54" t="s">
        <v>519</v>
      </c>
      <c r="C54" t="s">
        <v>55</v>
      </c>
      <c r="D54" s="143">
        <f>IFERROR(VLOOKUP(B54,'Enrollment 25-26'!$B$5:$I$332,8,FALSE),0)</f>
        <v>9</v>
      </c>
      <c r="E54" s="64">
        <f t="shared" si="2"/>
        <v>1046</v>
      </c>
      <c r="F54" s="144">
        <v>0</v>
      </c>
      <c r="G54" s="144">
        <v>0</v>
      </c>
      <c r="H54" s="64">
        <f t="shared" si="3"/>
        <v>1046</v>
      </c>
      <c r="I54" s="64">
        <f t="shared" si="4"/>
        <v>0</v>
      </c>
      <c r="J54" s="145">
        <f t="shared" si="5"/>
        <v>1046</v>
      </c>
      <c r="K54" s="146" t="str">
        <f t="shared" si="16"/>
        <v>N</v>
      </c>
      <c r="L54" s="147">
        <f t="shared" si="6"/>
        <v>1046</v>
      </c>
      <c r="M54" s="148">
        <f t="shared" si="7"/>
        <v>0</v>
      </c>
      <c r="N54" s="64">
        <f t="shared" si="8"/>
        <v>0</v>
      </c>
      <c r="O54" s="64">
        <f t="shared" si="9"/>
        <v>0</v>
      </c>
      <c r="Q54" s="104">
        <f t="shared" si="10"/>
        <v>0</v>
      </c>
      <c r="R54" s="104" t="str">
        <f t="shared" si="11"/>
        <v>Not Applicable</v>
      </c>
      <c r="S54" s="149" t="s">
        <v>815</v>
      </c>
      <c r="T54" s="149">
        <f>IF(O54=0,0,IF(S54="N",0,VLOOKUP(B54,'Enrollment 25-26'!$B$8:$K$332,9,FALSE)))</f>
        <v>0</v>
      </c>
      <c r="U54" s="64">
        <f t="shared" si="12"/>
        <v>0</v>
      </c>
      <c r="V54" s="128">
        <f t="shared" si="13"/>
        <v>0</v>
      </c>
      <c r="W54" s="150"/>
      <c r="X54" s="64">
        <f>IFERROR(VLOOKUP($B54,#REF!,14,FALSE),0)</f>
        <v>0</v>
      </c>
      <c r="Y54" s="99">
        <f t="shared" si="14"/>
        <v>0</v>
      </c>
      <c r="Z54" s="132">
        <f t="shared" si="15"/>
        <v>0</v>
      </c>
      <c r="AA54" s="151" t="str">
        <f t="shared" si="17"/>
        <v>N</v>
      </c>
      <c r="AC54" s="64"/>
      <c r="AE54" s="152"/>
      <c r="AH54" s="153"/>
      <c r="AI54" s="153"/>
      <c r="AJ54" s="153"/>
      <c r="AK54" s="154"/>
    </row>
    <row r="55" spans="1:37" x14ac:dyDescent="0.25">
      <c r="A55" s="142" t="s">
        <v>446</v>
      </c>
      <c r="B55" t="s">
        <v>520</v>
      </c>
      <c r="C55" t="s">
        <v>56</v>
      </c>
      <c r="D55" s="143">
        <f>IFERROR(VLOOKUP(B55,'Enrollment 25-26'!$B$5:$I$332,8,FALSE),0)</f>
        <v>32.17</v>
      </c>
      <c r="E55" s="64">
        <f t="shared" si="2"/>
        <v>3740</v>
      </c>
      <c r="F55" s="144">
        <v>0</v>
      </c>
      <c r="G55" s="144">
        <v>0</v>
      </c>
      <c r="H55" s="64">
        <f t="shared" si="3"/>
        <v>3740</v>
      </c>
      <c r="I55" s="64">
        <f t="shared" si="4"/>
        <v>0</v>
      </c>
      <c r="J55" s="145">
        <f t="shared" si="5"/>
        <v>3740</v>
      </c>
      <c r="K55" s="146" t="str">
        <f t="shared" si="16"/>
        <v>N</v>
      </c>
      <c r="L55" s="147">
        <f t="shared" si="6"/>
        <v>3740</v>
      </c>
      <c r="M55" s="148">
        <f t="shared" si="7"/>
        <v>0</v>
      </c>
      <c r="N55" s="64">
        <f t="shared" si="8"/>
        <v>0</v>
      </c>
      <c r="O55" s="64">
        <f t="shared" si="9"/>
        <v>0</v>
      </c>
      <c r="Q55" s="104">
        <f t="shared" si="10"/>
        <v>0</v>
      </c>
      <c r="R55" s="104" t="str">
        <f t="shared" si="11"/>
        <v>Not Applicable</v>
      </c>
      <c r="S55" s="149" t="s">
        <v>815</v>
      </c>
      <c r="T55" s="149">
        <f>IF(O55=0,0,IF(S55="N",0,VLOOKUP(B55,'Enrollment 25-26'!$B$8:$K$332,9,FALSE)))</f>
        <v>0</v>
      </c>
      <c r="U55" s="64">
        <f t="shared" si="12"/>
        <v>0</v>
      </c>
      <c r="V55" s="128">
        <f t="shared" si="13"/>
        <v>0</v>
      </c>
      <c r="W55" s="150"/>
      <c r="X55" s="64">
        <f>IFERROR(VLOOKUP($B55,#REF!,14,FALSE),0)</f>
        <v>0</v>
      </c>
      <c r="Y55" s="99">
        <f t="shared" si="14"/>
        <v>0</v>
      </c>
      <c r="Z55" s="132">
        <f t="shared" si="15"/>
        <v>0</v>
      </c>
      <c r="AA55" s="151" t="str">
        <f t="shared" si="17"/>
        <v>N</v>
      </c>
      <c r="AC55" s="64"/>
      <c r="AE55" s="152"/>
      <c r="AH55" s="153"/>
      <c r="AI55" s="153"/>
      <c r="AJ55" s="153"/>
      <c r="AK55" s="154"/>
    </row>
    <row r="56" spans="1:37" x14ac:dyDescent="0.25">
      <c r="A56" s="142" t="s">
        <v>446</v>
      </c>
      <c r="B56" t="s">
        <v>492</v>
      </c>
      <c r="C56" t="s">
        <v>57</v>
      </c>
      <c r="D56" s="143">
        <f>IFERROR(VLOOKUP(B56,'Enrollment 25-26'!$B$5:$I$332,8,FALSE),0)</f>
        <v>26.5</v>
      </c>
      <c r="E56" s="64">
        <f t="shared" si="2"/>
        <v>3081</v>
      </c>
      <c r="F56" s="144">
        <v>0</v>
      </c>
      <c r="G56" s="144">
        <v>0</v>
      </c>
      <c r="H56" s="64">
        <f t="shared" si="3"/>
        <v>3081</v>
      </c>
      <c r="I56" s="64">
        <f t="shared" si="4"/>
        <v>0</v>
      </c>
      <c r="J56" s="145">
        <f t="shared" si="5"/>
        <v>3081</v>
      </c>
      <c r="K56" s="146" t="str">
        <f t="shared" si="16"/>
        <v>C</v>
      </c>
      <c r="L56" s="147">
        <f t="shared" si="6"/>
        <v>0</v>
      </c>
      <c r="M56" s="148">
        <f t="shared" si="7"/>
        <v>26.5</v>
      </c>
      <c r="N56" s="64">
        <f t="shared" si="8"/>
        <v>23</v>
      </c>
      <c r="O56" s="64">
        <f t="shared" si="9"/>
        <v>3104</v>
      </c>
      <c r="Q56" s="104">
        <f t="shared" si="10"/>
        <v>0</v>
      </c>
      <c r="R56" s="104" t="str">
        <f t="shared" si="11"/>
        <v>Not Applicable</v>
      </c>
      <c r="S56" s="149" t="s">
        <v>815</v>
      </c>
      <c r="T56" s="149">
        <f>IF(O56=0,0,IF(S56="N",0,VLOOKUP(B56,'Enrollment 25-26'!$B$8:$K$332,9,FALSE)))</f>
        <v>0</v>
      </c>
      <c r="U56" s="64">
        <f t="shared" si="12"/>
        <v>3104</v>
      </c>
      <c r="V56" s="128">
        <f t="shared" si="13"/>
        <v>117.13207547169812</v>
      </c>
      <c r="W56" s="150"/>
      <c r="X56" s="64">
        <f>IFERROR(VLOOKUP($B56,#REF!,14,FALSE),0)</f>
        <v>0</v>
      </c>
      <c r="Y56" s="99">
        <f t="shared" si="14"/>
        <v>3104</v>
      </c>
      <c r="Z56" s="132">
        <f t="shared" si="15"/>
        <v>0</v>
      </c>
      <c r="AA56" s="151" t="str">
        <f t="shared" si="17"/>
        <v>C</v>
      </c>
      <c r="AC56" s="64"/>
      <c r="AE56" s="152"/>
      <c r="AH56" s="153"/>
      <c r="AI56" s="153"/>
      <c r="AJ56" s="153"/>
      <c r="AK56" s="154"/>
    </row>
    <row r="57" spans="1:37" x14ac:dyDescent="0.25">
      <c r="A57" s="142" t="s">
        <v>438</v>
      </c>
      <c r="B57" t="s">
        <v>521</v>
      </c>
      <c r="C57" t="s">
        <v>58</v>
      </c>
      <c r="D57" s="143">
        <f>IFERROR(VLOOKUP(B57,'Enrollment 25-26'!$B$5:$I$332,8,FALSE),0)</f>
        <v>1.83</v>
      </c>
      <c r="E57" s="64">
        <f t="shared" si="2"/>
        <v>213</v>
      </c>
      <c r="F57" s="144">
        <v>0</v>
      </c>
      <c r="G57" s="144">
        <v>0</v>
      </c>
      <c r="H57" s="64">
        <f t="shared" si="3"/>
        <v>213</v>
      </c>
      <c r="I57" s="64">
        <f t="shared" si="4"/>
        <v>0</v>
      </c>
      <c r="J57" s="145">
        <f t="shared" si="5"/>
        <v>213</v>
      </c>
      <c r="K57" s="146" t="str">
        <f t="shared" si="16"/>
        <v>N</v>
      </c>
      <c r="L57" s="147">
        <f t="shared" si="6"/>
        <v>213</v>
      </c>
      <c r="M57" s="148">
        <f t="shared" si="7"/>
        <v>0</v>
      </c>
      <c r="N57" s="64">
        <f t="shared" si="8"/>
        <v>0</v>
      </c>
      <c r="O57" s="64">
        <f t="shared" si="9"/>
        <v>0</v>
      </c>
      <c r="Q57" s="104">
        <f t="shared" si="10"/>
        <v>0</v>
      </c>
      <c r="R57" s="104" t="str">
        <f t="shared" si="11"/>
        <v>Not Applicable</v>
      </c>
      <c r="S57" s="149" t="s">
        <v>815</v>
      </c>
      <c r="T57" s="149">
        <f>IF(O57=0,0,IF(S57="N",0,VLOOKUP(B57,'Enrollment 25-26'!$B$8:$K$332,9,FALSE)))</f>
        <v>0</v>
      </c>
      <c r="U57" s="64">
        <f t="shared" si="12"/>
        <v>0</v>
      </c>
      <c r="V57" s="128">
        <f t="shared" si="13"/>
        <v>0</v>
      </c>
      <c r="W57" s="150"/>
      <c r="X57" s="64">
        <f>IFERROR(VLOOKUP($B57,#REF!,14,FALSE),0)</f>
        <v>0</v>
      </c>
      <c r="Y57" s="99">
        <f t="shared" si="14"/>
        <v>0</v>
      </c>
      <c r="Z57" s="132">
        <f t="shared" si="15"/>
        <v>0</v>
      </c>
      <c r="AA57" s="151" t="str">
        <f t="shared" si="17"/>
        <v>N</v>
      </c>
      <c r="AC57" s="64"/>
      <c r="AE57" s="152"/>
      <c r="AH57" s="153"/>
      <c r="AI57" s="153"/>
      <c r="AJ57" s="153"/>
      <c r="AK57" s="154"/>
    </row>
    <row r="58" spans="1:37" x14ac:dyDescent="0.25">
      <c r="A58" s="142" t="s">
        <v>481</v>
      </c>
      <c r="B58" t="s">
        <v>522</v>
      </c>
      <c r="C58" t="s">
        <v>59</v>
      </c>
      <c r="D58" s="143">
        <f>IFERROR(VLOOKUP(B58,'Enrollment 25-26'!$B$5:$I$332,8,FALSE),0)</f>
        <v>0</v>
      </c>
      <c r="E58" s="64">
        <f t="shared" si="2"/>
        <v>0</v>
      </c>
      <c r="F58" s="144">
        <v>0</v>
      </c>
      <c r="G58" s="144">
        <v>0</v>
      </c>
      <c r="H58" s="64">
        <f t="shared" si="3"/>
        <v>0</v>
      </c>
      <c r="I58" s="64">
        <f t="shared" si="4"/>
        <v>0</v>
      </c>
      <c r="J58" s="145">
        <f t="shared" si="5"/>
        <v>0</v>
      </c>
      <c r="K58" s="146" t="str">
        <f t="shared" si="16"/>
        <v>N</v>
      </c>
      <c r="L58" s="147">
        <f t="shared" si="6"/>
        <v>0</v>
      </c>
      <c r="M58" s="148">
        <f t="shared" si="7"/>
        <v>0</v>
      </c>
      <c r="N58" s="64">
        <f t="shared" si="8"/>
        <v>0</v>
      </c>
      <c r="O58" s="64">
        <f t="shared" si="9"/>
        <v>0</v>
      </c>
      <c r="Q58" s="104">
        <f t="shared" si="10"/>
        <v>0</v>
      </c>
      <c r="R58" s="104" t="str">
        <f t="shared" si="11"/>
        <v>Not Applicable</v>
      </c>
      <c r="S58" s="149" t="s">
        <v>815</v>
      </c>
      <c r="T58" s="149">
        <f>IF(O58=0,0,IF(S58="N",0,VLOOKUP(B58,'Enrollment 25-26'!$B$8:$K$332,9,FALSE)))</f>
        <v>0</v>
      </c>
      <c r="U58" s="64">
        <f t="shared" si="12"/>
        <v>0</v>
      </c>
      <c r="V58" s="128">
        <f t="shared" si="13"/>
        <v>0</v>
      </c>
      <c r="W58" s="150"/>
      <c r="X58" s="64">
        <f>IFERROR(VLOOKUP($B58,#REF!,14,FALSE),0)</f>
        <v>0</v>
      </c>
      <c r="Y58" s="99">
        <f t="shared" si="14"/>
        <v>0</v>
      </c>
      <c r="Z58" s="132">
        <f t="shared" si="15"/>
        <v>0</v>
      </c>
      <c r="AA58" s="151" t="str">
        <f t="shared" si="17"/>
        <v>N</v>
      </c>
      <c r="AC58" s="64"/>
      <c r="AE58" s="152"/>
      <c r="AH58" s="153"/>
      <c r="AI58" s="153"/>
      <c r="AJ58" s="153"/>
      <c r="AK58" s="154"/>
    </row>
    <row r="59" spans="1:37" x14ac:dyDescent="0.25">
      <c r="A59" s="142" t="s">
        <v>446</v>
      </c>
      <c r="B59" t="s">
        <v>523</v>
      </c>
      <c r="C59" t="s">
        <v>60</v>
      </c>
      <c r="D59" s="143">
        <f>IFERROR(VLOOKUP(B59,'Enrollment 25-26'!$B$5:$I$332,8,FALSE),0)</f>
        <v>31.840000000000003</v>
      </c>
      <c r="E59" s="64">
        <f t="shared" si="2"/>
        <v>3702</v>
      </c>
      <c r="F59" s="144">
        <v>0</v>
      </c>
      <c r="G59" s="144">
        <v>0</v>
      </c>
      <c r="H59" s="64">
        <f t="shared" si="3"/>
        <v>3702</v>
      </c>
      <c r="I59" s="64">
        <f t="shared" si="4"/>
        <v>0</v>
      </c>
      <c r="J59" s="145">
        <f t="shared" si="5"/>
        <v>3702</v>
      </c>
      <c r="K59" s="146" t="str">
        <f t="shared" si="16"/>
        <v>C</v>
      </c>
      <c r="L59" s="147">
        <f t="shared" si="6"/>
        <v>0</v>
      </c>
      <c r="M59" s="148">
        <f t="shared" si="7"/>
        <v>31.840000000000003</v>
      </c>
      <c r="N59" s="64">
        <f t="shared" si="8"/>
        <v>27</v>
      </c>
      <c r="O59" s="64">
        <f t="shared" si="9"/>
        <v>3729</v>
      </c>
      <c r="Q59" s="104">
        <f t="shared" si="10"/>
        <v>0</v>
      </c>
      <c r="R59" s="104" t="str">
        <f t="shared" si="11"/>
        <v>Not Applicable</v>
      </c>
      <c r="S59" s="149" t="s">
        <v>815</v>
      </c>
      <c r="T59" s="149">
        <f>IF(O59=0,0,IF(S59="N",0,VLOOKUP(B59,'Enrollment 25-26'!$B$8:$K$332,9,FALSE)))</f>
        <v>0</v>
      </c>
      <c r="U59" s="64">
        <f t="shared" si="12"/>
        <v>3729</v>
      </c>
      <c r="V59" s="128">
        <f t="shared" si="13"/>
        <v>117.11683417085426</v>
      </c>
      <c r="W59" s="150"/>
      <c r="X59" s="64">
        <f>IFERROR(VLOOKUP($B59,#REF!,14,FALSE),0)</f>
        <v>0</v>
      </c>
      <c r="Y59" s="99">
        <f t="shared" si="14"/>
        <v>3729</v>
      </c>
      <c r="Z59" s="132">
        <f t="shared" si="15"/>
        <v>0</v>
      </c>
      <c r="AA59" s="151" t="str">
        <f t="shared" si="17"/>
        <v>C</v>
      </c>
      <c r="AC59" s="64"/>
      <c r="AE59" s="152"/>
      <c r="AH59" s="153"/>
      <c r="AI59" s="153"/>
      <c r="AJ59" s="153"/>
      <c r="AK59" s="154"/>
    </row>
    <row r="60" spans="1:37" x14ac:dyDescent="0.25">
      <c r="A60" s="142" t="s">
        <v>478</v>
      </c>
      <c r="B60" t="s">
        <v>524</v>
      </c>
      <c r="C60" t="s">
        <v>61</v>
      </c>
      <c r="D60" s="143">
        <f>IFERROR(VLOOKUP(B60,'Enrollment 25-26'!$B$5:$I$332,8,FALSE),0)</f>
        <v>0</v>
      </c>
      <c r="E60" s="64">
        <f t="shared" si="2"/>
        <v>0</v>
      </c>
      <c r="F60" s="144">
        <v>0</v>
      </c>
      <c r="G60" s="144">
        <v>0</v>
      </c>
      <c r="H60" s="64">
        <f t="shared" si="3"/>
        <v>0</v>
      </c>
      <c r="I60" s="64">
        <f t="shared" si="4"/>
        <v>0</v>
      </c>
      <c r="J60" s="145">
        <f t="shared" si="5"/>
        <v>0</v>
      </c>
      <c r="K60" s="146" t="str">
        <f t="shared" si="16"/>
        <v>N</v>
      </c>
      <c r="L60" s="147">
        <f t="shared" si="6"/>
        <v>0</v>
      </c>
      <c r="M60" s="148">
        <f t="shared" si="7"/>
        <v>0</v>
      </c>
      <c r="N60" s="64">
        <f t="shared" si="8"/>
        <v>0</v>
      </c>
      <c r="O60" s="64">
        <f t="shared" si="9"/>
        <v>0</v>
      </c>
      <c r="Q60" s="104">
        <f t="shared" si="10"/>
        <v>0</v>
      </c>
      <c r="R60" s="104" t="str">
        <f t="shared" si="11"/>
        <v>Not Applicable</v>
      </c>
      <c r="S60" s="149" t="s">
        <v>815</v>
      </c>
      <c r="T60" s="149">
        <f>IF(O60=0,0,IF(S60="N",0,VLOOKUP(B60,'Enrollment 25-26'!$B$8:$K$332,9,FALSE)))</f>
        <v>0</v>
      </c>
      <c r="U60" s="64">
        <f t="shared" si="12"/>
        <v>0</v>
      </c>
      <c r="V60" s="128">
        <f t="shared" si="13"/>
        <v>0</v>
      </c>
      <c r="W60" s="150"/>
      <c r="X60" s="64">
        <f>IFERROR(VLOOKUP($B60,#REF!,14,FALSE),0)</f>
        <v>0</v>
      </c>
      <c r="Y60" s="99">
        <f t="shared" si="14"/>
        <v>0</v>
      </c>
      <c r="Z60" s="132">
        <f t="shared" si="15"/>
        <v>0</v>
      </c>
      <c r="AA60" s="151" t="str">
        <f t="shared" si="17"/>
        <v>N</v>
      </c>
      <c r="AC60" s="64"/>
      <c r="AE60" s="152"/>
      <c r="AH60" s="153"/>
      <c r="AI60" s="153"/>
      <c r="AJ60" s="153"/>
      <c r="AK60" s="154"/>
    </row>
    <row r="61" spans="1:37" x14ac:dyDescent="0.25">
      <c r="A61" s="142" t="s">
        <v>443</v>
      </c>
      <c r="B61" t="s">
        <v>525</v>
      </c>
      <c r="C61" t="s">
        <v>62</v>
      </c>
      <c r="D61" s="143">
        <f>IFERROR(VLOOKUP(B61,'Enrollment 25-26'!$B$5:$I$332,8,FALSE),0)</f>
        <v>0</v>
      </c>
      <c r="E61" s="64">
        <f t="shared" si="2"/>
        <v>0</v>
      </c>
      <c r="F61" s="144">
        <v>0</v>
      </c>
      <c r="G61" s="144">
        <v>0</v>
      </c>
      <c r="H61" s="64">
        <f t="shared" si="3"/>
        <v>0</v>
      </c>
      <c r="I61" s="64">
        <f t="shared" si="4"/>
        <v>0</v>
      </c>
      <c r="J61" s="145">
        <f t="shared" si="5"/>
        <v>0</v>
      </c>
      <c r="K61" s="146" t="str">
        <f t="shared" si="16"/>
        <v>N</v>
      </c>
      <c r="L61" s="147">
        <f t="shared" si="6"/>
        <v>0</v>
      </c>
      <c r="M61" s="148">
        <f t="shared" si="7"/>
        <v>0</v>
      </c>
      <c r="N61" s="64">
        <f t="shared" si="8"/>
        <v>0</v>
      </c>
      <c r="O61" s="64">
        <f t="shared" si="9"/>
        <v>0</v>
      </c>
      <c r="Q61" s="104">
        <f t="shared" si="10"/>
        <v>0</v>
      </c>
      <c r="R61" s="104" t="str">
        <f t="shared" si="11"/>
        <v>Not Applicable</v>
      </c>
      <c r="S61" s="149" t="s">
        <v>815</v>
      </c>
      <c r="T61" s="149">
        <f>IF(O61=0,0,IF(S61="N",0,VLOOKUP(B61,'Enrollment 25-26'!$B$8:$K$332,9,FALSE)))</f>
        <v>0</v>
      </c>
      <c r="U61" s="64">
        <f t="shared" si="12"/>
        <v>0</v>
      </c>
      <c r="V61" s="128">
        <f t="shared" si="13"/>
        <v>0</v>
      </c>
      <c r="W61" s="150"/>
      <c r="X61" s="64">
        <f>IFERROR(VLOOKUP($B61,#REF!,14,FALSE),0)</f>
        <v>0</v>
      </c>
      <c r="Y61" s="99">
        <f t="shared" si="14"/>
        <v>0</v>
      </c>
      <c r="Z61" s="132">
        <f t="shared" si="15"/>
        <v>0</v>
      </c>
      <c r="AA61" s="151" t="str">
        <f t="shared" si="17"/>
        <v>N</v>
      </c>
      <c r="AC61" s="64"/>
      <c r="AE61" s="152"/>
      <c r="AH61" s="153"/>
      <c r="AI61" s="153"/>
      <c r="AJ61" s="153"/>
      <c r="AK61" s="154"/>
    </row>
    <row r="62" spans="1:37" x14ac:dyDescent="0.25">
      <c r="A62" s="142" t="s">
        <v>443</v>
      </c>
      <c r="B62" t="s">
        <v>526</v>
      </c>
      <c r="C62" t="s">
        <v>63</v>
      </c>
      <c r="D62" s="143">
        <f>IFERROR(VLOOKUP(B62,'Enrollment 25-26'!$B$5:$I$332,8,FALSE),0)</f>
        <v>0</v>
      </c>
      <c r="E62" s="64">
        <f t="shared" si="2"/>
        <v>0</v>
      </c>
      <c r="F62" s="144">
        <v>0</v>
      </c>
      <c r="G62" s="144">
        <v>0</v>
      </c>
      <c r="H62" s="64">
        <f t="shared" si="3"/>
        <v>0</v>
      </c>
      <c r="I62" s="64">
        <f t="shared" si="4"/>
        <v>0</v>
      </c>
      <c r="J62" s="145">
        <f t="shared" si="5"/>
        <v>0</v>
      </c>
      <c r="K62" s="146" t="str">
        <f t="shared" si="16"/>
        <v>N</v>
      </c>
      <c r="L62" s="147">
        <f t="shared" si="6"/>
        <v>0</v>
      </c>
      <c r="M62" s="148">
        <f t="shared" si="7"/>
        <v>0</v>
      </c>
      <c r="N62" s="64">
        <f t="shared" si="8"/>
        <v>0</v>
      </c>
      <c r="O62" s="64">
        <f t="shared" si="9"/>
        <v>0</v>
      </c>
      <c r="Q62" s="104">
        <f t="shared" si="10"/>
        <v>0</v>
      </c>
      <c r="R62" s="104" t="str">
        <f t="shared" si="11"/>
        <v>Not Applicable</v>
      </c>
      <c r="S62" s="149" t="s">
        <v>815</v>
      </c>
      <c r="T62" s="149">
        <f>IF(O62=0,0,IF(S62="N",0,VLOOKUP(B62,'Enrollment 25-26'!$B$8:$K$332,9,FALSE)))</f>
        <v>0</v>
      </c>
      <c r="U62" s="64">
        <f t="shared" si="12"/>
        <v>0</v>
      </c>
      <c r="V62" s="128">
        <f t="shared" si="13"/>
        <v>0</v>
      </c>
      <c r="W62" s="150"/>
      <c r="X62" s="64">
        <f>IFERROR(VLOOKUP($B62,#REF!,14,FALSE),0)</f>
        <v>0</v>
      </c>
      <c r="Y62" s="99">
        <f t="shared" si="14"/>
        <v>0</v>
      </c>
      <c r="Z62" s="132">
        <f t="shared" si="15"/>
        <v>0</v>
      </c>
      <c r="AA62" s="151" t="str">
        <f t="shared" si="17"/>
        <v>N</v>
      </c>
      <c r="AC62" s="64"/>
      <c r="AE62" s="152"/>
      <c r="AH62" s="153"/>
      <c r="AI62" s="153"/>
      <c r="AJ62" s="153"/>
      <c r="AK62" s="154"/>
    </row>
    <row r="63" spans="1:37" x14ac:dyDescent="0.25">
      <c r="A63" s="142" t="s">
        <v>443</v>
      </c>
      <c r="B63" t="s">
        <v>527</v>
      </c>
      <c r="C63" t="s">
        <v>64</v>
      </c>
      <c r="D63" s="143">
        <f>IFERROR(VLOOKUP(B63,'Enrollment 25-26'!$B$5:$I$332,8,FALSE),0)</f>
        <v>0</v>
      </c>
      <c r="E63" s="64">
        <f t="shared" si="2"/>
        <v>0</v>
      </c>
      <c r="F63" s="144">
        <v>0</v>
      </c>
      <c r="G63" s="144">
        <v>0</v>
      </c>
      <c r="H63" s="64">
        <f t="shared" si="3"/>
        <v>0</v>
      </c>
      <c r="I63" s="64">
        <f t="shared" si="4"/>
        <v>0</v>
      </c>
      <c r="J63" s="145">
        <f t="shared" si="5"/>
        <v>0</v>
      </c>
      <c r="K63" s="146" t="str">
        <f t="shared" si="16"/>
        <v>N</v>
      </c>
      <c r="L63" s="147">
        <f t="shared" si="6"/>
        <v>0</v>
      </c>
      <c r="M63" s="148">
        <f t="shared" si="7"/>
        <v>0</v>
      </c>
      <c r="N63" s="64">
        <f t="shared" si="8"/>
        <v>0</v>
      </c>
      <c r="O63" s="64">
        <f t="shared" si="9"/>
        <v>0</v>
      </c>
      <c r="Q63" s="104">
        <f t="shared" si="10"/>
        <v>0</v>
      </c>
      <c r="R63" s="104" t="str">
        <f t="shared" si="11"/>
        <v>Not Applicable</v>
      </c>
      <c r="S63" s="149" t="s">
        <v>815</v>
      </c>
      <c r="T63" s="149">
        <f>IF(O63=0,0,IF(S63="N",0,VLOOKUP(B63,'Enrollment 25-26'!$B$8:$K$332,9,FALSE)))</f>
        <v>0</v>
      </c>
      <c r="U63" s="64">
        <f t="shared" si="12"/>
        <v>0</v>
      </c>
      <c r="V63" s="128">
        <f t="shared" si="13"/>
        <v>0</v>
      </c>
      <c r="W63" s="150"/>
      <c r="X63" s="64">
        <f>IFERROR(VLOOKUP($B63,#REF!,14,FALSE),0)</f>
        <v>0</v>
      </c>
      <c r="Y63" s="99">
        <f t="shared" si="14"/>
        <v>0</v>
      </c>
      <c r="Z63" s="132">
        <f t="shared" si="15"/>
        <v>0</v>
      </c>
      <c r="AA63" s="151" t="str">
        <f t="shared" si="17"/>
        <v>N</v>
      </c>
      <c r="AC63" s="64"/>
      <c r="AE63" s="152"/>
      <c r="AH63" s="153"/>
      <c r="AI63" s="153"/>
      <c r="AJ63" s="153"/>
      <c r="AK63" s="154"/>
    </row>
    <row r="64" spans="1:37" x14ac:dyDescent="0.25">
      <c r="A64" s="142" t="s">
        <v>471</v>
      </c>
      <c r="B64" t="s">
        <v>528</v>
      </c>
      <c r="C64" t="s">
        <v>65</v>
      </c>
      <c r="D64" s="143">
        <f>IFERROR(VLOOKUP(B64,'Enrollment 25-26'!$B$5:$I$332,8,FALSE),0)</f>
        <v>0</v>
      </c>
      <c r="E64" s="64">
        <f t="shared" si="2"/>
        <v>0</v>
      </c>
      <c r="F64" s="144">
        <v>0</v>
      </c>
      <c r="G64" s="144">
        <v>0</v>
      </c>
      <c r="H64" s="64">
        <f t="shared" si="3"/>
        <v>0</v>
      </c>
      <c r="I64" s="64">
        <f t="shared" si="4"/>
        <v>0</v>
      </c>
      <c r="J64" s="145">
        <f t="shared" si="5"/>
        <v>0</v>
      </c>
      <c r="K64" s="146" t="str">
        <f t="shared" si="16"/>
        <v>N</v>
      </c>
      <c r="L64" s="147">
        <f t="shared" si="6"/>
        <v>0</v>
      </c>
      <c r="M64" s="148">
        <f t="shared" si="7"/>
        <v>0</v>
      </c>
      <c r="N64" s="64">
        <f t="shared" si="8"/>
        <v>0</v>
      </c>
      <c r="O64" s="64">
        <f t="shared" si="9"/>
        <v>0</v>
      </c>
      <c r="Q64" s="104">
        <f t="shared" si="10"/>
        <v>0</v>
      </c>
      <c r="R64" s="104" t="str">
        <f t="shared" si="11"/>
        <v>Not Applicable</v>
      </c>
      <c r="S64" s="149" t="s">
        <v>815</v>
      </c>
      <c r="T64" s="149">
        <f>IF(O64=0,0,IF(S64="N",0,VLOOKUP(B64,'Enrollment 25-26'!$B$8:$K$332,9,FALSE)))</f>
        <v>0</v>
      </c>
      <c r="U64" s="64">
        <f t="shared" si="12"/>
        <v>0</v>
      </c>
      <c r="V64" s="128">
        <f t="shared" si="13"/>
        <v>0</v>
      </c>
      <c r="W64" s="150"/>
      <c r="X64" s="64">
        <f>IFERROR(VLOOKUP($B64,#REF!,14,FALSE),0)</f>
        <v>0</v>
      </c>
      <c r="Y64" s="99">
        <f t="shared" si="14"/>
        <v>0</v>
      </c>
      <c r="Z64" s="132">
        <f t="shared" si="15"/>
        <v>0</v>
      </c>
      <c r="AA64" s="151" t="str">
        <f t="shared" si="17"/>
        <v>N</v>
      </c>
      <c r="AC64" s="64"/>
      <c r="AE64" s="152"/>
      <c r="AH64" s="153"/>
      <c r="AI64" s="153"/>
      <c r="AJ64" s="153"/>
      <c r="AK64" s="154"/>
    </row>
    <row r="65" spans="1:37" x14ac:dyDescent="0.25">
      <c r="A65" s="142" t="s">
        <v>446</v>
      </c>
      <c r="B65" t="s">
        <v>529</v>
      </c>
      <c r="C65" t="s">
        <v>66</v>
      </c>
      <c r="D65" s="143">
        <f>IFERROR(VLOOKUP(B65,'Enrollment 25-26'!$B$5:$I$332,8,FALSE),0)</f>
        <v>0.33</v>
      </c>
      <c r="E65" s="64">
        <f t="shared" si="2"/>
        <v>38</v>
      </c>
      <c r="F65" s="144">
        <v>0</v>
      </c>
      <c r="G65" s="144">
        <v>0</v>
      </c>
      <c r="H65" s="64">
        <f t="shared" si="3"/>
        <v>38</v>
      </c>
      <c r="I65" s="64">
        <f t="shared" si="4"/>
        <v>0</v>
      </c>
      <c r="J65" s="145">
        <f t="shared" si="5"/>
        <v>38</v>
      </c>
      <c r="K65" s="146" t="str">
        <f t="shared" si="16"/>
        <v>N</v>
      </c>
      <c r="L65" s="147">
        <f t="shared" si="6"/>
        <v>38</v>
      </c>
      <c r="M65" s="148">
        <f t="shared" si="7"/>
        <v>0</v>
      </c>
      <c r="N65" s="64">
        <f t="shared" si="8"/>
        <v>0</v>
      </c>
      <c r="O65" s="64">
        <f t="shared" si="9"/>
        <v>0</v>
      </c>
      <c r="Q65" s="104">
        <f t="shared" si="10"/>
        <v>0</v>
      </c>
      <c r="R65" s="104" t="str">
        <f t="shared" si="11"/>
        <v>Not Applicable</v>
      </c>
      <c r="S65" s="149" t="s">
        <v>815</v>
      </c>
      <c r="T65" s="149">
        <f>IF(O65=0,0,IF(S65="N",0,VLOOKUP(B65,'Enrollment 25-26'!$B$8:$K$332,9,FALSE)))</f>
        <v>0</v>
      </c>
      <c r="U65" s="64">
        <f t="shared" si="12"/>
        <v>0</v>
      </c>
      <c r="V65" s="128">
        <f t="shared" si="13"/>
        <v>0</v>
      </c>
      <c r="W65" s="150"/>
      <c r="X65" s="64">
        <f>IFERROR(VLOOKUP($B65,#REF!,14,FALSE),0)</f>
        <v>0</v>
      </c>
      <c r="Y65" s="99">
        <f t="shared" si="14"/>
        <v>0</v>
      </c>
      <c r="Z65" s="132">
        <f t="shared" si="15"/>
        <v>0</v>
      </c>
      <c r="AA65" s="151" t="str">
        <f t="shared" si="17"/>
        <v>N</v>
      </c>
      <c r="AC65" s="64"/>
      <c r="AE65" s="152"/>
      <c r="AH65" s="153"/>
      <c r="AI65" s="153"/>
      <c r="AJ65" s="153"/>
      <c r="AK65" s="154"/>
    </row>
    <row r="66" spans="1:37" x14ac:dyDescent="0.25">
      <c r="A66" s="142" t="s">
        <v>443</v>
      </c>
      <c r="B66" t="s">
        <v>530</v>
      </c>
      <c r="C66" t="s">
        <v>67</v>
      </c>
      <c r="D66" s="143">
        <f>IFERROR(VLOOKUP(B66,'Enrollment 25-26'!$B$5:$I$332,8,FALSE),0)</f>
        <v>0</v>
      </c>
      <c r="E66" s="64">
        <f t="shared" si="2"/>
        <v>0</v>
      </c>
      <c r="F66" s="144">
        <v>0</v>
      </c>
      <c r="G66" s="144">
        <v>0</v>
      </c>
      <c r="H66" s="64">
        <f t="shared" si="3"/>
        <v>0</v>
      </c>
      <c r="I66" s="64">
        <f t="shared" si="4"/>
        <v>0</v>
      </c>
      <c r="J66" s="145">
        <f t="shared" si="5"/>
        <v>0</v>
      </c>
      <c r="K66" s="146" t="str">
        <f t="shared" si="16"/>
        <v>N</v>
      </c>
      <c r="L66" s="147">
        <f t="shared" si="6"/>
        <v>0</v>
      </c>
      <c r="M66" s="148">
        <f t="shared" si="7"/>
        <v>0</v>
      </c>
      <c r="N66" s="64">
        <f t="shared" si="8"/>
        <v>0</v>
      </c>
      <c r="O66" s="64">
        <f t="shared" si="9"/>
        <v>0</v>
      </c>
      <c r="Q66" s="104">
        <f t="shared" si="10"/>
        <v>0</v>
      </c>
      <c r="R66" s="104" t="str">
        <f t="shared" si="11"/>
        <v>Not Applicable</v>
      </c>
      <c r="S66" s="149" t="s">
        <v>815</v>
      </c>
      <c r="T66" s="149">
        <f>IF(O66=0,0,IF(S66="N",0,VLOOKUP(B66,'Enrollment 25-26'!$B$8:$K$332,9,FALSE)))</f>
        <v>0</v>
      </c>
      <c r="U66" s="64">
        <f t="shared" si="12"/>
        <v>0</v>
      </c>
      <c r="V66" s="128">
        <f t="shared" si="13"/>
        <v>0</v>
      </c>
      <c r="W66" s="150"/>
      <c r="X66" s="64">
        <f>IFERROR(VLOOKUP($B66,#REF!,14,FALSE),0)</f>
        <v>0</v>
      </c>
      <c r="Y66" s="99">
        <f t="shared" si="14"/>
        <v>0</v>
      </c>
      <c r="Z66" s="132">
        <f t="shared" si="15"/>
        <v>0</v>
      </c>
      <c r="AA66" s="151" t="str">
        <f t="shared" si="17"/>
        <v>N</v>
      </c>
      <c r="AC66" s="64"/>
      <c r="AE66" s="152"/>
      <c r="AH66" s="153"/>
      <c r="AI66" s="153"/>
      <c r="AJ66" s="153"/>
      <c r="AK66" s="154"/>
    </row>
    <row r="67" spans="1:37" x14ac:dyDescent="0.25">
      <c r="A67" s="142" t="s">
        <v>451</v>
      </c>
      <c r="B67" t="s">
        <v>531</v>
      </c>
      <c r="C67" t="s">
        <v>68</v>
      </c>
      <c r="D67" s="143">
        <f>IFERROR(VLOOKUP(B67,'Enrollment 25-26'!$B$5:$I$332,8,FALSE),0)</f>
        <v>1</v>
      </c>
      <c r="E67" s="64">
        <f t="shared" si="2"/>
        <v>116</v>
      </c>
      <c r="F67" s="144">
        <v>0</v>
      </c>
      <c r="G67" s="144">
        <v>0</v>
      </c>
      <c r="H67" s="64">
        <f t="shared" si="3"/>
        <v>116</v>
      </c>
      <c r="I67" s="64">
        <f t="shared" si="4"/>
        <v>0</v>
      </c>
      <c r="J67" s="145">
        <f t="shared" si="5"/>
        <v>116</v>
      </c>
      <c r="K67" s="146" t="str">
        <f t="shared" si="16"/>
        <v>N</v>
      </c>
      <c r="L67" s="147">
        <f t="shared" si="6"/>
        <v>116</v>
      </c>
      <c r="M67" s="148">
        <f t="shared" si="7"/>
        <v>0</v>
      </c>
      <c r="N67" s="64">
        <f t="shared" si="8"/>
        <v>0</v>
      </c>
      <c r="O67" s="64">
        <f t="shared" si="9"/>
        <v>0</v>
      </c>
      <c r="Q67" s="104">
        <f t="shared" si="10"/>
        <v>0</v>
      </c>
      <c r="R67" s="104" t="str">
        <f t="shared" si="11"/>
        <v>Not Applicable</v>
      </c>
      <c r="S67" s="149" t="s">
        <v>815</v>
      </c>
      <c r="T67" s="149">
        <f>IF(O67=0,0,IF(S67="N",0,VLOOKUP(B67,'Enrollment 25-26'!$B$8:$K$332,9,FALSE)))</f>
        <v>0</v>
      </c>
      <c r="U67" s="64">
        <f t="shared" si="12"/>
        <v>0</v>
      </c>
      <c r="V67" s="128">
        <f t="shared" si="13"/>
        <v>0</v>
      </c>
      <c r="W67" s="150"/>
      <c r="X67" s="64">
        <f>IFERROR(VLOOKUP($B67,#REF!,14,FALSE),0)</f>
        <v>0</v>
      </c>
      <c r="Y67" s="99">
        <f t="shared" si="14"/>
        <v>0</v>
      </c>
      <c r="Z67" s="132">
        <f t="shared" si="15"/>
        <v>0</v>
      </c>
      <c r="AA67" s="151" t="str">
        <f t="shared" si="17"/>
        <v>N</v>
      </c>
      <c r="AC67" s="64"/>
      <c r="AE67" s="152"/>
      <c r="AH67" s="153"/>
      <c r="AI67" s="153"/>
      <c r="AJ67" s="153"/>
      <c r="AK67" s="154"/>
    </row>
    <row r="68" spans="1:37" x14ac:dyDescent="0.25">
      <c r="A68" s="142" t="s">
        <v>443</v>
      </c>
      <c r="B68" t="s">
        <v>532</v>
      </c>
      <c r="C68" t="s">
        <v>69</v>
      </c>
      <c r="D68" s="143">
        <f>IFERROR(VLOOKUP(B68,'Enrollment 25-26'!$B$5:$I$332,8,FALSE),0)</f>
        <v>31.17</v>
      </c>
      <c r="E68" s="64">
        <f t="shared" si="2"/>
        <v>3624</v>
      </c>
      <c r="F68" s="144">
        <v>0</v>
      </c>
      <c r="G68" s="144">
        <v>0</v>
      </c>
      <c r="H68" s="64">
        <f t="shared" si="3"/>
        <v>3624</v>
      </c>
      <c r="I68" s="64">
        <f t="shared" si="4"/>
        <v>0</v>
      </c>
      <c r="J68" s="145">
        <f t="shared" si="5"/>
        <v>3624</v>
      </c>
      <c r="K68" s="146" t="str">
        <f t="shared" si="16"/>
        <v>N</v>
      </c>
      <c r="L68" s="147">
        <f t="shared" si="6"/>
        <v>3624</v>
      </c>
      <c r="M68" s="148">
        <f t="shared" si="7"/>
        <v>0</v>
      </c>
      <c r="N68" s="64">
        <f t="shared" si="8"/>
        <v>0</v>
      </c>
      <c r="O68" s="64">
        <f t="shared" si="9"/>
        <v>0</v>
      </c>
      <c r="Q68" s="104">
        <f t="shared" si="10"/>
        <v>0</v>
      </c>
      <c r="R68" s="104" t="str">
        <f t="shared" si="11"/>
        <v>Not Applicable</v>
      </c>
      <c r="S68" s="149" t="s">
        <v>815</v>
      </c>
      <c r="T68" s="149">
        <f>IF(O68=0,0,IF(S68="N",0,VLOOKUP(B68,'Enrollment 25-26'!$B$8:$K$332,9,FALSE)))</f>
        <v>0</v>
      </c>
      <c r="U68" s="64">
        <f t="shared" si="12"/>
        <v>0</v>
      </c>
      <c r="V68" s="128">
        <f t="shared" si="13"/>
        <v>0</v>
      </c>
      <c r="W68" s="150"/>
      <c r="X68" s="64">
        <f>IFERROR(VLOOKUP($B68,#REF!,14,FALSE),0)</f>
        <v>0</v>
      </c>
      <c r="Y68" s="99">
        <f t="shared" si="14"/>
        <v>0</v>
      </c>
      <c r="Z68" s="132">
        <f t="shared" si="15"/>
        <v>0</v>
      </c>
      <c r="AA68" s="151" t="str">
        <f t="shared" si="17"/>
        <v>N</v>
      </c>
      <c r="AC68" s="64"/>
      <c r="AE68" s="152"/>
      <c r="AH68" s="153"/>
      <c r="AI68" s="153"/>
      <c r="AJ68" s="153"/>
      <c r="AK68" s="154"/>
    </row>
    <row r="69" spans="1:37" x14ac:dyDescent="0.25">
      <c r="A69" s="142" t="s">
        <v>454</v>
      </c>
      <c r="B69" t="s">
        <v>480</v>
      </c>
      <c r="C69" t="s">
        <v>70</v>
      </c>
      <c r="D69" s="143">
        <f>IFERROR(VLOOKUP(B69,'Enrollment 25-26'!$B$5:$I$332,8,FALSE),0)</f>
        <v>118.34</v>
      </c>
      <c r="E69" s="64">
        <f t="shared" si="2"/>
        <v>13759</v>
      </c>
      <c r="F69" s="144">
        <v>0</v>
      </c>
      <c r="G69" s="144">
        <v>0</v>
      </c>
      <c r="H69" s="64">
        <f t="shared" si="3"/>
        <v>13759</v>
      </c>
      <c r="I69" s="64">
        <f t="shared" si="4"/>
        <v>0</v>
      </c>
      <c r="J69" s="145">
        <f t="shared" si="5"/>
        <v>13759</v>
      </c>
      <c r="K69" s="146" t="str">
        <f t="shared" si="16"/>
        <v>C</v>
      </c>
      <c r="L69" s="147">
        <f t="shared" si="6"/>
        <v>0</v>
      </c>
      <c r="M69" s="148">
        <f t="shared" si="7"/>
        <v>118.34</v>
      </c>
      <c r="N69" s="64">
        <f t="shared" si="8"/>
        <v>102</v>
      </c>
      <c r="O69" s="64">
        <f t="shared" si="9"/>
        <v>13861</v>
      </c>
      <c r="Q69" s="104">
        <f t="shared" si="10"/>
        <v>0</v>
      </c>
      <c r="R69" s="104" t="str">
        <f t="shared" si="11"/>
        <v>Not Applicable</v>
      </c>
      <c r="S69" s="149" t="s">
        <v>815</v>
      </c>
      <c r="T69" s="149">
        <f>IF(O69=0,0,IF(S69="N",0,VLOOKUP(B69,'Enrollment 25-26'!$B$8:$K$332,9,FALSE)))</f>
        <v>0</v>
      </c>
      <c r="U69" s="64">
        <f t="shared" si="12"/>
        <v>13861</v>
      </c>
      <c r="V69" s="128">
        <f t="shared" si="13"/>
        <v>117.12861247253676</v>
      </c>
      <c r="W69" s="150"/>
      <c r="X69" s="64">
        <f>IFERROR(VLOOKUP($B69,#REF!,14,FALSE),0)</f>
        <v>0</v>
      </c>
      <c r="Y69" s="99">
        <f t="shared" si="14"/>
        <v>13861</v>
      </c>
      <c r="Z69" s="132">
        <f t="shared" si="15"/>
        <v>0</v>
      </c>
      <c r="AA69" s="151" t="str">
        <f t="shared" si="17"/>
        <v>C</v>
      </c>
      <c r="AC69" s="64"/>
      <c r="AE69" s="152"/>
      <c r="AH69" s="153"/>
      <c r="AI69" s="153"/>
      <c r="AJ69" s="153"/>
      <c r="AK69" s="154"/>
    </row>
    <row r="70" spans="1:37" x14ac:dyDescent="0.25">
      <c r="A70" s="142" t="s">
        <v>451</v>
      </c>
      <c r="B70" t="s">
        <v>533</v>
      </c>
      <c r="C70" t="s">
        <v>71</v>
      </c>
      <c r="D70" s="143">
        <f>IFERROR(VLOOKUP(B70,'Enrollment 25-26'!$B$5:$I$332,8,FALSE),0)</f>
        <v>0</v>
      </c>
      <c r="E70" s="64">
        <f t="shared" si="2"/>
        <v>0</v>
      </c>
      <c r="F70" s="144">
        <v>0</v>
      </c>
      <c r="G70" s="144">
        <v>0</v>
      </c>
      <c r="H70" s="64">
        <f t="shared" si="3"/>
        <v>0</v>
      </c>
      <c r="I70" s="64">
        <f t="shared" si="4"/>
        <v>0</v>
      </c>
      <c r="J70" s="145">
        <f t="shared" si="5"/>
        <v>0</v>
      </c>
      <c r="K70" s="146" t="str">
        <f t="shared" si="16"/>
        <v>N</v>
      </c>
      <c r="L70" s="147">
        <f t="shared" si="6"/>
        <v>0</v>
      </c>
      <c r="M70" s="148">
        <f t="shared" si="7"/>
        <v>0</v>
      </c>
      <c r="N70" s="64">
        <f t="shared" si="8"/>
        <v>0</v>
      </c>
      <c r="O70" s="64">
        <f t="shared" si="9"/>
        <v>0</v>
      </c>
      <c r="Q70" s="104">
        <f t="shared" si="10"/>
        <v>0</v>
      </c>
      <c r="R70" s="104" t="str">
        <f t="shared" si="11"/>
        <v>Not Applicable</v>
      </c>
      <c r="S70" s="149" t="s">
        <v>815</v>
      </c>
      <c r="T70" s="149">
        <f>IF(O70=0,0,IF(S70="N",0,VLOOKUP(B70,'Enrollment 25-26'!$B$8:$K$332,9,FALSE)))</f>
        <v>0</v>
      </c>
      <c r="U70" s="64">
        <f t="shared" si="12"/>
        <v>0</v>
      </c>
      <c r="V70" s="128">
        <f t="shared" si="13"/>
        <v>0</v>
      </c>
      <c r="W70" s="150"/>
      <c r="X70" s="64">
        <f>IFERROR(VLOOKUP($B70,#REF!,14,FALSE),0)</f>
        <v>0</v>
      </c>
      <c r="Y70" s="99">
        <f t="shared" si="14"/>
        <v>0</v>
      </c>
      <c r="Z70" s="132">
        <f t="shared" si="15"/>
        <v>0</v>
      </c>
      <c r="AA70" s="151" t="str">
        <f t="shared" si="17"/>
        <v>N</v>
      </c>
      <c r="AC70" s="64"/>
      <c r="AE70" s="152"/>
      <c r="AH70" s="153"/>
      <c r="AI70" s="153"/>
      <c r="AJ70" s="153"/>
      <c r="AK70" s="154"/>
    </row>
    <row r="71" spans="1:37" x14ac:dyDescent="0.25">
      <c r="A71" s="142" t="s">
        <v>443</v>
      </c>
      <c r="B71" t="s">
        <v>534</v>
      </c>
      <c r="C71" t="s">
        <v>72</v>
      </c>
      <c r="D71" s="143">
        <f>IFERROR(VLOOKUP(B71,'Enrollment 25-26'!$B$5:$I$332,8,FALSE),0)</f>
        <v>208</v>
      </c>
      <c r="E71" s="64">
        <f t="shared" si="2"/>
        <v>24184</v>
      </c>
      <c r="F71" s="144">
        <v>0</v>
      </c>
      <c r="G71" s="144">
        <v>0</v>
      </c>
      <c r="H71" s="64">
        <f t="shared" si="3"/>
        <v>24184</v>
      </c>
      <c r="I71" s="64">
        <f t="shared" si="4"/>
        <v>0</v>
      </c>
      <c r="J71" s="145">
        <f t="shared" si="5"/>
        <v>24184</v>
      </c>
      <c r="K71" s="146" t="str">
        <f t="shared" si="16"/>
        <v>Y</v>
      </c>
      <c r="L71" s="147">
        <f t="shared" si="6"/>
        <v>0</v>
      </c>
      <c r="M71" s="148">
        <f t="shared" si="7"/>
        <v>208</v>
      </c>
      <c r="N71" s="64">
        <f t="shared" si="8"/>
        <v>179</v>
      </c>
      <c r="O71" s="64">
        <f t="shared" si="9"/>
        <v>24363</v>
      </c>
      <c r="Q71" s="104">
        <f t="shared" si="10"/>
        <v>0</v>
      </c>
      <c r="R71" s="104" t="str">
        <f t="shared" si="11"/>
        <v>Not Applicable</v>
      </c>
      <c r="S71" s="149" t="s">
        <v>815</v>
      </c>
      <c r="T71" s="149">
        <f>IF(O71=0,0,IF(S71="N",0,VLOOKUP(B71,'Enrollment 25-26'!$B$8:$K$332,9,FALSE)))</f>
        <v>0</v>
      </c>
      <c r="U71" s="64">
        <f t="shared" si="12"/>
        <v>24363</v>
      </c>
      <c r="V71" s="128">
        <f t="shared" si="13"/>
        <v>117.12980769230769</v>
      </c>
      <c r="W71" s="150"/>
      <c r="X71" s="64">
        <f>IFERROR(VLOOKUP($B71,#REF!,14,FALSE),0)</f>
        <v>0</v>
      </c>
      <c r="Y71" s="99">
        <f t="shared" si="14"/>
        <v>24363</v>
      </c>
      <c r="Z71" s="132">
        <f t="shared" si="15"/>
        <v>0</v>
      </c>
      <c r="AA71" s="151" t="str">
        <f t="shared" si="17"/>
        <v>Y</v>
      </c>
      <c r="AC71" s="64"/>
      <c r="AE71" s="152"/>
      <c r="AH71" s="153"/>
      <c r="AI71" s="153"/>
      <c r="AJ71" s="153"/>
      <c r="AK71" s="154"/>
    </row>
    <row r="72" spans="1:37" x14ac:dyDescent="0.25">
      <c r="A72" s="142" t="s">
        <v>471</v>
      </c>
      <c r="B72" t="s">
        <v>535</v>
      </c>
      <c r="C72" t="s">
        <v>73</v>
      </c>
      <c r="D72" s="143">
        <f>IFERROR(VLOOKUP(B72,'Enrollment 25-26'!$B$5:$I$332,8,FALSE),0)</f>
        <v>474.00666666666672</v>
      </c>
      <c r="E72" s="64">
        <f t="shared" si="2"/>
        <v>55113</v>
      </c>
      <c r="F72" s="144">
        <v>0</v>
      </c>
      <c r="G72" s="144">
        <v>0</v>
      </c>
      <c r="H72" s="64">
        <f t="shared" si="3"/>
        <v>55113</v>
      </c>
      <c r="I72" s="64">
        <f t="shared" si="4"/>
        <v>0</v>
      </c>
      <c r="J72" s="145">
        <f t="shared" si="5"/>
        <v>55113</v>
      </c>
      <c r="K72" s="146" t="str">
        <f t="shared" si="16"/>
        <v>Y</v>
      </c>
      <c r="L72" s="147">
        <f t="shared" si="6"/>
        <v>0</v>
      </c>
      <c r="M72" s="148">
        <f t="shared" si="7"/>
        <v>474.00666666666672</v>
      </c>
      <c r="N72" s="64">
        <f t="shared" si="8"/>
        <v>408</v>
      </c>
      <c r="O72" s="64">
        <f t="shared" si="9"/>
        <v>55521</v>
      </c>
      <c r="Q72" s="104">
        <f t="shared" si="10"/>
        <v>0</v>
      </c>
      <c r="R72" s="104" t="str">
        <f t="shared" si="11"/>
        <v>Not Applicable</v>
      </c>
      <c r="S72" s="149" t="s">
        <v>815</v>
      </c>
      <c r="T72" s="149">
        <f>IF(O72=0,0,IF(S72="N",0,VLOOKUP(B72,'Enrollment 25-26'!$B$8:$K$332,9,FALSE)))</f>
        <v>0</v>
      </c>
      <c r="U72" s="64">
        <f t="shared" si="12"/>
        <v>55521</v>
      </c>
      <c r="V72" s="128">
        <f t="shared" si="13"/>
        <v>117.13126397659666</v>
      </c>
      <c r="W72" s="150"/>
      <c r="X72" s="64">
        <f>IFERROR(VLOOKUP($B72,#REF!,14,FALSE),0)</f>
        <v>0</v>
      </c>
      <c r="Y72" s="99">
        <f t="shared" si="14"/>
        <v>55521</v>
      </c>
      <c r="Z72" s="132">
        <f t="shared" si="15"/>
        <v>0</v>
      </c>
      <c r="AA72" s="151" t="str">
        <f t="shared" si="17"/>
        <v>Y</v>
      </c>
      <c r="AC72" s="64"/>
      <c r="AE72" s="152"/>
      <c r="AH72" s="153"/>
      <c r="AI72" s="153"/>
      <c r="AJ72" s="153"/>
      <c r="AK72" s="154"/>
    </row>
    <row r="73" spans="1:37" x14ac:dyDescent="0.25">
      <c r="A73" s="142" t="s">
        <v>481</v>
      </c>
      <c r="B73" t="s">
        <v>536</v>
      </c>
      <c r="C73" t="s">
        <v>74</v>
      </c>
      <c r="D73" s="143">
        <f>IFERROR(VLOOKUP(B73,'Enrollment 25-26'!$B$5:$I$332,8,FALSE),0)</f>
        <v>1176.8399999999999</v>
      </c>
      <c r="E73" s="64">
        <f t="shared" ref="E73:E136" si="18">ROUND($D73/$D$7*$E$6,0)</f>
        <v>136831</v>
      </c>
      <c r="F73" s="144">
        <v>0</v>
      </c>
      <c r="G73" s="144">
        <v>0</v>
      </c>
      <c r="H73" s="64">
        <f t="shared" ref="H73:H136" si="19">SUM(E73:G73)</f>
        <v>136831</v>
      </c>
      <c r="I73" s="64">
        <f t="shared" ref="I73:I136" si="20">ROUND($D73/$D$7*$I$6,0)</f>
        <v>0</v>
      </c>
      <c r="J73" s="145">
        <f t="shared" ref="J73:J136" si="21">+H73+I73</f>
        <v>136831</v>
      </c>
      <c r="K73" s="146" t="str">
        <f t="shared" si="16"/>
        <v>Y</v>
      </c>
      <c r="L73" s="147">
        <f t="shared" ref="L73:L136" si="22">IF(OR(K73="N",K73="NR",AND(J73&lt;$L$6,K73&lt;&gt;"C")),J73,0)</f>
        <v>0</v>
      </c>
      <c r="M73" s="148">
        <f t="shared" ref="M73:M136" si="23">IF(L73=0,D73,0)</f>
        <v>1176.8399999999999</v>
      </c>
      <c r="N73" s="64">
        <f t="shared" ref="N73:N136" si="24">ROUND(M73/$M$7*$L$3,0)</f>
        <v>1012</v>
      </c>
      <c r="O73" s="64">
        <f t="shared" ref="O73:O136" si="25">J73-L73+N73</f>
        <v>137843</v>
      </c>
      <c r="Q73" s="104">
        <f t="shared" ref="Q73:Q136" si="26">-ROUND(IF(P73&gt;0,O73*(0.9-P73),0),0)</f>
        <v>0</v>
      </c>
      <c r="R73" s="104" t="str">
        <f t="shared" ref="R73:R136" si="27">IF($R$7=0,"Not Applicable",T73*($R$7/$T$7))</f>
        <v>Not Applicable</v>
      </c>
      <c r="S73" s="149" t="s">
        <v>815</v>
      </c>
      <c r="T73" s="149">
        <f>IF(O73=0,0,IF(S73="N",0,VLOOKUP(B73,'Enrollment 25-26'!$B$8:$K$332,9,FALSE)))</f>
        <v>0</v>
      </c>
      <c r="U73" s="64">
        <f t="shared" ref="U73:U136" si="28">IF(ISNUMBER(R73),O73+R73,O73)</f>
        <v>137843</v>
      </c>
      <c r="V73" s="128">
        <f t="shared" ref="V73:V136" si="29">IF(M73=0,0,O73/M73)</f>
        <v>117.12977125182694</v>
      </c>
      <c r="W73" s="150"/>
      <c r="X73" s="64">
        <f>IFERROR(VLOOKUP($B73,#REF!,14,FALSE),0)</f>
        <v>0</v>
      </c>
      <c r="Y73" s="99">
        <f t="shared" ref="Y73:Y136" si="30">O73-X73</f>
        <v>137843</v>
      </c>
      <c r="Z73" s="132">
        <f t="shared" ref="Z73:Z136" si="31">IFERROR(IF(X73&gt;0,Y73/X73,0),0)</f>
        <v>0</v>
      </c>
      <c r="AA73" s="151" t="str">
        <f t="shared" si="17"/>
        <v>Y</v>
      </c>
      <c r="AC73" s="64"/>
      <c r="AE73" s="152"/>
      <c r="AH73" s="153"/>
      <c r="AI73" s="153"/>
      <c r="AJ73" s="153"/>
      <c r="AK73" s="154"/>
    </row>
    <row r="74" spans="1:37" x14ac:dyDescent="0.25">
      <c r="A74" s="142" t="s">
        <v>471</v>
      </c>
      <c r="B74" t="s">
        <v>537</v>
      </c>
      <c r="C74" t="s">
        <v>75</v>
      </c>
      <c r="D74" s="143">
        <f>IFERROR(VLOOKUP(B74,'Enrollment 25-26'!$B$5:$I$332,8,FALSE),0)</f>
        <v>4</v>
      </c>
      <c r="E74" s="64">
        <f t="shared" si="18"/>
        <v>465</v>
      </c>
      <c r="F74" s="144">
        <v>0</v>
      </c>
      <c r="G74" s="144">
        <v>0</v>
      </c>
      <c r="H74" s="64">
        <f t="shared" si="19"/>
        <v>465</v>
      </c>
      <c r="I74" s="64">
        <f t="shared" si="20"/>
        <v>0</v>
      </c>
      <c r="J74" s="145">
        <f t="shared" si="21"/>
        <v>465</v>
      </c>
      <c r="K74" s="146" t="str">
        <f t="shared" ref="K74:K137" si="32">IF(ISERROR(VLOOKUP(B74,$AC$9:$AC$50,1,0)),IF(J74&gt;10000,"Y","N"), "C")</f>
        <v>N</v>
      </c>
      <c r="L74" s="147">
        <f t="shared" si="22"/>
        <v>465</v>
      </c>
      <c r="M74" s="148">
        <f t="shared" si="23"/>
        <v>0</v>
      </c>
      <c r="N74" s="64">
        <f t="shared" si="24"/>
        <v>0</v>
      </c>
      <c r="O74" s="64">
        <f t="shared" si="25"/>
        <v>0</v>
      </c>
      <c r="Q74" s="104">
        <f t="shared" si="26"/>
        <v>0</v>
      </c>
      <c r="R74" s="104" t="str">
        <f t="shared" si="27"/>
        <v>Not Applicable</v>
      </c>
      <c r="S74" s="149" t="s">
        <v>815</v>
      </c>
      <c r="T74" s="149">
        <f>IF(O74=0,0,IF(S74="N",0,VLOOKUP(B74,'Enrollment 25-26'!$B$8:$K$332,9,FALSE)))</f>
        <v>0</v>
      </c>
      <c r="U74" s="64">
        <f t="shared" si="28"/>
        <v>0</v>
      </c>
      <c r="V74" s="128">
        <f t="shared" si="29"/>
        <v>0</v>
      </c>
      <c r="W74" s="150"/>
      <c r="X74" s="64">
        <f>IFERROR(VLOOKUP($B74,#REF!,14,FALSE),0)</f>
        <v>0</v>
      </c>
      <c r="Y74" s="99">
        <f t="shared" si="30"/>
        <v>0</v>
      </c>
      <c r="Z74" s="132">
        <f t="shared" si="31"/>
        <v>0</v>
      </c>
      <c r="AA74" s="151" t="str">
        <f t="shared" ref="AA74:AA137" si="33">K74</f>
        <v>N</v>
      </c>
      <c r="AC74" s="64"/>
      <c r="AE74" s="152"/>
      <c r="AH74" s="153"/>
      <c r="AI74" s="153"/>
      <c r="AJ74" s="153"/>
      <c r="AK74" s="154"/>
    </row>
    <row r="75" spans="1:37" x14ac:dyDescent="0.25">
      <c r="A75" s="142" t="s">
        <v>454</v>
      </c>
      <c r="B75" t="s">
        <v>538</v>
      </c>
      <c r="C75" t="s">
        <v>76</v>
      </c>
      <c r="D75" s="143">
        <f>IFERROR(VLOOKUP(B75,'Enrollment 25-26'!$B$5:$I$332,8,FALSE),0)</f>
        <v>20.329999999999998</v>
      </c>
      <c r="E75" s="64">
        <f t="shared" si="18"/>
        <v>2364</v>
      </c>
      <c r="F75" s="144">
        <v>0</v>
      </c>
      <c r="G75" s="144">
        <v>0</v>
      </c>
      <c r="H75" s="64">
        <f t="shared" si="19"/>
        <v>2364</v>
      </c>
      <c r="I75" s="64">
        <f t="shared" si="20"/>
        <v>0</v>
      </c>
      <c r="J75" s="145">
        <f t="shared" si="21"/>
        <v>2364</v>
      </c>
      <c r="K75" s="146" t="str">
        <f t="shared" si="32"/>
        <v>C</v>
      </c>
      <c r="L75" s="147">
        <f t="shared" si="22"/>
        <v>0</v>
      </c>
      <c r="M75" s="148">
        <f t="shared" si="23"/>
        <v>20.329999999999998</v>
      </c>
      <c r="N75" s="64">
        <f t="shared" si="24"/>
        <v>17</v>
      </c>
      <c r="O75" s="64">
        <f t="shared" si="25"/>
        <v>2381</v>
      </c>
      <c r="Q75" s="104">
        <f t="shared" si="26"/>
        <v>0</v>
      </c>
      <c r="R75" s="104" t="str">
        <f t="shared" si="27"/>
        <v>Not Applicable</v>
      </c>
      <c r="S75" s="149" t="s">
        <v>815</v>
      </c>
      <c r="T75" s="149">
        <f>IF(O75=0,0,IF(S75="N",0,VLOOKUP(B75,'Enrollment 25-26'!$B$8:$K$332,9,FALSE)))</f>
        <v>0</v>
      </c>
      <c r="U75" s="64">
        <f t="shared" si="28"/>
        <v>2381</v>
      </c>
      <c r="V75" s="128">
        <f t="shared" si="29"/>
        <v>117.11756025577965</v>
      </c>
      <c r="W75" s="150"/>
      <c r="X75" s="64">
        <f>IFERROR(VLOOKUP($B75,#REF!,14,FALSE),0)</f>
        <v>0</v>
      </c>
      <c r="Y75" s="99">
        <f t="shared" si="30"/>
        <v>2381</v>
      </c>
      <c r="Z75" s="132">
        <f t="shared" si="31"/>
        <v>0</v>
      </c>
      <c r="AA75" s="151" t="str">
        <f t="shared" si="33"/>
        <v>C</v>
      </c>
      <c r="AC75" s="64"/>
      <c r="AE75" s="152"/>
      <c r="AH75" s="153"/>
      <c r="AI75" s="153"/>
      <c r="AJ75" s="153"/>
      <c r="AK75" s="154"/>
    </row>
    <row r="76" spans="1:37" x14ac:dyDescent="0.25">
      <c r="A76" s="142" t="s">
        <v>446</v>
      </c>
      <c r="B76" t="s">
        <v>539</v>
      </c>
      <c r="C76" t="s">
        <v>77</v>
      </c>
      <c r="D76" s="143">
        <f>IFERROR(VLOOKUP(B76,'Enrollment 25-26'!$B$5:$I$332,8,FALSE),0)</f>
        <v>4247.5</v>
      </c>
      <c r="E76" s="64">
        <f t="shared" si="18"/>
        <v>493857</v>
      </c>
      <c r="F76" s="144">
        <v>0</v>
      </c>
      <c r="G76" s="144">
        <v>0</v>
      </c>
      <c r="H76" s="64">
        <f t="shared" si="19"/>
        <v>493857</v>
      </c>
      <c r="I76" s="64">
        <f t="shared" si="20"/>
        <v>0</v>
      </c>
      <c r="J76" s="145">
        <f t="shared" si="21"/>
        <v>493857</v>
      </c>
      <c r="K76" s="146" t="str">
        <f t="shared" si="32"/>
        <v>Y</v>
      </c>
      <c r="L76" s="147">
        <f t="shared" si="22"/>
        <v>0</v>
      </c>
      <c r="M76" s="148">
        <f t="shared" si="23"/>
        <v>4247.5</v>
      </c>
      <c r="N76" s="64">
        <f t="shared" si="24"/>
        <v>3652</v>
      </c>
      <c r="O76" s="64">
        <f t="shared" si="25"/>
        <v>497509</v>
      </c>
      <c r="Q76" s="104">
        <f t="shared" si="26"/>
        <v>0</v>
      </c>
      <c r="R76" s="104" t="str">
        <f t="shared" si="27"/>
        <v>Not Applicable</v>
      </c>
      <c r="S76" s="149" t="s">
        <v>815</v>
      </c>
      <c r="T76" s="149">
        <f>IF(O76=0,0,IF(S76="N",0,VLOOKUP(B76,'Enrollment 25-26'!$B$8:$K$332,9,FALSE)))</f>
        <v>0</v>
      </c>
      <c r="U76" s="64">
        <f t="shared" si="28"/>
        <v>497509</v>
      </c>
      <c r="V76" s="128">
        <f t="shared" si="29"/>
        <v>117.12984108299</v>
      </c>
      <c r="W76" s="150"/>
      <c r="X76" s="64">
        <f>IFERROR(VLOOKUP($B76,#REF!,14,FALSE),0)</f>
        <v>0</v>
      </c>
      <c r="Y76" s="99">
        <f t="shared" si="30"/>
        <v>497509</v>
      </c>
      <c r="Z76" s="132">
        <f t="shared" si="31"/>
        <v>0</v>
      </c>
      <c r="AA76" s="151" t="str">
        <f t="shared" si="33"/>
        <v>Y</v>
      </c>
      <c r="AC76" s="64"/>
      <c r="AE76" s="152"/>
      <c r="AH76" s="153"/>
      <c r="AI76" s="153"/>
      <c r="AJ76" s="153"/>
      <c r="AK76" s="154"/>
    </row>
    <row r="77" spans="1:37" x14ac:dyDescent="0.25">
      <c r="A77" s="142" t="s">
        <v>471</v>
      </c>
      <c r="B77" t="s">
        <v>540</v>
      </c>
      <c r="C77" t="s">
        <v>78</v>
      </c>
      <c r="D77" s="143">
        <f>IFERROR(VLOOKUP(B77,'Enrollment 25-26'!$B$5:$I$332,8,FALSE),0)</f>
        <v>265.67333333333329</v>
      </c>
      <c r="E77" s="64">
        <f t="shared" si="18"/>
        <v>30890</v>
      </c>
      <c r="F77" s="144">
        <v>0</v>
      </c>
      <c r="G77" s="144">
        <v>0</v>
      </c>
      <c r="H77" s="64">
        <f t="shared" si="19"/>
        <v>30890</v>
      </c>
      <c r="I77" s="64">
        <f t="shared" si="20"/>
        <v>0</v>
      </c>
      <c r="J77" s="145">
        <f t="shared" si="21"/>
        <v>30890</v>
      </c>
      <c r="K77" s="146" t="str">
        <f t="shared" si="32"/>
        <v>Y</v>
      </c>
      <c r="L77" s="147">
        <f t="shared" si="22"/>
        <v>0</v>
      </c>
      <c r="M77" s="148">
        <f t="shared" si="23"/>
        <v>265.67333333333329</v>
      </c>
      <c r="N77" s="64">
        <f t="shared" si="24"/>
        <v>228</v>
      </c>
      <c r="O77" s="64">
        <f t="shared" si="25"/>
        <v>31118</v>
      </c>
      <c r="Q77" s="104">
        <f t="shared" si="26"/>
        <v>0</v>
      </c>
      <c r="R77" s="104" t="str">
        <f t="shared" si="27"/>
        <v>Not Applicable</v>
      </c>
      <c r="S77" s="149" t="s">
        <v>815</v>
      </c>
      <c r="T77" s="149">
        <f>IF(O77=0,0,IF(S77="N",0,VLOOKUP(B77,'Enrollment 25-26'!$B$8:$K$332,9,FALSE)))</f>
        <v>0</v>
      </c>
      <c r="U77" s="64">
        <f t="shared" si="28"/>
        <v>31118</v>
      </c>
      <c r="V77" s="128">
        <f t="shared" si="29"/>
        <v>117.12880479787209</v>
      </c>
      <c r="W77" s="150"/>
      <c r="X77" s="64">
        <f>IFERROR(VLOOKUP($B77,#REF!,14,FALSE),0)</f>
        <v>0</v>
      </c>
      <c r="Y77" s="99">
        <f t="shared" si="30"/>
        <v>31118</v>
      </c>
      <c r="Z77" s="132">
        <f t="shared" si="31"/>
        <v>0</v>
      </c>
      <c r="AA77" s="151" t="str">
        <f t="shared" si="33"/>
        <v>Y</v>
      </c>
      <c r="AC77" s="64"/>
      <c r="AE77" s="152"/>
      <c r="AH77" s="153"/>
      <c r="AI77" s="153"/>
      <c r="AJ77" s="153"/>
      <c r="AK77" s="154"/>
    </row>
    <row r="78" spans="1:37" x14ac:dyDescent="0.25">
      <c r="A78" s="142" t="s">
        <v>438</v>
      </c>
      <c r="B78" t="s">
        <v>541</v>
      </c>
      <c r="C78" t="s">
        <v>79</v>
      </c>
      <c r="D78" s="143">
        <f>IFERROR(VLOOKUP(B78,'Enrollment 25-26'!$B$5:$I$332,8,FALSE),0)</f>
        <v>140.82999999999998</v>
      </c>
      <c r="E78" s="64">
        <f t="shared" si="18"/>
        <v>16374</v>
      </c>
      <c r="F78" s="144">
        <v>0</v>
      </c>
      <c r="G78" s="144">
        <v>0</v>
      </c>
      <c r="H78" s="64">
        <f t="shared" si="19"/>
        <v>16374</v>
      </c>
      <c r="I78" s="64">
        <f t="shared" si="20"/>
        <v>0</v>
      </c>
      <c r="J78" s="145">
        <f t="shared" si="21"/>
        <v>16374</v>
      </c>
      <c r="K78" s="146" t="str">
        <f t="shared" si="32"/>
        <v>Y</v>
      </c>
      <c r="L78" s="147">
        <f t="shared" si="22"/>
        <v>0</v>
      </c>
      <c r="M78" s="148">
        <f t="shared" si="23"/>
        <v>140.82999999999998</v>
      </c>
      <c r="N78" s="64">
        <f t="shared" si="24"/>
        <v>121</v>
      </c>
      <c r="O78" s="64">
        <f t="shared" si="25"/>
        <v>16495</v>
      </c>
      <c r="Q78" s="104">
        <f t="shared" si="26"/>
        <v>0</v>
      </c>
      <c r="R78" s="104" t="str">
        <f t="shared" si="27"/>
        <v>Not Applicable</v>
      </c>
      <c r="S78" s="149" t="s">
        <v>815</v>
      </c>
      <c r="T78" s="149">
        <f>IF(O78=0,0,IF(S78="N",0,VLOOKUP(B78,'Enrollment 25-26'!$B$8:$K$332,9,FALSE)))</f>
        <v>0</v>
      </c>
      <c r="U78" s="64">
        <f t="shared" si="28"/>
        <v>16495</v>
      </c>
      <c r="V78" s="128">
        <f t="shared" si="29"/>
        <v>117.12703259248741</v>
      </c>
      <c r="W78" s="150"/>
      <c r="X78" s="64">
        <f>IFERROR(VLOOKUP($B78,#REF!,14,FALSE),0)</f>
        <v>0</v>
      </c>
      <c r="Y78" s="99">
        <f t="shared" si="30"/>
        <v>16495</v>
      </c>
      <c r="Z78" s="132">
        <f t="shared" si="31"/>
        <v>0</v>
      </c>
      <c r="AA78" s="151" t="str">
        <f t="shared" si="33"/>
        <v>Y</v>
      </c>
      <c r="AC78" s="64"/>
      <c r="AE78" s="152"/>
      <c r="AH78" s="153"/>
      <c r="AI78" s="153"/>
      <c r="AJ78" s="153"/>
      <c r="AK78" s="154"/>
    </row>
    <row r="79" spans="1:37" x14ac:dyDescent="0.25">
      <c r="A79" s="142" t="s">
        <v>443</v>
      </c>
      <c r="B79" t="s">
        <v>542</v>
      </c>
      <c r="C79" t="s">
        <v>80</v>
      </c>
      <c r="D79" s="143">
        <f>IFERROR(VLOOKUP(B79,'Enrollment 25-26'!$B$5:$I$332,8,FALSE),0)</f>
        <v>0</v>
      </c>
      <c r="E79" s="64">
        <f t="shared" si="18"/>
        <v>0</v>
      </c>
      <c r="F79" s="144">
        <v>0</v>
      </c>
      <c r="G79" s="144">
        <v>0</v>
      </c>
      <c r="H79" s="64">
        <f t="shared" si="19"/>
        <v>0</v>
      </c>
      <c r="I79" s="64">
        <f t="shared" si="20"/>
        <v>0</v>
      </c>
      <c r="J79" s="145">
        <f t="shared" si="21"/>
        <v>0</v>
      </c>
      <c r="K79" s="146" t="str">
        <f t="shared" si="32"/>
        <v>N</v>
      </c>
      <c r="L79" s="147">
        <f t="shared" si="22"/>
        <v>0</v>
      </c>
      <c r="M79" s="148">
        <f t="shared" si="23"/>
        <v>0</v>
      </c>
      <c r="N79" s="64">
        <f t="shared" si="24"/>
        <v>0</v>
      </c>
      <c r="O79" s="64">
        <f t="shared" si="25"/>
        <v>0</v>
      </c>
      <c r="Q79" s="104">
        <f t="shared" si="26"/>
        <v>0</v>
      </c>
      <c r="R79" s="104" t="str">
        <f t="shared" si="27"/>
        <v>Not Applicable</v>
      </c>
      <c r="S79" s="149" t="s">
        <v>815</v>
      </c>
      <c r="T79" s="149">
        <f>IF(O79=0,0,IF(S79="N",0,VLOOKUP(B79,'Enrollment 25-26'!$B$8:$K$332,9,FALSE)))</f>
        <v>0</v>
      </c>
      <c r="U79" s="64">
        <f t="shared" si="28"/>
        <v>0</v>
      </c>
      <c r="V79" s="128">
        <f t="shared" si="29"/>
        <v>0</v>
      </c>
      <c r="W79" s="150"/>
      <c r="X79" s="64">
        <f>IFERROR(VLOOKUP($B79,#REF!,14,FALSE),0)</f>
        <v>0</v>
      </c>
      <c r="Y79" s="99">
        <f t="shared" si="30"/>
        <v>0</v>
      </c>
      <c r="Z79" s="132">
        <f t="shared" si="31"/>
        <v>0</v>
      </c>
      <c r="AA79" s="151" t="str">
        <f t="shared" si="33"/>
        <v>N</v>
      </c>
      <c r="AC79" s="64"/>
      <c r="AE79" s="152"/>
      <c r="AH79" s="153"/>
      <c r="AI79" s="153"/>
      <c r="AJ79" s="153"/>
      <c r="AK79" s="154"/>
    </row>
    <row r="80" spans="1:37" x14ac:dyDescent="0.25">
      <c r="A80" s="142" t="s">
        <v>481</v>
      </c>
      <c r="B80" t="s">
        <v>543</v>
      </c>
      <c r="C80" t="s">
        <v>81</v>
      </c>
      <c r="D80" s="143">
        <f>IFERROR(VLOOKUP(B80,'Enrollment 25-26'!$B$5:$I$332,8,FALSE),0)</f>
        <v>130.5</v>
      </c>
      <c r="E80" s="64">
        <f t="shared" si="18"/>
        <v>15173</v>
      </c>
      <c r="F80" s="144">
        <v>0</v>
      </c>
      <c r="G80" s="144">
        <v>0</v>
      </c>
      <c r="H80" s="64">
        <f t="shared" si="19"/>
        <v>15173</v>
      </c>
      <c r="I80" s="64">
        <f t="shared" si="20"/>
        <v>0</v>
      </c>
      <c r="J80" s="145">
        <f t="shared" si="21"/>
        <v>15173</v>
      </c>
      <c r="K80" s="146" t="str">
        <f t="shared" si="32"/>
        <v>Y</v>
      </c>
      <c r="L80" s="147">
        <f t="shared" si="22"/>
        <v>0</v>
      </c>
      <c r="M80" s="148">
        <f t="shared" si="23"/>
        <v>130.5</v>
      </c>
      <c r="N80" s="64">
        <f t="shared" si="24"/>
        <v>112</v>
      </c>
      <c r="O80" s="64">
        <f t="shared" si="25"/>
        <v>15285</v>
      </c>
      <c r="Q80" s="104">
        <f t="shared" si="26"/>
        <v>0</v>
      </c>
      <c r="R80" s="104" t="str">
        <f t="shared" si="27"/>
        <v>Not Applicable</v>
      </c>
      <c r="S80" s="149" t="s">
        <v>815</v>
      </c>
      <c r="T80" s="149">
        <f>IF(O80=0,0,IF(S80="N",0,VLOOKUP(B80,'Enrollment 25-26'!$B$8:$K$332,9,FALSE)))</f>
        <v>0</v>
      </c>
      <c r="U80" s="64">
        <f t="shared" si="28"/>
        <v>15285</v>
      </c>
      <c r="V80" s="128">
        <f t="shared" si="29"/>
        <v>117.1264367816092</v>
      </c>
      <c r="W80" s="150"/>
      <c r="X80" s="64">
        <f>IFERROR(VLOOKUP($B80,#REF!,14,FALSE),0)</f>
        <v>0</v>
      </c>
      <c r="Y80" s="99">
        <f t="shared" si="30"/>
        <v>15285</v>
      </c>
      <c r="Z80" s="132">
        <f t="shared" si="31"/>
        <v>0</v>
      </c>
      <c r="AA80" s="151" t="str">
        <f t="shared" si="33"/>
        <v>Y</v>
      </c>
      <c r="AC80" s="64"/>
      <c r="AE80" s="152"/>
      <c r="AH80" s="153"/>
      <c r="AI80" s="153"/>
      <c r="AJ80" s="153"/>
      <c r="AK80" s="154"/>
    </row>
    <row r="81" spans="1:37" x14ac:dyDescent="0.25">
      <c r="A81" s="142" t="s">
        <v>454</v>
      </c>
      <c r="B81" t="s">
        <v>544</v>
      </c>
      <c r="C81" t="s">
        <v>82</v>
      </c>
      <c r="D81" s="143">
        <f>IFERROR(VLOOKUP(B81,'Enrollment 25-26'!$B$5:$I$332,8,FALSE),0)</f>
        <v>329.16999999999996</v>
      </c>
      <c r="E81" s="64">
        <f t="shared" si="18"/>
        <v>38273</v>
      </c>
      <c r="F81" s="144">
        <v>0</v>
      </c>
      <c r="G81" s="144">
        <v>0</v>
      </c>
      <c r="H81" s="64">
        <f t="shared" si="19"/>
        <v>38273</v>
      </c>
      <c r="I81" s="64">
        <f t="shared" si="20"/>
        <v>0</v>
      </c>
      <c r="J81" s="145">
        <f t="shared" si="21"/>
        <v>38273</v>
      </c>
      <c r="K81" s="146" t="str">
        <f t="shared" si="32"/>
        <v>Y</v>
      </c>
      <c r="L81" s="147">
        <f t="shared" si="22"/>
        <v>0</v>
      </c>
      <c r="M81" s="148">
        <f t="shared" si="23"/>
        <v>329.16999999999996</v>
      </c>
      <c r="N81" s="64">
        <f t="shared" si="24"/>
        <v>283</v>
      </c>
      <c r="O81" s="64">
        <f t="shared" si="25"/>
        <v>38556</v>
      </c>
      <c r="Q81" s="104">
        <f t="shared" si="26"/>
        <v>0</v>
      </c>
      <c r="R81" s="104" t="str">
        <f t="shared" si="27"/>
        <v>Not Applicable</v>
      </c>
      <c r="S81" s="149" t="s">
        <v>815</v>
      </c>
      <c r="T81" s="149">
        <f>IF(O81=0,0,IF(S81="N",0,VLOOKUP(B81,'Enrollment 25-26'!$B$8:$K$332,9,FALSE)))</f>
        <v>0</v>
      </c>
      <c r="U81" s="64">
        <f t="shared" si="28"/>
        <v>38556</v>
      </c>
      <c r="V81" s="128">
        <f t="shared" si="29"/>
        <v>117.13096576237204</v>
      </c>
      <c r="W81" s="150"/>
      <c r="X81" s="64">
        <f>IFERROR(VLOOKUP($B81,#REF!,14,FALSE),0)</f>
        <v>0</v>
      </c>
      <c r="Y81" s="99">
        <f t="shared" si="30"/>
        <v>38556</v>
      </c>
      <c r="Z81" s="132">
        <f t="shared" si="31"/>
        <v>0</v>
      </c>
      <c r="AA81" s="151" t="str">
        <f t="shared" si="33"/>
        <v>Y</v>
      </c>
      <c r="AC81" s="64"/>
      <c r="AE81" s="152"/>
      <c r="AH81" s="153"/>
      <c r="AI81" s="153"/>
      <c r="AJ81" s="153"/>
      <c r="AK81" s="154"/>
    </row>
    <row r="82" spans="1:37" x14ac:dyDescent="0.25">
      <c r="A82" s="142" t="s">
        <v>481</v>
      </c>
      <c r="B82" t="s">
        <v>545</v>
      </c>
      <c r="C82" t="s">
        <v>83</v>
      </c>
      <c r="D82" s="143">
        <f>IFERROR(VLOOKUP(B82,'Enrollment 25-26'!$B$5:$I$332,8,FALSE),0)</f>
        <v>482.83</v>
      </c>
      <c r="E82" s="64">
        <f t="shared" si="18"/>
        <v>56139</v>
      </c>
      <c r="F82" s="144">
        <v>0</v>
      </c>
      <c r="G82" s="144">
        <v>0</v>
      </c>
      <c r="H82" s="64">
        <f t="shared" si="19"/>
        <v>56139</v>
      </c>
      <c r="I82" s="64">
        <f t="shared" si="20"/>
        <v>0</v>
      </c>
      <c r="J82" s="145">
        <f t="shared" si="21"/>
        <v>56139</v>
      </c>
      <c r="K82" s="146" t="str">
        <f t="shared" si="32"/>
        <v>Y</v>
      </c>
      <c r="L82" s="147">
        <f t="shared" si="22"/>
        <v>0</v>
      </c>
      <c r="M82" s="148">
        <f t="shared" si="23"/>
        <v>482.83</v>
      </c>
      <c r="N82" s="64">
        <f t="shared" si="24"/>
        <v>415</v>
      </c>
      <c r="O82" s="64">
        <f t="shared" si="25"/>
        <v>56554</v>
      </c>
      <c r="Q82" s="104">
        <f t="shared" si="26"/>
        <v>0</v>
      </c>
      <c r="R82" s="104" t="str">
        <f t="shared" si="27"/>
        <v>Not Applicable</v>
      </c>
      <c r="S82" s="149" t="s">
        <v>815</v>
      </c>
      <c r="T82" s="149">
        <f>IF(O82=0,0,IF(S82="N",0,VLOOKUP(B82,'Enrollment 25-26'!$B$8:$K$332,9,FALSE)))</f>
        <v>0</v>
      </c>
      <c r="U82" s="64">
        <f t="shared" si="28"/>
        <v>56554</v>
      </c>
      <c r="V82" s="128">
        <f t="shared" si="29"/>
        <v>117.13025288403786</v>
      </c>
      <c r="W82" s="150"/>
      <c r="X82" s="64">
        <f>IFERROR(VLOOKUP($B82,#REF!,14,FALSE),0)</f>
        <v>0</v>
      </c>
      <c r="Y82" s="99">
        <f t="shared" si="30"/>
        <v>56554</v>
      </c>
      <c r="Z82" s="132">
        <f t="shared" si="31"/>
        <v>0</v>
      </c>
      <c r="AA82" s="151" t="str">
        <f t="shared" si="33"/>
        <v>Y</v>
      </c>
      <c r="AC82" s="64"/>
      <c r="AE82" s="152"/>
      <c r="AH82" s="153"/>
      <c r="AI82" s="153"/>
      <c r="AJ82" s="153"/>
      <c r="AK82" s="154"/>
    </row>
    <row r="83" spans="1:37" x14ac:dyDescent="0.25">
      <c r="A83" s="142" t="s">
        <v>497</v>
      </c>
      <c r="B83" s="142" t="s">
        <v>546</v>
      </c>
      <c r="C83" t="s">
        <v>547</v>
      </c>
      <c r="D83" s="143">
        <f>IFERROR(VLOOKUP(B83,'Enrollment 25-26'!$B$5:$I$332,8,FALSE),0)</f>
        <v>0</v>
      </c>
      <c r="E83" s="64">
        <f t="shared" si="18"/>
        <v>0</v>
      </c>
      <c r="F83" s="144">
        <v>0</v>
      </c>
      <c r="G83" s="144">
        <v>0</v>
      </c>
      <c r="H83" s="64">
        <f t="shared" si="19"/>
        <v>0</v>
      </c>
      <c r="I83" s="64">
        <f t="shared" si="20"/>
        <v>0</v>
      </c>
      <c r="J83" s="145">
        <f t="shared" si="21"/>
        <v>0</v>
      </c>
      <c r="K83" s="146" t="str">
        <f t="shared" si="32"/>
        <v>N</v>
      </c>
      <c r="L83" s="147">
        <f t="shared" si="22"/>
        <v>0</v>
      </c>
      <c r="M83" s="148">
        <f t="shared" si="23"/>
        <v>0</v>
      </c>
      <c r="N83" s="64">
        <f t="shared" si="24"/>
        <v>0</v>
      </c>
      <c r="O83" s="64">
        <f t="shared" si="25"/>
        <v>0</v>
      </c>
      <c r="Q83" s="104">
        <f t="shared" si="26"/>
        <v>0</v>
      </c>
      <c r="R83" s="104" t="str">
        <f t="shared" si="27"/>
        <v>Not Applicable</v>
      </c>
      <c r="S83" s="149" t="s">
        <v>815</v>
      </c>
      <c r="T83" s="149">
        <f>IF(O83=0,0,IF(S83="N",0,VLOOKUP(B83,'Enrollment 25-26'!$B$8:$K$332,9,FALSE)))</f>
        <v>0</v>
      </c>
      <c r="U83" s="64">
        <f t="shared" si="28"/>
        <v>0</v>
      </c>
      <c r="V83" s="128">
        <f t="shared" si="29"/>
        <v>0</v>
      </c>
      <c r="W83" s="150"/>
      <c r="X83" s="64">
        <f>IFERROR(VLOOKUP($B83,#REF!,14,FALSE),0)</f>
        <v>0</v>
      </c>
      <c r="Y83" s="99">
        <f t="shared" si="30"/>
        <v>0</v>
      </c>
      <c r="Z83" s="132">
        <f t="shared" si="31"/>
        <v>0</v>
      </c>
      <c r="AA83" s="151" t="str">
        <f t="shared" si="33"/>
        <v>N</v>
      </c>
      <c r="AC83" s="64"/>
      <c r="AE83" s="152"/>
      <c r="AH83" s="153"/>
      <c r="AI83" s="153"/>
      <c r="AJ83" s="153"/>
      <c r="AK83" s="154"/>
    </row>
    <row r="84" spans="1:37" x14ac:dyDescent="0.25">
      <c r="A84" s="142" t="s">
        <v>497</v>
      </c>
      <c r="B84" t="s">
        <v>548</v>
      </c>
      <c r="C84" t="s">
        <v>549</v>
      </c>
      <c r="D84" s="143">
        <f>IFERROR(VLOOKUP(B84,'Enrollment 25-26'!$B$5:$I$332,8,FALSE),0)</f>
        <v>0</v>
      </c>
      <c r="E84" s="64">
        <f t="shared" si="18"/>
        <v>0</v>
      </c>
      <c r="F84" s="144">
        <v>0</v>
      </c>
      <c r="G84" s="144">
        <v>0</v>
      </c>
      <c r="H84" s="64">
        <f t="shared" si="19"/>
        <v>0</v>
      </c>
      <c r="I84" s="64">
        <f t="shared" si="20"/>
        <v>0</v>
      </c>
      <c r="J84" s="145">
        <f t="shared" si="21"/>
        <v>0</v>
      </c>
      <c r="K84" s="146" t="str">
        <f t="shared" si="32"/>
        <v>N</v>
      </c>
      <c r="L84" s="147">
        <f t="shared" si="22"/>
        <v>0</v>
      </c>
      <c r="M84" s="148">
        <f t="shared" si="23"/>
        <v>0</v>
      </c>
      <c r="N84" s="64">
        <f t="shared" si="24"/>
        <v>0</v>
      </c>
      <c r="O84" s="64">
        <f t="shared" si="25"/>
        <v>0</v>
      </c>
      <c r="Q84" s="104">
        <f t="shared" si="26"/>
        <v>0</v>
      </c>
      <c r="R84" s="104" t="str">
        <f t="shared" si="27"/>
        <v>Not Applicable</v>
      </c>
      <c r="S84" s="149" t="s">
        <v>815</v>
      </c>
      <c r="T84" s="149">
        <f>IF(O84=0,0,IF(S84="N",0,VLOOKUP(B84,'Enrollment 25-26'!$B$8:$K$332,9,FALSE)))</f>
        <v>0</v>
      </c>
      <c r="U84" s="64">
        <f t="shared" si="28"/>
        <v>0</v>
      </c>
      <c r="V84" s="128">
        <f t="shared" si="29"/>
        <v>0</v>
      </c>
      <c r="W84" s="150"/>
      <c r="X84" s="64">
        <f>IFERROR(VLOOKUP($B84,#REF!,14,FALSE),0)</f>
        <v>0</v>
      </c>
      <c r="Y84" s="99">
        <f t="shared" si="30"/>
        <v>0</v>
      </c>
      <c r="Z84" s="132">
        <f t="shared" si="31"/>
        <v>0</v>
      </c>
      <c r="AA84" s="151" t="str">
        <f t="shared" si="33"/>
        <v>N</v>
      </c>
      <c r="AC84" s="64"/>
      <c r="AE84" s="152"/>
      <c r="AH84" s="153"/>
      <c r="AI84" s="153"/>
      <c r="AJ84" s="153"/>
      <c r="AK84" s="154"/>
    </row>
    <row r="85" spans="1:37" x14ac:dyDescent="0.25">
      <c r="A85" s="142" t="s">
        <v>497</v>
      </c>
      <c r="B85" t="s">
        <v>550</v>
      </c>
      <c r="C85" t="s">
        <v>551</v>
      </c>
      <c r="D85" s="143">
        <f>IFERROR(VLOOKUP(B85,'Enrollment 25-26'!$B$5:$I$332,8,FALSE),0)</f>
        <v>0</v>
      </c>
      <c r="E85" s="64">
        <f t="shared" si="18"/>
        <v>0</v>
      </c>
      <c r="F85" s="144">
        <v>0</v>
      </c>
      <c r="G85" s="144">
        <v>0</v>
      </c>
      <c r="H85" s="64">
        <f t="shared" si="19"/>
        <v>0</v>
      </c>
      <c r="I85" s="64">
        <f t="shared" si="20"/>
        <v>0</v>
      </c>
      <c r="J85" s="145">
        <f t="shared" si="21"/>
        <v>0</v>
      </c>
      <c r="K85" s="146" t="str">
        <f t="shared" si="32"/>
        <v>N</v>
      </c>
      <c r="L85" s="147">
        <f t="shared" si="22"/>
        <v>0</v>
      </c>
      <c r="M85" s="148">
        <f t="shared" si="23"/>
        <v>0</v>
      </c>
      <c r="N85" s="64">
        <f t="shared" si="24"/>
        <v>0</v>
      </c>
      <c r="O85" s="64">
        <f t="shared" si="25"/>
        <v>0</v>
      </c>
      <c r="Q85" s="104">
        <f t="shared" si="26"/>
        <v>0</v>
      </c>
      <c r="R85" s="104" t="str">
        <f t="shared" si="27"/>
        <v>Not Applicable</v>
      </c>
      <c r="S85" s="149" t="s">
        <v>815</v>
      </c>
      <c r="T85" s="149">
        <f>IF(O85=0,0,IF(S85="N",0,VLOOKUP(B85,'Enrollment 25-26'!$B$8:$K$332,9,FALSE)))</f>
        <v>0</v>
      </c>
      <c r="U85" s="64">
        <f t="shared" si="28"/>
        <v>0</v>
      </c>
      <c r="V85" s="128">
        <f t="shared" si="29"/>
        <v>0</v>
      </c>
      <c r="W85" s="150"/>
      <c r="X85" s="64">
        <f>IFERROR(VLOOKUP($B85,#REF!,14,FALSE),0)</f>
        <v>0</v>
      </c>
      <c r="Y85" s="99">
        <f t="shared" si="30"/>
        <v>0</v>
      </c>
      <c r="Z85" s="132">
        <f t="shared" si="31"/>
        <v>0</v>
      </c>
      <c r="AA85" s="151" t="str">
        <f t="shared" si="33"/>
        <v>N</v>
      </c>
      <c r="AC85" s="64"/>
      <c r="AE85" s="152"/>
      <c r="AH85" s="153"/>
      <c r="AI85" s="153"/>
      <c r="AJ85" s="153"/>
      <c r="AK85" s="154"/>
    </row>
    <row r="86" spans="1:37" x14ac:dyDescent="0.25">
      <c r="A86" s="142" t="s">
        <v>438</v>
      </c>
      <c r="B86" t="s">
        <v>552</v>
      </c>
      <c r="C86" t="s">
        <v>85</v>
      </c>
      <c r="D86" s="143">
        <f>IFERROR(VLOOKUP(B86,'Enrollment 25-26'!$B$5:$I$332,8,FALSE),0)</f>
        <v>2</v>
      </c>
      <c r="E86" s="64">
        <f t="shared" si="18"/>
        <v>233</v>
      </c>
      <c r="F86" s="144">
        <v>0</v>
      </c>
      <c r="G86" s="144">
        <v>0</v>
      </c>
      <c r="H86" s="64">
        <f t="shared" si="19"/>
        <v>233</v>
      </c>
      <c r="I86" s="64">
        <f t="shared" si="20"/>
        <v>0</v>
      </c>
      <c r="J86" s="145">
        <f t="shared" si="21"/>
        <v>233</v>
      </c>
      <c r="K86" s="146" t="str">
        <f t="shared" si="32"/>
        <v>N</v>
      </c>
      <c r="L86" s="147">
        <f t="shared" si="22"/>
        <v>233</v>
      </c>
      <c r="M86" s="148">
        <f t="shared" si="23"/>
        <v>0</v>
      </c>
      <c r="N86" s="64">
        <f t="shared" si="24"/>
        <v>0</v>
      </c>
      <c r="O86" s="64">
        <f t="shared" si="25"/>
        <v>0</v>
      </c>
      <c r="Q86" s="104">
        <f t="shared" si="26"/>
        <v>0</v>
      </c>
      <c r="R86" s="104" t="str">
        <f t="shared" si="27"/>
        <v>Not Applicable</v>
      </c>
      <c r="S86" s="149" t="s">
        <v>815</v>
      </c>
      <c r="T86" s="149">
        <f>IF(O86=0,0,IF(S86="N",0,VLOOKUP(B86,'Enrollment 25-26'!$B$8:$K$332,9,FALSE)))</f>
        <v>0</v>
      </c>
      <c r="U86" s="64">
        <f t="shared" si="28"/>
        <v>0</v>
      </c>
      <c r="V86" s="128">
        <f t="shared" si="29"/>
        <v>0</v>
      </c>
      <c r="W86" s="150"/>
      <c r="X86" s="64">
        <f>IFERROR(VLOOKUP($B86,#REF!,14,FALSE),0)</f>
        <v>0</v>
      </c>
      <c r="Y86" s="99">
        <f t="shared" si="30"/>
        <v>0</v>
      </c>
      <c r="Z86" s="132">
        <f t="shared" si="31"/>
        <v>0</v>
      </c>
      <c r="AA86" s="151" t="str">
        <f t="shared" si="33"/>
        <v>N</v>
      </c>
      <c r="AC86" s="64"/>
      <c r="AE86" s="152"/>
      <c r="AH86" s="153"/>
      <c r="AI86" s="153"/>
      <c r="AJ86" s="153"/>
      <c r="AK86" s="154"/>
    </row>
    <row r="87" spans="1:37" x14ac:dyDescent="0.25">
      <c r="A87" s="142" t="s">
        <v>446</v>
      </c>
      <c r="B87" t="s">
        <v>553</v>
      </c>
      <c r="C87" t="s">
        <v>86</v>
      </c>
      <c r="D87" s="143">
        <f>IFERROR(VLOOKUP(B87,'Enrollment 25-26'!$B$5:$I$332,8,FALSE),0)</f>
        <v>4095.4933333333329</v>
      </c>
      <c r="E87" s="64">
        <f t="shared" si="18"/>
        <v>476184</v>
      </c>
      <c r="F87" s="144">
        <v>0</v>
      </c>
      <c r="G87" s="144">
        <v>0</v>
      </c>
      <c r="H87" s="64">
        <f t="shared" si="19"/>
        <v>476184</v>
      </c>
      <c r="I87" s="64">
        <f t="shared" si="20"/>
        <v>0</v>
      </c>
      <c r="J87" s="145">
        <f t="shared" si="21"/>
        <v>476184</v>
      </c>
      <c r="K87" s="146" t="str">
        <f t="shared" si="32"/>
        <v>Y</v>
      </c>
      <c r="L87" s="147">
        <f t="shared" si="22"/>
        <v>0</v>
      </c>
      <c r="M87" s="148">
        <f t="shared" si="23"/>
        <v>4095.4933333333329</v>
      </c>
      <c r="N87" s="64">
        <f t="shared" si="24"/>
        <v>3521</v>
      </c>
      <c r="O87" s="64">
        <f t="shared" si="25"/>
        <v>479705</v>
      </c>
      <c r="Q87" s="104">
        <f t="shared" si="26"/>
        <v>0</v>
      </c>
      <c r="R87" s="104" t="str">
        <f t="shared" si="27"/>
        <v>Not Applicable</v>
      </c>
      <c r="S87" s="149" t="s">
        <v>815</v>
      </c>
      <c r="T87" s="149">
        <f>IF(O87=0,0,IF(S87="N",0,VLOOKUP(B87,'Enrollment 25-26'!$B$8:$K$332,9,FALSE)))</f>
        <v>0</v>
      </c>
      <c r="U87" s="64">
        <f t="shared" si="28"/>
        <v>479705</v>
      </c>
      <c r="V87" s="128">
        <f t="shared" si="29"/>
        <v>117.12996724855289</v>
      </c>
      <c r="W87" s="150"/>
      <c r="X87" s="64">
        <f>IFERROR(VLOOKUP($B87,#REF!,14,FALSE),0)</f>
        <v>0</v>
      </c>
      <c r="Y87" s="99">
        <f t="shared" si="30"/>
        <v>479705</v>
      </c>
      <c r="Z87" s="132">
        <f t="shared" si="31"/>
        <v>0</v>
      </c>
      <c r="AA87" s="151" t="str">
        <f t="shared" si="33"/>
        <v>Y</v>
      </c>
      <c r="AC87" s="64"/>
      <c r="AE87" s="152"/>
      <c r="AH87" s="153"/>
      <c r="AI87" s="153"/>
      <c r="AJ87" s="153"/>
      <c r="AK87" s="154"/>
    </row>
    <row r="88" spans="1:37" x14ac:dyDescent="0.25">
      <c r="A88" s="142" t="s">
        <v>459</v>
      </c>
      <c r="B88" t="s">
        <v>554</v>
      </c>
      <c r="C88" t="s">
        <v>87</v>
      </c>
      <c r="D88" s="143">
        <f>IFERROR(VLOOKUP(B88,'Enrollment 25-26'!$B$5:$I$332,8,FALSE),0)</f>
        <v>4043</v>
      </c>
      <c r="E88" s="64">
        <f t="shared" si="18"/>
        <v>470080</v>
      </c>
      <c r="F88" s="144">
        <v>0</v>
      </c>
      <c r="G88" s="144">
        <v>0</v>
      </c>
      <c r="H88" s="64">
        <f t="shared" si="19"/>
        <v>470080</v>
      </c>
      <c r="I88" s="64">
        <f t="shared" si="20"/>
        <v>0</v>
      </c>
      <c r="J88" s="145">
        <f t="shared" si="21"/>
        <v>470080</v>
      </c>
      <c r="K88" s="146" t="str">
        <f t="shared" si="32"/>
        <v>Y</v>
      </c>
      <c r="L88" s="147">
        <f t="shared" si="22"/>
        <v>0</v>
      </c>
      <c r="M88" s="148">
        <f t="shared" si="23"/>
        <v>4043</v>
      </c>
      <c r="N88" s="64">
        <f t="shared" si="24"/>
        <v>3476</v>
      </c>
      <c r="O88" s="64">
        <f t="shared" si="25"/>
        <v>473556</v>
      </c>
      <c r="Q88" s="104">
        <f t="shared" si="26"/>
        <v>0</v>
      </c>
      <c r="R88" s="104" t="str">
        <f t="shared" si="27"/>
        <v>Not Applicable</v>
      </c>
      <c r="S88" s="149" t="s">
        <v>815</v>
      </c>
      <c r="T88" s="149">
        <f>IF(O88=0,0,IF(S88="N",0,VLOOKUP(B88,'Enrollment 25-26'!$B$8:$K$332,9,FALSE)))</f>
        <v>0</v>
      </c>
      <c r="U88" s="64">
        <f t="shared" si="28"/>
        <v>473556</v>
      </c>
      <c r="V88" s="128">
        <f t="shared" si="29"/>
        <v>117.12985406876082</v>
      </c>
      <c r="W88" s="150"/>
      <c r="X88" s="64">
        <f>IFERROR(VLOOKUP($B88,#REF!,14,FALSE),0)</f>
        <v>0</v>
      </c>
      <c r="Y88" s="99">
        <f t="shared" si="30"/>
        <v>473556</v>
      </c>
      <c r="Z88" s="132">
        <f t="shared" si="31"/>
        <v>0</v>
      </c>
      <c r="AA88" s="151" t="str">
        <f t="shared" si="33"/>
        <v>Y</v>
      </c>
      <c r="AC88" s="64"/>
      <c r="AE88" s="152"/>
      <c r="AH88" s="153"/>
      <c r="AI88" s="153"/>
      <c r="AJ88" s="153"/>
      <c r="AK88" s="154"/>
    </row>
    <row r="89" spans="1:37" x14ac:dyDescent="0.25">
      <c r="A89" s="142" t="s">
        <v>443</v>
      </c>
      <c r="B89" t="s">
        <v>555</v>
      </c>
      <c r="C89" t="s">
        <v>88</v>
      </c>
      <c r="D89" s="143">
        <f>IFERROR(VLOOKUP(B89,'Enrollment 25-26'!$B$5:$I$332,8,FALSE),0)</f>
        <v>0</v>
      </c>
      <c r="E89" s="64">
        <f t="shared" si="18"/>
        <v>0</v>
      </c>
      <c r="F89" s="144">
        <v>0</v>
      </c>
      <c r="G89" s="144">
        <v>0</v>
      </c>
      <c r="H89" s="64">
        <f t="shared" si="19"/>
        <v>0</v>
      </c>
      <c r="I89" s="64">
        <f t="shared" si="20"/>
        <v>0</v>
      </c>
      <c r="J89" s="145">
        <f t="shared" si="21"/>
        <v>0</v>
      </c>
      <c r="K89" s="146" t="str">
        <f t="shared" si="32"/>
        <v>N</v>
      </c>
      <c r="L89" s="147">
        <f t="shared" si="22"/>
        <v>0</v>
      </c>
      <c r="M89" s="148">
        <f t="shared" si="23"/>
        <v>0</v>
      </c>
      <c r="N89" s="64">
        <f t="shared" si="24"/>
        <v>0</v>
      </c>
      <c r="O89" s="64">
        <f t="shared" si="25"/>
        <v>0</v>
      </c>
      <c r="Q89" s="104">
        <f t="shared" si="26"/>
        <v>0</v>
      </c>
      <c r="R89" s="104" t="str">
        <f t="shared" si="27"/>
        <v>Not Applicable</v>
      </c>
      <c r="S89" s="149" t="s">
        <v>815</v>
      </c>
      <c r="T89" s="149">
        <f>IF(O89=0,0,IF(S89="N",0,VLOOKUP(B89,'Enrollment 25-26'!$B$8:$K$332,9,FALSE)))</f>
        <v>0</v>
      </c>
      <c r="U89" s="64">
        <f t="shared" si="28"/>
        <v>0</v>
      </c>
      <c r="V89" s="128">
        <f t="shared" si="29"/>
        <v>0</v>
      </c>
      <c r="W89" s="150"/>
      <c r="X89" s="64">
        <f>IFERROR(VLOOKUP($B89,#REF!,14,FALSE),0)</f>
        <v>0</v>
      </c>
      <c r="Y89" s="99">
        <f t="shared" si="30"/>
        <v>0</v>
      </c>
      <c r="Z89" s="132">
        <f t="shared" si="31"/>
        <v>0</v>
      </c>
      <c r="AA89" s="151" t="str">
        <f t="shared" si="33"/>
        <v>N</v>
      </c>
      <c r="AC89" s="64"/>
      <c r="AE89" s="152"/>
      <c r="AH89" s="153"/>
      <c r="AI89" s="153"/>
      <c r="AJ89" s="153"/>
      <c r="AK89" s="154"/>
    </row>
    <row r="90" spans="1:37" x14ac:dyDescent="0.25">
      <c r="A90" s="142" t="s">
        <v>454</v>
      </c>
      <c r="B90" t="s">
        <v>556</v>
      </c>
      <c r="C90" t="s">
        <v>89</v>
      </c>
      <c r="D90" s="143">
        <f>IFERROR(VLOOKUP(B90,'Enrollment 25-26'!$B$5:$I$332,8,FALSE),0)</f>
        <v>7288.9933333333329</v>
      </c>
      <c r="E90" s="64">
        <f t="shared" si="18"/>
        <v>847492</v>
      </c>
      <c r="F90" s="144">
        <v>0</v>
      </c>
      <c r="G90" s="144">
        <v>0</v>
      </c>
      <c r="H90" s="64">
        <f t="shared" si="19"/>
        <v>847492</v>
      </c>
      <c r="I90" s="64">
        <f t="shared" si="20"/>
        <v>0</v>
      </c>
      <c r="J90" s="145">
        <f t="shared" si="21"/>
        <v>847492</v>
      </c>
      <c r="K90" s="146" t="str">
        <f t="shared" si="32"/>
        <v>Y</v>
      </c>
      <c r="L90" s="147">
        <f t="shared" si="22"/>
        <v>0</v>
      </c>
      <c r="M90" s="148">
        <f t="shared" si="23"/>
        <v>7288.9933333333329</v>
      </c>
      <c r="N90" s="64">
        <f t="shared" si="24"/>
        <v>6266</v>
      </c>
      <c r="O90" s="64">
        <f t="shared" si="25"/>
        <v>853758</v>
      </c>
      <c r="Q90" s="104">
        <f t="shared" si="26"/>
        <v>0</v>
      </c>
      <c r="R90" s="104" t="str">
        <f t="shared" si="27"/>
        <v>Not Applicable</v>
      </c>
      <c r="S90" s="149" t="s">
        <v>815</v>
      </c>
      <c r="T90" s="149">
        <f>IF(O90=0,0,IF(S90="N",0,VLOOKUP(B90,'Enrollment 25-26'!$B$8:$K$332,9,FALSE)))</f>
        <v>0</v>
      </c>
      <c r="U90" s="64">
        <f t="shared" si="28"/>
        <v>853758</v>
      </c>
      <c r="V90" s="128">
        <f t="shared" si="29"/>
        <v>117.12975454315136</v>
      </c>
      <c r="W90" s="150"/>
      <c r="X90" s="64">
        <f>IFERROR(VLOOKUP($B90,#REF!,14,FALSE),0)</f>
        <v>0</v>
      </c>
      <c r="Y90" s="99">
        <f t="shared" si="30"/>
        <v>853758</v>
      </c>
      <c r="Z90" s="132">
        <f t="shared" si="31"/>
        <v>0</v>
      </c>
      <c r="AA90" s="151" t="str">
        <f t="shared" si="33"/>
        <v>Y</v>
      </c>
      <c r="AC90" s="64"/>
      <c r="AE90" s="152"/>
      <c r="AH90" s="153"/>
      <c r="AI90" s="153"/>
      <c r="AJ90" s="153"/>
      <c r="AK90" s="154"/>
    </row>
    <row r="91" spans="1:37" x14ac:dyDescent="0.25">
      <c r="A91" s="142" t="s">
        <v>446</v>
      </c>
      <c r="B91" t="s">
        <v>557</v>
      </c>
      <c r="C91" t="s">
        <v>90</v>
      </c>
      <c r="D91" s="143">
        <f>IFERROR(VLOOKUP(B91,'Enrollment 25-26'!$B$5:$I$332,8,FALSE),0)</f>
        <v>541.16666666666663</v>
      </c>
      <c r="E91" s="64">
        <f t="shared" si="18"/>
        <v>62922</v>
      </c>
      <c r="F91" s="144">
        <v>0</v>
      </c>
      <c r="G91" s="144">
        <v>0</v>
      </c>
      <c r="H91" s="64">
        <f t="shared" si="19"/>
        <v>62922</v>
      </c>
      <c r="I91" s="64">
        <f t="shared" si="20"/>
        <v>0</v>
      </c>
      <c r="J91" s="145">
        <f t="shared" si="21"/>
        <v>62922</v>
      </c>
      <c r="K91" s="146" t="str">
        <f t="shared" si="32"/>
        <v>Y</v>
      </c>
      <c r="L91" s="147">
        <f t="shared" si="22"/>
        <v>0</v>
      </c>
      <c r="M91" s="148">
        <f t="shared" si="23"/>
        <v>541.16666666666663</v>
      </c>
      <c r="N91" s="64">
        <f t="shared" si="24"/>
        <v>465</v>
      </c>
      <c r="O91" s="64">
        <f t="shared" si="25"/>
        <v>63387</v>
      </c>
      <c r="Q91" s="104">
        <f t="shared" si="26"/>
        <v>0</v>
      </c>
      <c r="R91" s="104" t="str">
        <f t="shared" si="27"/>
        <v>Not Applicable</v>
      </c>
      <c r="S91" s="149" t="s">
        <v>815</v>
      </c>
      <c r="T91" s="149">
        <f>IF(O91=0,0,IF(S91="N",0,VLOOKUP(B91,'Enrollment 25-26'!$B$8:$K$332,9,FALSE)))</f>
        <v>0</v>
      </c>
      <c r="U91" s="64">
        <f t="shared" si="28"/>
        <v>63387</v>
      </c>
      <c r="V91" s="128">
        <f t="shared" si="29"/>
        <v>117.13027409916847</v>
      </c>
      <c r="W91" s="150"/>
      <c r="X91" s="64">
        <f>IFERROR(VLOOKUP($B91,#REF!,14,FALSE),0)</f>
        <v>0</v>
      </c>
      <c r="Y91" s="99">
        <f t="shared" si="30"/>
        <v>63387</v>
      </c>
      <c r="Z91" s="132">
        <f t="shared" si="31"/>
        <v>0</v>
      </c>
      <c r="AA91" s="151" t="str">
        <f t="shared" si="33"/>
        <v>Y</v>
      </c>
      <c r="AC91" s="64"/>
      <c r="AE91" s="152"/>
      <c r="AH91" s="153"/>
      <c r="AI91" s="153"/>
      <c r="AJ91" s="153"/>
      <c r="AK91" s="154"/>
    </row>
    <row r="92" spans="1:37" x14ac:dyDescent="0.25">
      <c r="A92" s="142" t="s">
        <v>454</v>
      </c>
      <c r="B92" t="s">
        <v>558</v>
      </c>
      <c r="C92" t="s">
        <v>91</v>
      </c>
      <c r="D92" s="143">
        <f>IFERROR(VLOOKUP(B92,'Enrollment 25-26'!$B$5:$I$332,8,FALSE),0)</f>
        <v>805.99666666666667</v>
      </c>
      <c r="E92" s="64">
        <f t="shared" si="18"/>
        <v>93713</v>
      </c>
      <c r="F92" s="144">
        <v>0</v>
      </c>
      <c r="G92" s="144">
        <v>0</v>
      </c>
      <c r="H92" s="64">
        <f t="shared" si="19"/>
        <v>93713</v>
      </c>
      <c r="I92" s="64">
        <f t="shared" si="20"/>
        <v>0</v>
      </c>
      <c r="J92" s="145">
        <f t="shared" si="21"/>
        <v>93713</v>
      </c>
      <c r="K92" s="146" t="str">
        <f t="shared" si="32"/>
        <v>Y</v>
      </c>
      <c r="L92" s="147">
        <f t="shared" si="22"/>
        <v>0</v>
      </c>
      <c r="M92" s="148">
        <f t="shared" si="23"/>
        <v>805.99666666666667</v>
      </c>
      <c r="N92" s="64">
        <f t="shared" si="24"/>
        <v>693</v>
      </c>
      <c r="O92" s="64">
        <f t="shared" si="25"/>
        <v>94406</v>
      </c>
      <c r="Q92" s="104">
        <f t="shared" si="26"/>
        <v>0</v>
      </c>
      <c r="R92" s="104" t="str">
        <f t="shared" si="27"/>
        <v>Not Applicable</v>
      </c>
      <c r="S92" s="149" t="s">
        <v>815</v>
      </c>
      <c r="T92" s="149">
        <f>IF(O92=0,0,IF(S92="N",0,VLOOKUP(B92,'Enrollment 25-26'!$B$8:$K$332,9,FALSE)))</f>
        <v>0</v>
      </c>
      <c r="U92" s="64">
        <f t="shared" si="28"/>
        <v>94406</v>
      </c>
      <c r="V92" s="128">
        <f t="shared" si="29"/>
        <v>117.12951666466776</v>
      </c>
      <c r="W92" s="150"/>
      <c r="X92" s="64">
        <f>IFERROR(VLOOKUP($B92,#REF!,14,FALSE),0)</f>
        <v>0</v>
      </c>
      <c r="Y92" s="99">
        <f t="shared" si="30"/>
        <v>94406</v>
      </c>
      <c r="Z92" s="132">
        <f t="shared" si="31"/>
        <v>0</v>
      </c>
      <c r="AA92" s="151" t="str">
        <f t="shared" si="33"/>
        <v>Y</v>
      </c>
      <c r="AC92" s="64"/>
      <c r="AE92" s="152"/>
      <c r="AH92" s="153"/>
      <c r="AI92" s="153"/>
      <c r="AJ92" s="153"/>
      <c r="AK92" s="154"/>
    </row>
    <row r="93" spans="1:37" x14ac:dyDescent="0.25">
      <c r="A93" s="142" t="s">
        <v>451</v>
      </c>
      <c r="B93" t="s">
        <v>559</v>
      </c>
      <c r="C93" t="s">
        <v>92</v>
      </c>
      <c r="D93" s="143">
        <f>IFERROR(VLOOKUP(B93,'Enrollment 25-26'!$B$5:$I$332,8,FALSE),0)</f>
        <v>191.33333333333334</v>
      </c>
      <c r="E93" s="64">
        <f t="shared" si="18"/>
        <v>22246</v>
      </c>
      <c r="F93" s="144">
        <v>0</v>
      </c>
      <c r="G93" s="144">
        <v>0</v>
      </c>
      <c r="H93" s="64">
        <f t="shared" si="19"/>
        <v>22246</v>
      </c>
      <c r="I93" s="64">
        <f t="shared" si="20"/>
        <v>0</v>
      </c>
      <c r="J93" s="145">
        <f t="shared" si="21"/>
        <v>22246</v>
      </c>
      <c r="K93" s="146" t="str">
        <f t="shared" si="32"/>
        <v>Y</v>
      </c>
      <c r="L93" s="147">
        <f t="shared" si="22"/>
        <v>0</v>
      </c>
      <c r="M93" s="148">
        <f t="shared" si="23"/>
        <v>191.33333333333334</v>
      </c>
      <c r="N93" s="64">
        <f t="shared" si="24"/>
        <v>164</v>
      </c>
      <c r="O93" s="64">
        <f t="shared" si="25"/>
        <v>22410</v>
      </c>
      <c r="Q93" s="104">
        <f t="shared" si="26"/>
        <v>0</v>
      </c>
      <c r="R93" s="104" t="str">
        <f t="shared" si="27"/>
        <v>Not Applicable</v>
      </c>
      <c r="S93" s="149" t="s">
        <v>815</v>
      </c>
      <c r="T93" s="149">
        <f>IF(O93=0,0,IF(S93="N",0,VLOOKUP(B93,'Enrollment 25-26'!$B$8:$K$332,9,FALSE)))</f>
        <v>0</v>
      </c>
      <c r="U93" s="64">
        <f t="shared" si="28"/>
        <v>22410</v>
      </c>
      <c r="V93" s="128">
        <f t="shared" si="29"/>
        <v>117.12543554006967</v>
      </c>
      <c r="W93" s="150"/>
      <c r="X93" s="64">
        <f>IFERROR(VLOOKUP($B93,#REF!,14,FALSE),0)</f>
        <v>0</v>
      </c>
      <c r="Y93" s="99">
        <f t="shared" si="30"/>
        <v>22410</v>
      </c>
      <c r="Z93" s="132">
        <f t="shared" si="31"/>
        <v>0</v>
      </c>
      <c r="AA93" s="151" t="str">
        <f t="shared" si="33"/>
        <v>Y</v>
      </c>
      <c r="AC93" s="64"/>
      <c r="AE93" s="152"/>
      <c r="AH93" s="153"/>
      <c r="AI93" s="153"/>
      <c r="AJ93" s="153"/>
      <c r="AK93" s="154"/>
    </row>
    <row r="94" spans="1:37" x14ac:dyDescent="0.25">
      <c r="A94" s="142" t="s">
        <v>454</v>
      </c>
      <c r="B94" t="s">
        <v>560</v>
      </c>
      <c r="C94" t="s">
        <v>93</v>
      </c>
      <c r="D94" s="143">
        <f>IFERROR(VLOOKUP(B94,'Enrollment 25-26'!$B$5:$I$332,8,FALSE),0)</f>
        <v>1246.17</v>
      </c>
      <c r="E94" s="64">
        <f t="shared" si="18"/>
        <v>144892</v>
      </c>
      <c r="F94" s="144">
        <v>0</v>
      </c>
      <c r="G94" s="144">
        <v>0</v>
      </c>
      <c r="H94" s="64">
        <f t="shared" si="19"/>
        <v>144892</v>
      </c>
      <c r="I94" s="64">
        <f t="shared" si="20"/>
        <v>0</v>
      </c>
      <c r="J94" s="145">
        <f t="shared" si="21"/>
        <v>144892</v>
      </c>
      <c r="K94" s="146" t="str">
        <f t="shared" si="32"/>
        <v>Y</v>
      </c>
      <c r="L94" s="147">
        <f t="shared" si="22"/>
        <v>0</v>
      </c>
      <c r="M94" s="148">
        <f t="shared" si="23"/>
        <v>1246.17</v>
      </c>
      <c r="N94" s="64">
        <f t="shared" si="24"/>
        <v>1071</v>
      </c>
      <c r="O94" s="64">
        <f t="shared" si="25"/>
        <v>145963</v>
      </c>
      <c r="Q94" s="104">
        <f t="shared" si="26"/>
        <v>0</v>
      </c>
      <c r="R94" s="104" t="str">
        <f t="shared" si="27"/>
        <v>Not Applicable</v>
      </c>
      <c r="S94" s="149" t="s">
        <v>815</v>
      </c>
      <c r="T94" s="149">
        <f>IF(O94=0,0,IF(S94="N",0,VLOOKUP(B94,'Enrollment 25-26'!$B$8:$K$332,9,FALSE)))</f>
        <v>0</v>
      </c>
      <c r="U94" s="64">
        <f t="shared" si="28"/>
        <v>145963</v>
      </c>
      <c r="V94" s="128">
        <f t="shared" si="29"/>
        <v>117.12928412656379</v>
      </c>
      <c r="W94" s="150"/>
      <c r="X94" s="64">
        <f>IFERROR(VLOOKUP($B94,#REF!,14,FALSE),0)</f>
        <v>0</v>
      </c>
      <c r="Y94" s="99">
        <f t="shared" si="30"/>
        <v>145963</v>
      </c>
      <c r="Z94" s="132">
        <f t="shared" si="31"/>
        <v>0</v>
      </c>
      <c r="AA94" s="151" t="str">
        <f t="shared" si="33"/>
        <v>Y</v>
      </c>
      <c r="AC94" s="64"/>
      <c r="AE94" s="152"/>
      <c r="AH94" s="153"/>
      <c r="AI94" s="153"/>
      <c r="AJ94" s="153"/>
      <c r="AK94" s="154"/>
    </row>
    <row r="95" spans="1:37" x14ac:dyDescent="0.25">
      <c r="A95" s="142" t="s">
        <v>443</v>
      </c>
      <c r="B95" t="s">
        <v>561</v>
      </c>
      <c r="C95" t="s">
        <v>94</v>
      </c>
      <c r="D95" s="143">
        <f>IFERROR(VLOOKUP(B95,'Enrollment 25-26'!$B$5:$I$332,8,FALSE),0)</f>
        <v>4</v>
      </c>
      <c r="E95" s="64">
        <f t="shared" si="18"/>
        <v>465</v>
      </c>
      <c r="F95" s="144">
        <v>0</v>
      </c>
      <c r="G95" s="144">
        <v>0</v>
      </c>
      <c r="H95" s="64">
        <f t="shared" si="19"/>
        <v>465</v>
      </c>
      <c r="I95" s="64">
        <f t="shared" si="20"/>
        <v>0</v>
      </c>
      <c r="J95" s="145">
        <f t="shared" si="21"/>
        <v>465</v>
      </c>
      <c r="K95" s="146" t="str">
        <f t="shared" si="32"/>
        <v>N</v>
      </c>
      <c r="L95" s="147">
        <f t="shared" si="22"/>
        <v>465</v>
      </c>
      <c r="M95" s="148">
        <f t="shared" si="23"/>
        <v>0</v>
      </c>
      <c r="N95" s="64">
        <f t="shared" si="24"/>
        <v>0</v>
      </c>
      <c r="O95" s="64">
        <f t="shared" si="25"/>
        <v>0</v>
      </c>
      <c r="Q95" s="104">
        <f t="shared" si="26"/>
        <v>0</v>
      </c>
      <c r="R95" s="104" t="str">
        <f t="shared" si="27"/>
        <v>Not Applicable</v>
      </c>
      <c r="S95" s="149" t="s">
        <v>815</v>
      </c>
      <c r="T95" s="149">
        <f>IF(O95=0,0,IF(S95="N",0,VLOOKUP(B95,'Enrollment 25-26'!$B$8:$K$332,9,FALSE)))</f>
        <v>0</v>
      </c>
      <c r="U95" s="64">
        <f t="shared" si="28"/>
        <v>0</v>
      </c>
      <c r="V95" s="128">
        <f t="shared" si="29"/>
        <v>0</v>
      </c>
      <c r="W95" s="150"/>
      <c r="X95" s="64">
        <f>IFERROR(VLOOKUP($B95,#REF!,14,FALSE),0)</f>
        <v>0</v>
      </c>
      <c r="Y95" s="99">
        <f t="shared" si="30"/>
        <v>0</v>
      </c>
      <c r="Z95" s="132">
        <f t="shared" si="31"/>
        <v>0</v>
      </c>
      <c r="AA95" s="151" t="str">
        <f t="shared" si="33"/>
        <v>N</v>
      </c>
      <c r="AC95" s="64"/>
      <c r="AE95" s="152"/>
      <c r="AH95" s="153"/>
      <c r="AI95" s="153"/>
      <c r="AJ95" s="153"/>
      <c r="AK95" s="154"/>
    </row>
    <row r="96" spans="1:37" x14ac:dyDescent="0.25">
      <c r="A96" s="142" t="s">
        <v>443</v>
      </c>
      <c r="B96" t="s">
        <v>562</v>
      </c>
      <c r="C96" t="s">
        <v>95</v>
      </c>
      <c r="D96" s="143">
        <f>IFERROR(VLOOKUP(B96,'Enrollment 25-26'!$B$5:$I$332,8,FALSE),0)</f>
        <v>0</v>
      </c>
      <c r="E96" s="64">
        <f t="shared" si="18"/>
        <v>0</v>
      </c>
      <c r="F96" s="144">
        <v>0</v>
      </c>
      <c r="G96" s="144">
        <v>0</v>
      </c>
      <c r="H96" s="64">
        <f t="shared" si="19"/>
        <v>0</v>
      </c>
      <c r="I96" s="64">
        <f t="shared" si="20"/>
        <v>0</v>
      </c>
      <c r="J96" s="145">
        <f t="shared" si="21"/>
        <v>0</v>
      </c>
      <c r="K96" s="146" t="str">
        <f t="shared" si="32"/>
        <v>N</v>
      </c>
      <c r="L96" s="147">
        <f t="shared" si="22"/>
        <v>0</v>
      </c>
      <c r="M96" s="148">
        <f t="shared" si="23"/>
        <v>0</v>
      </c>
      <c r="N96" s="64">
        <f t="shared" si="24"/>
        <v>0</v>
      </c>
      <c r="O96" s="64">
        <f t="shared" si="25"/>
        <v>0</v>
      </c>
      <c r="Q96" s="104">
        <f t="shared" si="26"/>
        <v>0</v>
      </c>
      <c r="R96" s="104" t="str">
        <f t="shared" si="27"/>
        <v>Not Applicable</v>
      </c>
      <c r="S96" s="149" t="s">
        <v>815</v>
      </c>
      <c r="T96" s="149">
        <f>IF(O96=0,0,IF(S96="N",0,VLOOKUP(B96,'Enrollment 25-26'!$B$8:$K$332,9,FALSE)))</f>
        <v>0</v>
      </c>
      <c r="U96" s="64">
        <f t="shared" si="28"/>
        <v>0</v>
      </c>
      <c r="V96" s="128">
        <f t="shared" si="29"/>
        <v>0</v>
      </c>
      <c r="W96" s="150"/>
      <c r="X96" s="64">
        <f>IFERROR(VLOOKUP($B96,#REF!,14,FALSE),0)</f>
        <v>0</v>
      </c>
      <c r="Y96" s="99">
        <f t="shared" si="30"/>
        <v>0</v>
      </c>
      <c r="Z96" s="132">
        <f t="shared" si="31"/>
        <v>0</v>
      </c>
      <c r="AA96" s="151" t="str">
        <f t="shared" si="33"/>
        <v>N</v>
      </c>
      <c r="AC96" s="64"/>
      <c r="AE96" s="152"/>
      <c r="AH96" s="153"/>
      <c r="AI96" s="153"/>
      <c r="AJ96" s="153"/>
      <c r="AK96" s="154"/>
    </row>
    <row r="97" spans="1:37" x14ac:dyDescent="0.25">
      <c r="A97" s="142" t="s">
        <v>459</v>
      </c>
      <c r="B97" t="s">
        <v>563</v>
      </c>
      <c r="C97" t="s">
        <v>96</v>
      </c>
      <c r="D97" s="143">
        <f>IFERROR(VLOOKUP(B97,'Enrollment 25-26'!$B$5:$I$332,8,FALSE),0)</f>
        <v>0</v>
      </c>
      <c r="E97" s="64">
        <f t="shared" si="18"/>
        <v>0</v>
      </c>
      <c r="F97" s="144">
        <v>0</v>
      </c>
      <c r="G97" s="144">
        <v>0</v>
      </c>
      <c r="H97" s="64">
        <f t="shared" si="19"/>
        <v>0</v>
      </c>
      <c r="I97" s="64">
        <f t="shared" si="20"/>
        <v>0</v>
      </c>
      <c r="J97" s="145">
        <f t="shared" si="21"/>
        <v>0</v>
      </c>
      <c r="K97" s="146" t="str">
        <f t="shared" si="32"/>
        <v>N</v>
      </c>
      <c r="L97" s="147">
        <f t="shared" si="22"/>
        <v>0</v>
      </c>
      <c r="M97" s="148">
        <f t="shared" si="23"/>
        <v>0</v>
      </c>
      <c r="N97" s="64">
        <f t="shared" si="24"/>
        <v>0</v>
      </c>
      <c r="O97" s="64">
        <f t="shared" si="25"/>
        <v>0</v>
      </c>
      <c r="Q97" s="104">
        <f t="shared" si="26"/>
        <v>0</v>
      </c>
      <c r="R97" s="104" t="str">
        <f t="shared" si="27"/>
        <v>Not Applicable</v>
      </c>
      <c r="S97" s="149" t="s">
        <v>815</v>
      </c>
      <c r="T97" s="149">
        <f>IF(O97=0,0,IF(S97="N",0,VLOOKUP(B97,'Enrollment 25-26'!$B$8:$K$332,9,FALSE)))</f>
        <v>0</v>
      </c>
      <c r="U97" s="64">
        <f t="shared" si="28"/>
        <v>0</v>
      </c>
      <c r="V97" s="128">
        <f t="shared" si="29"/>
        <v>0</v>
      </c>
      <c r="W97" s="150"/>
      <c r="X97" s="64">
        <f>IFERROR(VLOOKUP($B97,#REF!,14,FALSE),0)</f>
        <v>0</v>
      </c>
      <c r="Y97" s="99">
        <f t="shared" si="30"/>
        <v>0</v>
      </c>
      <c r="Z97" s="132">
        <f t="shared" si="31"/>
        <v>0</v>
      </c>
      <c r="AA97" s="151" t="str">
        <f t="shared" si="33"/>
        <v>N</v>
      </c>
      <c r="AC97" s="64"/>
      <c r="AE97" s="152"/>
      <c r="AH97" s="153"/>
      <c r="AI97" s="153"/>
      <c r="AJ97" s="153"/>
      <c r="AK97" s="154"/>
    </row>
    <row r="98" spans="1:37" x14ac:dyDescent="0.25">
      <c r="A98" s="142" t="s">
        <v>471</v>
      </c>
      <c r="B98" t="s">
        <v>564</v>
      </c>
      <c r="C98" t="s">
        <v>97</v>
      </c>
      <c r="D98" s="143">
        <f>IFERROR(VLOOKUP(B98,'Enrollment 25-26'!$B$5:$I$332,8,FALSE),0)</f>
        <v>131.67000000000002</v>
      </c>
      <c r="E98" s="64">
        <f t="shared" si="18"/>
        <v>15309</v>
      </c>
      <c r="F98" s="144">
        <v>0</v>
      </c>
      <c r="G98" s="144">
        <v>0</v>
      </c>
      <c r="H98" s="64">
        <f t="shared" si="19"/>
        <v>15309</v>
      </c>
      <c r="I98" s="64">
        <f t="shared" si="20"/>
        <v>0</v>
      </c>
      <c r="J98" s="145">
        <f t="shared" si="21"/>
        <v>15309</v>
      </c>
      <c r="K98" s="146" t="str">
        <f t="shared" si="32"/>
        <v>Y</v>
      </c>
      <c r="L98" s="147">
        <f t="shared" si="22"/>
        <v>0</v>
      </c>
      <c r="M98" s="148">
        <f t="shared" si="23"/>
        <v>131.67000000000002</v>
      </c>
      <c r="N98" s="64">
        <f t="shared" si="24"/>
        <v>113</v>
      </c>
      <c r="O98" s="64">
        <f t="shared" si="25"/>
        <v>15422</v>
      </c>
      <c r="Q98" s="104">
        <f t="shared" si="26"/>
        <v>0</v>
      </c>
      <c r="R98" s="104" t="str">
        <f t="shared" si="27"/>
        <v>Not Applicable</v>
      </c>
      <c r="S98" s="149" t="s">
        <v>815</v>
      </c>
      <c r="T98" s="149">
        <f>IF(O98=0,0,IF(S98="N",0,VLOOKUP(B98,'Enrollment 25-26'!$B$8:$K$332,9,FALSE)))</f>
        <v>0</v>
      </c>
      <c r="U98" s="64">
        <f t="shared" si="28"/>
        <v>15422</v>
      </c>
      <c r="V98" s="128">
        <f t="shared" si="29"/>
        <v>117.12614870509606</v>
      </c>
      <c r="W98" s="150"/>
      <c r="X98" s="64">
        <f>IFERROR(VLOOKUP($B98,#REF!,14,FALSE),0)</f>
        <v>0</v>
      </c>
      <c r="Y98" s="99">
        <f t="shared" si="30"/>
        <v>15422</v>
      </c>
      <c r="Z98" s="132">
        <f t="shared" si="31"/>
        <v>0</v>
      </c>
      <c r="AA98" s="151" t="str">
        <f t="shared" si="33"/>
        <v>Y</v>
      </c>
      <c r="AC98" s="64"/>
      <c r="AE98" s="152"/>
      <c r="AH98" s="153"/>
      <c r="AI98" s="153"/>
      <c r="AJ98" s="153"/>
      <c r="AK98" s="154"/>
    </row>
    <row r="99" spans="1:37" x14ac:dyDescent="0.25">
      <c r="A99" s="142" t="s">
        <v>481</v>
      </c>
      <c r="B99" t="s">
        <v>565</v>
      </c>
      <c r="C99" t="s">
        <v>98</v>
      </c>
      <c r="D99" s="143">
        <f>IFERROR(VLOOKUP(B99,'Enrollment 25-26'!$B$5:$I$332,8,FALSE),0)</f>
        <v>153.5</v>
      </c>
      <c r="E99" s="64">
        <f t="shared" si="18"/>
        <v>17847</v>
      </c>
      <c r="F99" s="144">
        <v>0</v>
      </c>
      <c r="G99" s="144">
        <v>0</v>
      </c>
      <c r="H99" s="64">
        <f t="shared" si="19"/>
        <v>17847</v>
      </c>
      <c r="I99" s="64">
        <f t="shared" si="20"/>
        <v>0</v>
      </c>
      <c r="J99" s="145">
        <f t="shared" si="21"/>
        <v>17847</v>
      </c>
      <c r="K99" s="146" t="str">
        <f t="shared" si="32"/>
        <v>Y</v>
      </c>
      <c r="L99" s="147">
        <f t="shared" si="22"/>
        <v>0</v>
      </c>
      <c r="M99" s="148">
        <f t="shared" si="23"/>
        <v>153.5</v>
      </c>
      <c r="N99" s="64">
        <f t="shared" si="24"/>
        <v>132</v>
      </c>
      <c r="O99" s="64">
        <f t="shared" si="25"/>
        <v>17979</v>
      </c>
      <c r="Q99" s="104">
        <f t="shared" si="26"/>
        <v>0</v>
      </c>
      <c r="R99" s="104" t="str">
        <f t="shared" si="27"/>
        <v>Not Applicable</v>
      </c>
      <c r="S99" s="149" t="s">
        <v>815</v>
      </c>
      <c r="T99" s="149">
        <f>IF(O99=0,0,IF(S99="N",0,VLOOKUP(B99,'Enrollment 25-26'!$B$8:$K$332,9,FALSE)))</f>
        <v>0</v>
      </c>
      <c r="U99" s="64">
        <f t="shared" si="28"/>
        <v>17979</v>
      </c>
      <c r="V99" s="128">
        <f t="shared" si="29"/>
        <v>117.12703583061889</v>
      </c>
      <c r="W99" s="150"/>
      <c r="X99" s="64">
        <f>IFERROR(VLOOKUP($B99,#REF!,14,FALSE),0)</f>
        <v>0</v>
      </c>
      <c r="Y99" s="99">
        <f t="shared" si="30"/>
        <v>17979</v>
      </c>
      <c r="Z99" s="132">
        <f t="shared" si="31"/>
        <v>0</v>
      </c>
      <c r="AA99" s="151" t="str">
        <f t="shared" si="33"/>
        <v>Y</v>
      </c>
      <c r="AC99" s="64"/>
      <c r="AE99" s="152"/>
      <c r="AH99" s="153"/>
      <c r="AI99" s="153"/>
      <c r="AJ99" s="153"/>
      <c r="AK99" s="154"/>
    </row>
    <row r="100" spans="1:37" x14ac:dyDescent="0.25">
      <c r="A100" s="142" t="s">
        <v>471</v>
      </c>
      <c r="B100" t="s">
        <v>566</v>
      </c>
      <c r="C100" t="s">
        <v>99</v>
      </c>
      <c r="D100" s="143">
        <f>IFERROR(VLOOKUP(B100,'Enrollment 25-26'!$B$5:$I$332,8,FALSE),0)</f>
        <v>1115.1600000000001</v>
      </c>
      <c r="E100" s="64">
        <f t="shared" si="18"/>
        <v>129660</v>
      </c>
      <c r="F100" s="144">
        <v>0</v>
      </c>
      <c r="G100" s="144">
        <v>0</v>
      </c>
      <c r="H100" s="64">
        <f t="shared" si="19"/>
        <v>129660</v>
      </c>
      <c r="I100" s="64">
        <f t="shared" si="20"/>
        <v>0</v>
      </c>
      <c r="J100" s="145">
        <f t="shared" si="21"/>
        <v>129660</v>
      </c>
      <c r="K100" s="146" t="str">
        <f t="shared" si="32"/>
        <v>Y</v>
      </c>
      <c r="L100" s="147">
        <f t="shared" si="22"/>
        <v>0</v>
      </c>
      <c r="M100" s="148">
        <f t="shared" si="23"/>
        <v>1115.1600000000001</v>
      </c>
      <c r="N100" s="64">
        <f t="shared" si="24"/>
        <v>959</v>
      </c>
      <c r="O100" s="64">
        <f t="shared" si="25"/>
        <v>130619</v>
      </c>
      <c r="Q100" s="104">
        <f t="shared" si="26"/>
        <v>0</v>
      </c>
      <c r="R100" s="104" t="str">
        <f t="shared" si="27"/>
        <v>Not Applicable</v>
      </c>
      <c r="S100" s="149" t="s">
        <v>815</v>
      </c>
      <c r="T100" s="149">
        <f>IF(O100=0,0,IF(S100="N",0,VLOOKUP(B100,'Enrollment 25-26'!$B$8:$K$332,9,FALSE)))</f>
        <v>0</v>
      </c>
      <c r="U100" s="64">
        <f t="shared" si="28"/>
        <v>130619</v>
      </c>
      <c r="V100" s="128">
        <f t="shared" si="29"/>
        <v>117.13027726962946</v>
      </c>
      <c r="W100" s="150"/>
      <c r="X100" s="64">
        <f>IFERROR(VLOOKUP($B100,#REF!,14,FALSE),0)</f>
        <v>0</v>
      </c>
      <c r="Y100" s="99">
        <f t="shared" si="30"/>
        <v>130619</v>
      </c>
      <c r="Z100" s="132">
        <f t="shared" si="31"/>
        <v>0</v>
      </c>
      <c r="AA100" s="151" t="str">
        <f t="shared" si="33"/>
        <v>Y</v>
      </c>
      <c r="AC100" s="64"/>
      <c r="AE100" s="152"/>
      <c r="AH100" s="153"/>
      <c r="AI100" s="153"/>
      <c r="AJ100" s="153"/>
      <c r="AK100" s="154"/>
    </row>
    <row r="101" spans="1:37" x14ac:dyDescent="0.25">
      <c r="A101" s="142" t="s">
        <v>471</v>
      </c>
      <c r="B101" t="s">
        <v>567</v>
      </c>
      <c r="C101" t="s">
        <v>100</v>
      </c>
      <c r="D101" s="143">
        <f>IFERROR(VLOOKUP(B101,'Enrollment 25-26'!$B$5:$I$332,8,FALSE),0)</f>
        <v>690.17000000000007</v>
      </c>
      <c r="E101" s="64">
        <f t="shared" si="18"/>
        <v>80246</v>
      </c>
      <c r="F101" s="144">
        <v>0</v>
      </c>
      <c r="G101" s="144">
        <v>0</v>
      </c>
      <c r="H101" s="64">
        <f t="shared" si="19"/>
        <v>80246</v>
      </c>
      <c r="I101" s="64">
        <f t="shared" si="20"/>
        <v>0</v>
      </c>
      <c r="J101" s="145">
        <f t="shared" si="21"/>
        <v>80246</v>
      </c>
      <c r="K101" s="146" t="str">
        <f t="shared" si="32"/>
        <v>Y</v>
      </c>
      <c r="L101" s="147">
        <f t="shared" si="22"/>
        <v>0</v>
      </c>
      <c r="M101" s="148">
        <f t="shared" si="23"/>
        <v>690.17000000000007</v>
      </c>
      <c r="N101" s="64">
        <f t="shared" si="24"/>
        <v>593</v>
      </c>
      <c r="O101" s="64">
        <f t="shared" si="25"/>
        <v>80839</v>
      </c>
      <c r="Q101" s="104">
        <f t="shared" si="26"/>
        <v>0</v>
      </c>
      <c r="R101" s="104" t="str">
        <f t="shared" si="27"/>
        <v>Not Applicable</v>
      </c>
      <c r="S101" s="149" t="s">
        <v>815</v>
      </c>
      <c r="T101" s="149">
        <f>IF(O101=0,0,IF(S101="N",0,VLOOKUP(B101,'Enrollment 25-26'!$B$8:$K$332,9,FALSE)))</f>
        <v>0</v>
      </c>
      <c r="U101" s="64">
        <f t="shared" si="28"/>
        <v>80839</v>
      </c>
      <c r="V101" s="128">
        <f t="shared" si="29"/>
        <v>117.1291131170581</v>
      </c>
      <c r="W101" s="150"/>
      <c r="X101" s="64">
        <f>IFERROR(VLOOKUP($B101,#REF!,14,FALSE),0)</f>
        <v>0</v>
      </c>
      <c r="Y101" s="99">
        <f t="shared" si="30"/>
        <v>80839</v>
      </c>
      <c r="Z101" s="132">
        <f t="shared" si="31"/>
        <v>0</v>
      </c>
      <c r="AA101" s="151" t="str">
        <f t="shared" si="33"/>
        <v>Y</v>
      </c>
      <c r="AC101" s="64"/>
      <c r="AE101" s="152"/>
      <c r="AH101" s="153"/>
      <c r="AI101" s="153"/>
      <c r="AJ101" s="153"/>
      <c r="AK101" s="154"/>
    </row>
    <row r="102" spans="1:37" x14ac:dyDescent="0.25">
      <c r="A102" s="142" t="s">
        <v>446</v>
      </c>
      <c r="B102" t="s">
        <v>568</v>
      </c>
      <c r="C102" t="s">
        <v>101</v>
      </c>
      <c r="D102" s="143">
        <f>IFERROR(VLOOKUP(B102,'Enrollment 25-26'!$B$5:$I$332,8,FALSE),0)</f>
        <v>102.16</v>
      </c>
      <c r="E102" s="64">
        <f t="shared" si="18"/>
        <v>11878</v>
      </c>
      <c r="F102" s="144">
        <v>0</v>
      </c>
      <c r="G102" s="144">
        <v>0</v>
      </c>
      <c r="H102" s="64">
        <f t="shared" si="19"/>
        <v>11878</v>
      </c>
      <c r="I102" s="64">
        <f t="shared" si="20"/>
        <v>0</v>
      </c>
      <c r="J102" s="145">
        <f t="shared" si="21"/>
        <v>11878</v>
      </c>
      <c r="K102" s="146" t="str">
        <f t="shared" si="32"/>
        <v>Y</v>
      </c>
      <c r="L102" s="147">
        <f t="shared" si="22"/>
        <v>0</v>
      </c>
      <c r="M102" s="148">
        <f t="shared" si="23"/>
        <v>102.16</v>
      </c>
      <c r="N102" s="64">
        <f t="shared" si="24"/>
        <v>88</v>
      </c>
      <c r="O102" s="64">
        <f t="shared" si="25"/>
        <v>11966</v>
      </c>
      <c r="Q102" s="104">
        <f t="shared" si="26"/>
        <v>0</v>
      </c>
      <c r="R102" s="104" t="str">
        <f t="shared" si="27"/>
        <v>Not Applicable</v>
      </c>
      <c r="S102" s="149" t="s">
        <v>815</v>
      </c>
      <c r="T102" s="149">
        <f>IF(O102=0,0,IF(S102="N",0,VLOOKUP(B102,'Enrollment 25-26'!$B$8:$K$332,9,FALSE)))</f>
        <v>0</v>
      </c>
      <c r="U102" s="64">
        <f t="shared" si="28"/>
        <v>11966</v>
      </c>
      <c r="V102" s="128">
        <f t="shared" si="29"/>
        <v>117.12999216914645</v>
      </c>
      <c r="W102" s="150"/>
      <c r="X102" s="64">
        <f>IFERROR(VLOOKUP($B102,#REF!,14,FALSE),0)</f>
        <v>0</v>
      </c>
      <c r="Y102" s="99">
        <f t="shared" si="30"/>
        <v>11966</v>
      </c>
      <c r="Z102" s="132">
        <f t="shared" si="31"/>
        <v>0</v>
      </c>
      <c r="AA102" s="151" t="str">
        <f t="shared" si="33"/>
        <v>Y</v>
      </c>
      <c r="AC102" s="64"/>
      <c r="AE102" s="152"/>
      <c r="AH102" s="153"/>
      <c r="AI102" s="153"/>
      <c r="AJ102" s="153"/>
      <c r="AK102" s="154"/>
    </row>
    <row r="103" spans="1:37" x14ac:dyDescent="0.25">
      <c r="A103" s="142" t="s">
        <v>438</v>
      </c>
      <c r="B103" t="s">
        <v>569</v>
      </c>
      <c r="C103" t="s">
        <v>102</v>
      </c>
      <c r="D103" s="143">
        <f>IFERROR(VLOOKUP(B103,'Enrollment 25-26'!$B$5:$I$332,8,FALSE),0)</f>
        <v>0</v>
      </c>
      <c r="E103" s="64">
        <f t="shared" si="18"/>
        <v>0</v>
      </c>
      <c r="F103" s="144">
        <v>0</v>
      </c>
      <c r="G103" s="144">
        <v>0</v>
      </c>
      <c r="H103" s="64">
        <f t="shared" si="19"/>
        <v>0</v>
      </c>
      <c r="I103" s="64">
        <f t="shared" si="20"/>
        <v>0</v>
      </c>
      <c r="J103" s="145">
        <f t="shared" si="21"/>
        <v>0</v>
      </c>
      <c r="K103" s="146" t="str">
        <f t="shared" si="32"/>
        <v>N</v>
      </c>
      <c r="L103" s="147">
        <f t="shared" si="22"/>
        <v>0</v>
      </c>
      <c r="M103" s="148">
        <f t="shared" si="23"/>
        <v>0</v>
      </c>
      <c r="N103" s="64">
        <f t="shared" si="24"/>
        <v>0</v>
      </c>
      <c r="O103" s="64">
        <f t="shared" si="25"/>
        <v>0</v>
      </c>
      <c r="Q103" s="104">
        <f t="shared" si="26"/>
        <v>0</v>
      </c>
      <c r="R103" s="104" t="str">
        <f t="shared" si="27"/>
        <v>Not Applicable</v>
      </c>
      <c r="S103" s="149" t="s">
        <v>815</v>
      </c>
      <c r="T103" s="149">
        <f>IF(O103=0,0,IF(S103="N",0,VLOOKUP(B103,'Enrollment 25-26'!$B$8:$K$332,9,FALSE)))</f>
        <v>0</v>
      </c>
      <c r="U103" s="64">
        <f t="shared" si="28"/>
        <v>0</v>
      </c>
      <c r="V103" s="128">
        <f t="shared" si="29"/>
        <v>0</v>
      </c>
      <c r="W103" s="150"/>
      <c r="X103" s="64">
        <f>IFERROR(VLOOKUP($B103,#REF!,14,FALSE),0)</f>
        <v>0</v>
      </c>
      <c r="Y103" s="99">
        <f t="shared" si="30"/>
        <v>0</v>
      </c>
      <c r="Z103" s="132">
        <f t="shared" si="31"/>
        <v>0</v>
      </c>
      <c r="AA103" s="151" t="str">
        <f t="shared" si="33"/>
        <v>N</v>
      </c>
      <c r="AC103" s="64"/>
      <c r="AE103" s="152"/>
      <c r="AH103" s="153"/>
      <c r="AI103" s="153"/>
      <c r="AJ103" s="153"/>
      <c r="AK103" s="154"/>
    </row>
    <row r="104" spans="1:37" x14ac:dyDescent="0.25">
      <c r="A104" s="142" t="s">
        <v>443</v>
      </c>
      <c r="B104" t="s">
        <v>570</v>
      </c>
      <c r="C104" t="s">
        <v>103</v>
      </c>
      <c r="D104" s="143">
        <f>IFERROR(VLOOKUP(B104,'Enrollment 25-26'!$B$5:$I$332,8,FALSE),0)</f>
        <v>4.33</v>
      </c>
      <c r="E104" s="64">
        <f t="shared" si="18"/>
        <v>503</v>
      </c>
      <c r="F104" s="144">
        <v>0</v>
      </c>
      <c r="G104" s="144">
        <v>0</v>
      </c>
      <c r="H104" s="64">
        <f t="shared" si="19"/>
        <v>503</v>
      </c>
      <c r="I104" s="64">
        <f t="shared" si="20"/>
        <v>0</v>
      </c>
      <c r="J104" s="145">
        <f t="shared" si="21"/>
        <v>503</v>
      </c>
      <c r="K104" s="146" t="str">
        <f t="shared" si="32"/>
        <v>N</v>
      </c>
      <c r="L104" s="147">
        <f t="shared" si="22"/>
        <v>503</v>
      </c>
      <c r="M104" s="148">
        <f t="shared" si="23"/>
        <v>0</v>
      </c>
      <c r="N104" s="64">
        <f t="shared" si="24"/>
        <v>0</v>
      </c>
      <c r="O104" s="64">
        <f t="shared" si="25"/>
        <v>0</v>
      </c>
      <c r="Q104" s="104">
        <f t="shared" si="26"/>
        <v>0</v>
      </c>
      <c r="R104" s="104" t="str">
        <f t="shared" si="27"/>
        <v>Not Applicable</v>
      </c>
      <c r="S104" s="149" t="s">
        <v>815</v>
      </c>
      <c r="T104" s="149">
        <f>IF(O104=0,0,IF(S104="N",0,VLOOKUP(B104,'Enrollment 25-26'!$B$8:$K$332,9,FALSE)))</f>
        <v>0</v>
      </c>
      <c r="U104" s="64">
        <f t="shared" si="28"/>
        <v>0</v>
      </c>
      <c r="V104" s="128">
        <f t="shared" si="29"/>
        <v>0</v>
      </c>
      <c r="W104" s="150"/>
      <c r="X104" s="64">
        <f>IFERROR(VLOOKUP($B104,#REF!,14,FALSE),0)</f>
        <v>0</v>
      </c>
      <c r="Y104" s="99">
        <f t="shared" si="30"/>
        <v>0</v>
      </c>
      <c r="Z104" s="132">
        <f t="shared" si="31"/>
        <v>0</v>
      </c>
      <c r="AA104" s="151" t="str">
        <f t="shared" si="33"/>
        <v>N</v>
      </c>
      <c r="AC104" s="64"/>
      <c r="AE104" s="152"/>
      <c r="AH104" s="153"/>
      <c r="AI104" s="153"/>
      <c r="AJ104" s="153"/>
      <c r="AK104" s="154"/>
    </row>
    <row r="105" spans="1:37" x14ac:dyDescent="0.25">
      <c r="A105" s="142" t="s">
        <v>459</v>
      </c>
      <c r="B105" t="s">
        <v>571</v>
      </c>
      <c r="C105" t="s">
        <v>104</v>
      </c>
      <c r="D105" s="143">
        <f>IFERROR(VLOOKUP(B105,'Enrollment 25-26'!$B$5:$I$332,8,FALSE),0)</f>
        <v>2</v>
      </c>
      <c r="E105" s="64">
        <f t="shared" si="18"/>
        <v>233</v>
      </c>
      <c r="F105" s="144">
        <v>0</v>
      </c>
      <c r="G105" s="144">
        <v>0</v>
      </c>
      <c r="H105" s="64">
        <f t="shared" si="19"/>
        <v>233</v>
      </c>
      <c r="I105" s="64">
        <f t="shared" si="20"/>
        <v>0</v>
      </c>
      <c r="J105" s="145">
        <f t="shared" si="21"/>
        <v>233</v>
      </c>
      <c r="K105" s="146" t="str">
        <f t="shared" si="32"/>
        <v>N</v>
      </c>
      <c r="L105" s="147">
        <f t="shared" si="22"/>
        <v>233</v>
      </c>
      <c r="M105" s="148">
        <f t="shared" si="23"/>
        <v>0</v>
      </c>
      <c r="N105" s="64">
        <f t="shared" si="24"/>
        <v>0</v>
      </c>
      <c r="O105" s="64">
        <f t="shared" si="25"/>
        <v>0</v>
      </c>
      <c r="Q105" s="104">
        <f t="shared" si="26"/>
        <v>0</v>
      </c>
      <c r="R105" s="104" t="str">
        <f t="shared" si="27"/>
        <v>Not Applicable</v>
      </c>
      <c r="S105" s="149" t="s">
        <v>815</v>
      </c>
      <c r="T105" s="149">
        <f>IF(O105=0,0,IF(S105="N",0,VLOOKUP(B105,'Enrollment 25-26'!$B$8:$K$332,9,FALSE)))</f>
        <v>0</v>
      </c>
      <c r="U105" s="64">
        <f t="shared" si="28"/>
        <v>0</v>
      </c>
      <c r="V105" s="128">
        <f t="shared" si="29"/>
        <v>0</v>
      </c>
      <c r="W105" s="150"/>
      <c r="X105" s="64">
        <f>IFERROR(VLOOKUP($B105,#REF!,14,FALSE),0)</f>
        <v>0</v>
      </c>
      <c r="Y105" s="99">
        <f t="shared" si="30"/>
        <v>0</v>
      </c>
      <c r="Z105" s="132">
        <f t="shared" si="31"/>
        <v>0</v>
      </c>
      <c r="AA105" s="151" t="str">
        <f t="shared" si="33"/>
        <v>N</v>
      </c>
      <c r="AC105" s="64"/>
      <c r="AE105" s="152"/>
      <c r="AH105" s="153"/>
      <c r="AI105" s="153"/>
      <c r="AJ105" s="153"/>
      <c r="AK105" s="154"/>
    </row>
    <row r="106" spans="1:37" x14ac:dyDescent="0.25">
      <c r="A106" s="142" t="s">
        <v>438</v>
      </c>
      <c r="B106" t="s">
        <v>572</v>
      </c>
      <c r="C106" t="s">
        <v>105</v>
      </c>
      <c r="D106" s="143">
        <f>IFERROR(VLOOKUP(B106,'Enrollment 25-26'!$B$5:$I$332,8,FALSE),0)</f>
        <v>0</v>
      </c>
      <c r="E106" s="64">
        <f t="shared" si="18"/>
        <v>0</v>
      </c>
      <c r="F106" s="144">
        <v>0</v>
      </c>
      <c r="G106" s="144">
        <v>0</v>
      </c>
      <c r="H106" s="64">
        <f t="shared" si="19"/>
        <v>0</v>
      </c>
      <c r="I106" s="64">
        <f t="shared" si="20"/>
        <v>0</v>
      </c>
      <c r="J106" s="145">
        <f t="shared" si="21"/>
        <v>0</v>
      </c>
      <c r="K106" s="146" t="str">
        <f t="shared" si="32"/>
        <v>N</v>
      </c>
      <c r="L106" s="147">
        <f t="shared" si="22"/>
        <v>0</v>
      </c>
      <c r="M106" s="148">
        <f t="shared" si="23"/>
        <v>0</v>
      </c>
      <c r="N106" s="64">
        <f t="shared" si="24"/>
        <v>0</v>
      </c>
      <c r="O106" s="64">
        <f t="shared" si="25"/>
        <v>0</v>
      </c>
      <c r="Q106" s="104">
        <f t="shared" si="26"/>
        <v>0</v>
      </c>
      <c r="R106" s="104" t="str">
        <f t="shared" si="27"/>
        <v>Not Applicable</v>
      </c>
      <c r="S106" s="149" t="s">
        <v>815</v>
      </c>
      <c r="T106" s="149">
        <f>IF(O106=0,0,IF(S106="N",0,VLOOKUP(B106,'Enrollment 25-26'!$B$8:$K$332,9,FALSE)))</f>
        <v>0</v>
      </c>
      <c r="U106" s="64">
        <f t="shared" si="28"/>
        <v>0</v>
      </c>
      <c r="V106" s="128">
        <f t="shared" si="29"/>
        <v>0</v>
      </c>
      <c r="W106" s="150"/>
      <c r="X106" s="64">
        <f>IFERROR(VLOOKUP($B106,#REF!,14,FALSE),0)</f>
        <v>0</v>
      </c>
      <c r="Y106" s="99">
        <f t="shared" si="30"/>
        <v>0</v>
      </c>
      <c r="Z106" s="132">
        <f t="shared" si="31"/>
        <v>0</v>
      </c>
      <c r="AA106" s="151" t="str">
        <f t="shared" si="33"/>
        <v>N</v>
      </c>
      <c r="AC106" s="64"/>
      <c r="AE106" s="152"/>
      <c r="AH106" s="153"/>
      <c r="AI106" s="153"/>
      <c r="AJ106" s="153"/>
      <c r="AK106" s="154"/>
    </row>
    <row r="107" spans="1:37" x14ac:dyDescent="0.25">
      <c r="A107" s="142" t="s">
        <v>443</v>
      </c>
      <c r="B107" t="s">
        <v>573</v>
      </c>
      <c r="C107" t="s">
        <v>106</v>
      </c>
      <c r="D107" s="143">
        <f>IFERROR(VLOOKUP(B107,'Enrollment 25-26'!$B$5:$I$332,8,FALSE),0)</f>
        <v>0</v>
      </c>
      <c r="E107" s="64">
        <f t="shared" si="18"/>
        <v>0</v>
      </c>
      <c r="F107" s="144">
        <v>0</v>
      </c>
      <c r="G107" s="144">
        <v>0</v>
      </c>
      <c r="H107" s="64">
        <f t="shared" si="19"/>
        <v>0</v>
      </c>
      <c r="I107" s="64">
        <f t="shared" si="20"/>
        <v>0</v>
      </c>
      <c r="J107" s="145">
        <f t="shared" si="21"/>
        <v>0</v>
      </c>
      <c r="K107" s="146" t="str">
        <f t="shared" si="32"/>
        <v>N</v>
      </c>
      <c r="L107" s="147">
        <f t="shared" si="22"/>
        <v>0</v>
      </c>
      <c r="M107" s="148">
        <f t="shared" si="23"/>
        <v>0</v>
      </c>
      <c r="N107" s="64">
        <f t="shared" si="24"/>
        <v>0</v>
      </c>
      <c r="O107" s="64">
        <f t="shared" si="25"/>
        <v>0</v>
      </c>
      <c r="Q107" s="104">
        <f t="shared" si="26"/>
        <v>0</v>
      </c>
      <c r="R107" s="104" t="str">
        <f t="shared" si="27"/>
        <v>Not Applicable</v>
      </c>
      <c r="S107" s="149" t="s">
        <v>815</v>
      </c>
      <c r="T107" s="149">
        <f>IF(O107=0,0,IF(S107="N",0,VLOOKUP(B107,'Enrollment 25-26'!$B$8:$K$332,9,FALSE)))</f>
        <v>0</v>
      </c>
      <c r="U107" s="64">
        <f t="shared" si="28"/>
        <v>0</v>
      </c>
      <c r="V107" s="128">
        <f t="shared" si="29"/>
        <v>0</v>
      </c>
      <c r="W107" s="150"/>
      <c r="X107" s="64">
        <f>IFERROR(VLOOKUP($B107,#REF!,14,FALSE),0)</f>
        <v>0</v>
      </c>
      <c r="Y107" s="99">
        <f t="shared" si="30"/>
        <v>0</v>
      </c>
      <c r="Z107" s="132">
        <f t="shared" si="31"/>
        <v>0</v>
      </c>
      <c r="AA107" s="151" t="str">
        <f t="shared" si="33"/>
        <v>N</v>
      </c>
      <c r="AC107" s="64"/>
      <c r="AE107" s="152"/>
      <c r="AH107" s="153"/>
      <c r="AI107" s="153"/>
      <c r="AJ107" s="153"/>
      <c r="AK107" s="154"/>
    </row>
    <row r="108" spans="1:37" x14ac:dyDescent="0.25">
      <c r="A108" s="142" t="s">
        <v>471</v>
      </c>
      <c r="B108" t="s">
        <v>574</v>
      </c>
      <c r="C108" t="s">
        <v>107</v>
      </c>
      <c r="D108" s="143">
        <f>IFERROR(VLOOKUP(B108,'Enrollment 25-26'!$B$5:$I$332,8,FALSE),0)</f>
        <v>312.00666666666666</v>
      </c>
      <c r="E108" s="64">
        <f t="shared" si="18"/>
        <v>36277</v>
      </c>
      <c r="F108" s="144">
        <v>0</v>
      </c>
      <c r="G108" s="144">
        <v>0</v>
      </c>
      <c r="H108" s="64">
        <f t="shared" si="19"/>
        <v>36277</v>
      </c>
      <c r="I108" s="64">
        <f t="shared" si="20"/>
        <v>0</v>
      </c>
      <c r="J108" s="145">
        <f t="shared" si="21"/>
        <v>36277</v>
      </c>
      <c r="K108" s="146" t="str">
        <f t="shared" si="32"/>
        <v>Y</v>
      </c>
      <c r="L108" s="147">
        <f t="shared" si="22"/>
        <v>0</v>
      </c>
      <c r="M108" s="148">
        <f t="shared" si="23"/>
        <v>312.00666666666666</v>
      </c>
      <c r="N108" s="64">
        <f t="shared" si="24"/>
        <v>268</v>
      </c>
      <c r="O108" s="64">
        <f t="shared" si="25"/>
        <v>36545</v>
      </c>
      <c r="Q108" s="104">
        <f t="shared" si="26"/>
        <v>0</v>
      </c>
      <c r="R108" s="104" t="str">
        <f t="shared" si="27"/>
        <v>Not Applicable</v>
      </c>
      <c r="S108" s="149" t="s">
        <v>815</v>
      </c>
      <c r="T108" s="149">
        <f>IF(O108=0,0,IF(S108="N",0,VLOOKUP(B108,'Enrollment 25-26'!$B$8:$K$332,9,FALSE)))</f>
        <v>0</v>
      </c>
      <c r="U108" s="64">
        <f t="shared" si="28"/>
        <v>36545</v>
      </c>
      <c r="V108" s="128">
        <f t="shared" si="29"/>
        <v>117.12890750197646</v>
      </c>
      <c r="W108" s="150"/>
      <c r="X108" s="64">
        <f>IFERROR(VLOOKUP($B108,#REF!,14,FALSE),0)</f>
        <v>0</v>
      </c>
      <c r="Y108" s="99">
        <f t="shared" si="30"/>
        <v>36545</v>
      </c>
      <c r="Z108" s="132">
        <f t="shared" si="31"/>
        <v>0</v>
      </c>
      <c r="AA108" s="151" t="str">
        <f t="shared" si="33"/>
        <v>Y</v>
      </c>
      <c r="AC108" s="64"/>
      <c r="AE108" s="152"/>
      <c r="AH108" s="153"/>
      <c r="AI108" s="153"/>
      <c r="AJ108" s="153"/>
      <c r="AK108" s="154"/>
    </row>
    <row r="109" spans="1:37" x14ac:dyDescent="0.25">
      <c r="A109" s="142" t="s">
        <v>454</v>
      </c>
      <c r="B109" t="s">
        <v>575</v>
      </c>
      <c r="C109" t="s">
        <v>108</v>
      </c>
      <c r="D109" s="143">
        <f>IFERROR(VLOOKUP(B109,'Enrollment 25-26'!$B$5:$I$332,8,FALSE),0)</f>
        <v>7164.67</v>
      </c>
      <c r="E109" s="64">
        <f t="shared" si="18"/>
        <v>833037</v>
      </c>
      <c r="F109" s="144">
        <v>0</v>
      </c>
      <c r="G109" s="144">
        <v>0</v>
      </c>
      <c r="H109" s="64">
        <f t="shared" si="19"/>
        <v>833037</v>
      </c>
      <c r="I109" s="64">
        <f t="shared" si="20"/>
        <v>0</v>
      </c>
      <c r="J109" s="145">
        <f t="shared" si="21"/>
        <v>833037</v>
      </c>
      <c r="K109" s="146" t="str">
        <f t="shared" si="32"/>
        <v>Y</v>
      </c>
      <c r="L109" s="147">
        <f t="shared" si="22"/>
        <v>0</v>
      </c>
      <c r="M109" s="148">
        <f t="shared" si="23"/>
        <v>7164.67</v>
      </c>
      <c r="N109" s="64">
        <f t="shared" si="24"/>
        <v>6160</v>
      </c>
      <c r="O109" s="64">
        <f t="shared" si="25"/>
        <v>839197</v>
      </c>
      <c r="Q109" s="104">
        <f t="shared" si="26"/>
        <v>0</v>
      </c>
      <c r="R109" s="104" t="str">
        <f t="shared" si="27"/>
        <v>Not Applicable</v>
      </c>
      <c r="S109" s="149" t="s">
        <v>815</v>
      </c>
      <c r="T109" s="149">
        <f>IF(O109=0,0,IF(S109="N",0,VLOOKUP(B109,'Enrollment 25-26'!$B$8:$K$332,9,FALSE)))</f>
        <v>0</v>
      </c>
      <c r="U109" s="64">
        <f t="shared" si="28"/>
        <v>839197</v>
      </c>
      <c r="V109" s="128">
        <f t="shared" si="29"/>
        <v>117.12988874574823</v>
      </c>
      <c r="W109" s="150"/>
      <c r="X109" s="64">
        <f>IFERROR(VLOOKUP($B109,#REF!,14,FALSE),0)</f>
        <v>0</v>
      </c>
      <c r="Y109" s="99">
        <f t="shared" si="30"/>
        <v>839197</v>
      </c>
      <c r="Z109" s="132">
        <f t="shared" si="31"/>
        <v>0</v>
      </c>
      <c r="AA109" s="151" t="str">
        <f t="shared" si="33"/>
        <v>Y</v>
      </c>
      <c r="AC109" s="64"/>
      <c r="AE109" s="152"/>
      <c r="AH109" s="153"/>
      <c r="AI109" s="153"/>
      <c r="AJ109" s="153"/>
      <c r="AK109" s="154"/>
    </row>
    <row r="110" spans="1:37" x14ac:dyDescent="0.25">
      <c r="A110" s="142" t="s">
        <v>459</v>
      </c>
      <c r="B110" t="s">
        <v>445</v>
      </c>
      <c r="C110" t="s">
        <v>109</v>
      </c>
      <c r="D110" s="143">
        <f>IFERROR(VLOOKUP(B110,'Enrollment 25-26'!$B$5:$I$332,8,FALSE),0)</f>
        <v>96.67</v>
      </c>
      <c r="E110" s="64">
        <f t="shared" si="18"/>
        <v>11240</v>
      </c>
      <c r="F110" s="144">
        <v>0</v>
      </c>
      <c r="G110" s="144">
        <v>0</v>
      </c>
      <c r="H110" s="64">
        <f t="shared" si="19"/>
        <v>11240</v>
      </c>
      <c r="I110" s="64">
        <f t="shared" si="20"/>
        <v>0</v>
      </c>
      <c r="J110" s="145">
        <f t="shared" si="21"/>
        <v>11240</v>
      </c>
      <c r="K110" s="146" t="str">
        <f t="shared" si="32"/>
        <v>Y</v>
      </c>
      <c r="L110" s="147">
        <f t="shared" si="22"/>
        <v>0</v>
      </c>
      <c r="M110" s="148">
        <f t="shared" si="23"/>
        <v>96.67</v>
      </c>
      <c r="N110" s="64">
        <f t="shared" si="24"/>
        <v>83</v>
      </c>
      <c r="O110" s="64">
        <f t="shared" si="25"/>
        <v>11323</v>
      </c>
      <c r="Q110" s="104">
        <f t="shared" si="26"/>
        <v>0</v>
      </c>
      <c r="R110" s="104" t="str">
        <f t="shared" si="27"/>
        <v>Not Applicable</v>
      </c>
      <c r="S110" s="149" t="s">
        <v>815</v>
      </c>
      <c r="T110" s="149">
        <f>IF(O110=0,0,IF(S110="N",0,VLOOKUP(B110,'Enrollment 25-26'!$B$8:$K$332,9,FALSE)))</f>
        <v>0</v>
      </c>
      <c r="U110" s="64">
        <f t="shared" si="28"/>
        <v>11323</v>
      </c>
      <c r="V110" s="128">
        <f t="shared" si="29"/>
        <v>117.13044377780076</v>
      </c>
      <c r="W110" s="150"/>
      <c r="X110" s="64">
        <f>IFERROR(VLOOKUP($B110,#REF!,14,FALSE),0)</f>
        <v>0</v>
      </c>
      <c r="Y110" s="99">
        <f t="shared" si="30"/>
        <v>11323</v>
      </c>
      <c r="Z110" s="132">
        <f t="shared" si="31"/>
        <v>0</v>
      </c>
      <c r="AA110" s="151" t="str">
        <f t="shared" si="33"/>
        <v>Y</v>
      </c>
      <c r="AC110" s="64"/>
      <c r="AE110" s="152"/>
      <c r="AH110" s="153"/>
      <c r="AI110" s="153"/>
      <c r="AJ110" s="153"/>
      <c r="AK110" s="154"/>
    </row>
    <row r="111" spans="1:37" x14ac:dyDescent="0.25">
      <c r="A111" s="142" t="s">
        <v>438</v>
      </c>
      <c r="B111" t="s">
        <v>576</v>
      </c>
      <c r="C111" t="s">
        <v>110</v>
      </c>
      <c r="D111" s="143">
        <f>IFERROR(VLOOKUP(B111,'Enrollment 25-26'!$B$5:$I$332,8,FALSE),0)</f>
        <v>19.670000000000002</v>
      </c>
      <c r="E111" s="64">
        <f t="shared" si="18"/>
        <v>2287</v>
      </c>
      <c r="F111" s="144">
        <v>0</v>
      </c>
      <c r="G111" s="144">
        <v>0</v>
      </c>
      <c r="H111" s="64">
        <f t="shared" si="19"/>
        <v>2287</v>
      </c>
      <c r="I111" s="64">
        <f t="shared" si="20"/>
        <v>0</v>
      </c>
      <c r="J111" s="145">
        <f t="shared" si="21"/>
        <v>2287</v>
      </c>
      <c r="K111" s="146" t="str">
        <f t="shared" si="32"/>
        <v>N</v>
      </c>
      <c r="L111" s="147">
        <f t="shared" si="22"/>
        <v>2287</v>
      </c>
      <c r="M111" s="148">
        <f t="shared" si="23"/>
        <v>0</v>
      </c>
      <c r="N111" s="64">
        <f t="shared" si="24"/>
        <v>0</v>
      </c>
      <c r="O111" s="64">
        <f t="shared" si="25"/>
        <v>0</v>
      </c>
      <c r="Q111" s="104">
        <f t="shared" si="26"/>
        <v>0</v>
      </c>
      <c r="R111" s="104" t="str">
        <f t="shared" si="27"/>
        <v>Not Applicable</v>
      </c>
      <c r="S111" s="149" t="s">
        <v>815</v>
      </c>
      <c r="T111" s="149">
        <f>IF(O111=0,0,IF(S111="N",0,VLOOKUP(B111,'Enrollment 25-26'!$B$8:$K$332,9,FALSE)))</f>
        <v>0</v>
      </c>
      <c r="U111" s="64">
        <f t="shared" si="28"/>
        <v>0</v>
      </c>
      <c r="V111" s="128">
        <f t="shared" si="29"/>
        <v>0</v>
      </c>
      <c r="W111" s="150"/>
      <c r="X111" s="64">
        <f>IFERROR(VLOOKUP($B111,#REF!,14,FALSE),0)</f>
        <v>0</v>
      </c>
      <c r="Y111" s="99">
        <f t="shared" si="30"/>
        <v>0</v>
      </c>
      <c r="Z111" s="132">
        <f t="shared" si="31"/>
        <v>0</v>
      </c>
      <c r="AA111" s="151" t="str">
        <f t="shared" si="33"/>
        <v>N</v>
      </c>
      <c r="AC111" s="64"/>
      <c r="AE111" s="152"/>
      <c r="AH111" s="153"/>
      <c r="AI111" s="153"/>
      <c r="AJ111" s="153"/>
      <c r="AK111" s="154"/>
    </row>
    <row r="112" spans="1:37" x14ac:dyDescent="0.25">
      <c r="A112" s="142" t="s">
        <v>438</v>
      </c>
      <c r="B112" t="s">
        <v>577</v>
      </c>
      <c r="C112" t="s">
        <v>111</v>
      </c>
      <c r="D112" s="143">
        <f>IFERROR(VLOOKUP(B112,'Enrollment 25-26'!$B$5:$I$332,8,FALSE),0)</f>
        <v>135</v>
      </c>
      <c r="E112" s="64">
        <f t="shared" si="18"/>
        <v>15696</v>
      </c>
      <c r="F112" s="144">
        <v>0</v>
      </c>
      <c r="G112" s="144">
        <v>0</v>
      </c>
      <c r="H112" s="64">
        <f t="shared" si="19"/>
        <v>15696</v>
      </c>
      <c r="I112" s="64">
        <f t="shared" si="20"/>
        <v>0</v>
      </c>
      <c r="J112" s="145">
        <f t="shared" si="21"/>
        <v>15696</v>
      </c>
      <c r="K112" s="146" t="str">
        <f t="shared" si="32"/>
        <v>Y</v>
      </c>
      <c r="L112" s="147">
        <f t="shared" si="22"/>
        <v>0</v>
      </c>
      <c r="M112" s="148">
        <f t="shared" si="23"/>
        <v>135</v>
      </c>
      <c r="N112" s="64">
        <f t="shared" si="24"/>
        <v>116</v>
      </c>
      <c r="O112" s="64">
        <f t="shared" si="25"/>
        <v>15812</v>
      </c>
      <c r="Q112" s="104">
        <f t="shared" si="26"/>
        <v>0</v>
      </c>
      <c r="R112" s="104" t="str">
        <f t="shared" si="27"/>
        <v>Not Applicable</v>
      </c>
      <c r="S112" s="149" t="s">
        <v>815</v>
      </c>
      <c r="T112" s="149">
        <f>IF(O112=0,0,IF(S112="N",0,VLOOKUP(B112,'Enrollment 25-26'!$B$8:$K$332,9,FALSE)))</f>
        <v>0</v>
      </c>
      <c r="U112" s="64">
        <f t="shared" si="28"/>
        <v>15812</v>
      </c>
      <c r="V112" s="128">
        <f t="shared" si="29"/>
        <v>117.12592592592593</v>
      </c>
      <c r="W112" s="150"/>
      <c r="X112" s="64">
        <f>IFERROR(VLOOKUP($B112,#REF!,14,FALSE),0)</f>
        <v>0</v>
      </c>
      <c r="Y112" s="99">
        <f t="shared" si="30"/>
        <v>15812</v>
      </c>
      <c r="Z112" s="132">
        <f t="shared" si="31"/>
        <v>0</v>
      </c>
      <c r="AA112" s="151" t="str">
        <f t="shared" si="33"/>
        <v>Y</v>
      </c>
      <c r="AC112" s="64"/>
      <c r="AE112" s="152"/>
      <c r="AH112" s="153"/>
      <c r="AI112" s="153"/>
      <c r="AJ112" s="153"/>
      <c r="AK112" s="154"/>
    </row>
    <row r="113" spans="1:37" x14ac:dyDescent="0.25">
      <c r="A113" s="142" t="s">
        <v>497</v>
      </c>
      <c r="B113" s="1" t="s">
        <v>483</v>
      </c>
      <c r="C113" t="s">
        <v>484</v>
      </c>
      <c r="D113" s="143">
        <f>IFERROR(VLOOKUP(B113,'Enrollment 25-26'!$B$5:$I$332,8,FALSE),0)</f>
        <v>24.241016949152545</v>
      </c>
      <c r="E113" s="64">
        <f t="shared" si="18"/>
        <v>2819</v>
      </c>
      <c r="F113" s="144">
        <v>0</v>
      </c>
      <c r="G113" s="144">
        <v>0</v>
      </c>
      <c r="H113" s="64">
        <f t="shared" si="19"/>
        <v>2819</v>
      </c>
      <c r="I113" s="64">
        <f t="shared" si="20"/>
        <v>0</v>
      </c>
      <c r="J113" s="145">
        <f t="shared" si="21"/>
        <v>2819</v>
      </c>
      <c r="K113" s="146" t="str">
        <f t="shared" si="32"/>
        <v>C</v>
      </c>
      <c r="L113" s="147">
        <f t="shared" si="22"/>
        <v>0</v>
      </c>
      <c r="M113" s="148">
        <f t="shared" si="23"/>
        <v>24.241016949152545</v>
      </c>
      <c r="N113" s="64">
        <f t="shared" si="24"/>
        <v>21</v>
      </c>
      <c r="O113" s="64">
        <f t="shared" si="25"/>
        <v>2840</v>
      </c>
      <c r="Q113" s="104">
        <f t="shared" si="26"/>
        <v>0</v>
      </c>
      <c r="R113" s="104" t="str">
        <f t="shared" si="27"/>
        <v>Not Applicable</v>
      </c>
      <c r="S113" s="149" t="s">
        <v>815</v>
      </c>
      <c r="T113" s="149">
        <f>IF(O113=0,0,IF(S113="N",0,VLOOKUP(B113,'Enrollment 25-26'!$B$8:$K$332,9,FALSE)))</f>
        <v>0</v>
      </c>
      <c r="U113" s="64">
        <f t="shared" si="28"/>
        <v>2840</v>
      </c>
      <c r="V113" s="128">
        <f t="shared" si="29"/>
        <v>117.15680105158646</v>
      </c>
      <c r="W113" s="150"/>
      <c r="X113" s="64">
        <f>IFERROR(VLOOKUP($B113,#REF!,14,FALSE),0)</f>
        <v>0</v>
      </c>
      <c r="Y113" s="99">
        <f t="shared" si="30"/>
        <v>2840</v>
      </c>
      <c r="Z113" s="132">
        <f t="shared" si="31"/>
        <v>0</v>
      </c>
      <c r="AA113" s="151" t="str">
        <f t="shared" si="33"/>
        <v>C</v>
      </c>
      <c r="AC113" s="64"/>
      <c r="AE113" s="152"/>
      <c r="AH113" s="153"/>
      <c r="AI113" s="153"/>
      <c r="AJ113" s="153"/>
      <c r="AK113" s="154"/>
    </row>
    <row r="114" spans="1:37" x14ac:dyDescent="0.25">
      <c r="A114" s="142" t="s">
        <v>497</v>
      </c>
      <c r="B114" t="s">
        <v>578</v>
      </c>
      <c r="C114" t="s">
        <v>579</v>
      </c>
      <c r="D114" s="143">
        <f>IFERROR(VLOOKUP(B114,'Enrollment 25-26'!$B$5:$I$332,8,FALSE),0)</f>
        <v>161.66999999999999</v>
      </c>
      <c r="E114" s="64">
        <f t="shared" si="18"/>
        <v>18797</v>
      </c>
      <c r="F114" s="144">
        <v>0</v>
      </c>
      <c r="G114" s="144">
        <v>0</v>
      </c>
      <c r="H114" s="64">
        <f t="shared" si="19"/>
        <v>18797</v>
      </c>
      <c r="I114" s="64">
        <f t="shared" si="20"/>
        <v>0</v>
      </c>
      <c r="J114" s="145">
        <f t="shared" si="21"/>
        <v>18797</v>
      </c>
      <c r="K114" s="146" t="str">
        <f t="shared" si="32"/>
        <v>C</v>
      </c>
      <c r="L114" s="147">
        <f t="shared" si="22"/>
        <v>0</v>
      </c>
      <c r="M114" s="148">
        <f t="shared" si="23"/>
        <v>161.66999999999999</v>
      </c>
      <c r="N114" s="64">
        <f t="shared" si="24"/>
        <v>139</v>
      </c>
      <c r="O114" s="64">
        <f t="shared" si="25"/>
        <v>18936</v>
      </c>
      <c r="Q114" s="104">
        <f t="shared" si="26"/>
        <v>0</v>
      </c>
      <c r="R114" s="104" t="str">
        <f t="shared" si="27"/>
        <v>Not Applicable</v>
      </c>
      <c r="S114" s="149" t="s">
        <v>815</v>
      </c>
      <c r="T114" s="149">
        <f>IF(O114=0,0,IF(S114="N",0,VLOOKUP(B114,'Enrollment 25-26'!$B$8:$K$332,9,FALSE)))</f>
        <v>0</v>
      </c>
      <c r="U114" s="64">
        <f t="shared" si="28"/>
        <v>18936</v>
      </c>
      <c r="V114" s="128">
        <f t="shared" si="29"/>
        <v>117.12748190758954</v>
      </c>
      <c r="W114" s="150"/>
      <c r="X114" s="64">
        <f>IFERROR(VLOOKUP($B114,#REF!,14,FALSE),0)</f>
        <v>0</v>
      </c>
      <c r="Y114" s="99">
        <f t="shared" si="30"/>
        <v>18936</v>
      </c>
      <c r="Z114" s="132">
        <f t="shared" si="31"/>
        <v>0</v>
      </c>
      <c r="AA114" s="151" t="str">
        <f t="shared" si="33"/>
        <v>C</v>
      </c>
      <c r="AC114" s="64"/>
      <c r="AE114" s="152"/>
      <c r="AH114" s="153"/>
      <c r="AI114" s="153"/>
      <c r="AJ114" s="153"/>
      <c r="AK114" s="154"/>
    </row>
    <row r="115" spans="1:37" x14ac:dyDescent="0.25">
      <c r="A115" s="142" t="s">
        <v>497</v>
      </c>
      <c r="B115" t="s">
        <v>464</v>
      </c>
      <c r="C115" t="s">
        <v>113</v>
      </c>
      <c r="D115" s="143">
        <f>IFERROR(VLOOKUP(B115,'Enrollment 25-26'!$B$5:$I$332,8,FALSE),0)</f>
        <v>101.83</v>
      </c>
      <c r="E115" s="64">
        <f t="shared" si="18"/>
        <v>11840</v>
      </c>
      <c r="F115" s="144">
        <v>0</v>
      </c>
      <c r="G115" s="144">
        <v>0</v>
      </c>
      <c r="H115" s="64">
        <f t="shared" si="19"/>
        <v>11840</v>
      </c>
      <c r="I115" s="64">
        <f t="shared" si="20"/>
        <v>0</v>
      </c>
      <c r="J115" s="145">
        <f t="shared" si="21"/>
        <v>11840</v>
      </c>
      <c r="K115" s="146" t="str">
        <f t="shared" si="32"/>
        <v>C</v>
      </c>
      <c r="L115" s="147">
        <f t="shared" si="22"/>
        <v>0</v>
      </c>
      <c r="M115" s="148">
        <f t="shared" si="23"/>
        <v>101.83</v>
      </c>
      <c r="N115" s="64">
        <f t="shared" si="24"/>
        <v>88</v>
      </c>
      <c r="O115" s="64">
        <f t="shared" si="25"/>
        <v>11928</v>
      </c>
      <c r="Q115" s="104">
        <f t="shared" si="26"/>
        <v>0</v>
      </c>
      <c r="R115" s="104" t="str">
        <f t="shared" si="27"/>
        <v>Not Applicable</v>
      </c>
      <c r="S115" s="149" t="s">
        <v>815</v>
      </c>
      <c r="T115" s="149">
        <f>IF(O115=0,0,IF(S115="N",0,VLOOKUP(B115,'Enrollment 25-26'!$B$8:$K$332,9,FALSE)))</f>
        <v>0</v>
      </c>
      <c r="U115" s="64">
        <f t="shared" si="28"/>
        <v>11928</v>
      </c>
      <c r="V115" s="128">
        <f t="shared" si="29"/>
        <v>117.13640381027203</v>
      </c>
      <c r="W115" s="150"/>
      <c r="X115" s="64">
        <f>IFERROR(VLOOKUP($B115,#REF!,14,FALSE),0)</f>
        <v>0</v>
      </c>
      <c r="Y115" s="99">
        <f t="shared" si="30"/>
        <v>11928</v>
      </c>
      <c r="Z115" s="132">
        <f t="shared" si="31"/>
        <v>0</v>
      </c>
      <c r="AA115" s="151" t="str">
        <f t="shared" si="33"/>
        <v>C</v>
      </c>
      <c r="AC115" s="64"/>
      <c r="AE115" s="152"/>
      <c r="AH115" s="153"/>
      <c r="AI115" s="153"/>
      <c r="AJ115" s="153"/>
      <c r="AK115" s="154"/>
    </row>
    <row r="116" spans="1:37" x14ac:dyDescent="0.25">
      <c r="A116" s="142" t="s">
        <v>443</v>
      </c>
      <c r="B116" t="s">
        <v>580</v>
      </c>
      <c r="C116" t="s">
        <v>114</v>
      </c>
      <c r="D116" s="143">
        <f>IFERROR(VLOOKUP(B116,'Enrollment 25-26'!$B$5:$I$332,8,FALSE),0)</f>
        <v>41</v>
      </c>
      <c r="E116" s="64">
        <f t="shared" si="18"/>
        <v>4767</v>
      </c>
      <c r="F116" s="144">
        <v>0</v>
      </c>
      <c r="G116" s="144">
        <v>0</v>
      </c>
      <c r="H116" s="64">
        <f t="shared" si="19"/>
        <v>4767</v>
      </c>
      <c r="I116" s="64">
        <f t="shared" si="20"/>
        <v>0</v>
      </c>
      <c r="J116" s="145">
        <f t="shared" si="21"/>
        <v>4767</v>
      </c>
      <c r="K116" s="146" t="str">
        <f t="shared" si="32"/>
        <v>N</v>
      </c>
      <c r="L116" s="147">
        <f t="shared" si="22"/>
        <v>4767</v>
      </c>
      <c r="M116" s="148">
        <f t="shared" si="23"/>
        <v>0</v>
      </c>
      <c r="N116" s="64">
        <f t="shared" si="24"/>
        <v>0</v>
      </c>
      <c r="O116" s="64">
        <f t="shared" si="25"/>
        <v>0</v>
      </c>
      <c r="Q116" s="104">
        <f t="shared" si="26"/>
        <v>0</v>
      </c>
      <c r="R116" s="104" t="str">
        <f t="shared" si="27"/>
        <v>Not Applicable</v>
      </c>
      <c r="S116" s="149" t="s">
        <v>815</v>
      </c>
      <c r="T116" s="149">
        <f>IF(O116=0,0,IF(S116="N",0,VLOOKUP(B116,'Enrollment 25-26'!$B$8:$K$332,9,FALSE)))</f>
        <v>0</v>
      </c>
      <c r="U116" s="64">
        <f t="shared" si="28"/>
        <v>0</v>
      </c>
      <c r="V116" s="128">
        <f t="shared" si="29"/>
        <v>0</v>
      </c>
      <c r="W116" s="150"/>
      <c r="X116" s="64">
        <f>IFERROR(VLOOKUP($B116,#REF!,14,FALSE),0)</f>
        <v>0</v>
      </c>
      <c r="Y116" s="99">
        <f t="shared" si="30"/>
        <v>0</v>
      </c>
      <c r="Z116" s="132">
        <f t="shared" si="31"/>
        <v>0</v>
      </c>
      <c r="AA116" s="151" t="str">
        <f t="shared" si="33"/>
        <v>N</v>
      </c>
      <c r="AC116" s="64"/>
      <c r="AE116" s="152"/>
      <c r="AH116" s="153"/>
      <c r="AI116" s="153"/>
      <c r="AJ116" s="153"/>
      <c r="AK116" s="154"/>
    </row>
    <row r="117" spans="1:37" x14ac:dyDescent="0.25">
      <c r="A117" s="142" t="s">
        <v>446</v>
      </c>
      <c r="B117" t="s">
        <v>581</v>
      </c>
      <c r="C117" t="s">
        <v>115</v>
      </c>
      <c r="D117" s="143">
        <f>IFERROR(VLOOKUP(B117,'Enrollment 25-26'!$B$5:$I$332,8,FALSE),0)</f>
        <v>0</v>
      </c>
      <c r="E117" s="64">
        <f t="shared" si="18"/>
        <v>0</v>
      </c>
      <c r="F117" s="144">
        <v>0</v>
      </c>
      <c r="G117" s="144">
        <v>0</v>
      </c>
      <c r="H117" s="64">
        <f t="shared" si="19"/>
        <v>0</v>
      </c>
      <c r="I117" s="64">
        <f t="shared" si="20"/>
        <v>0</v>
      </c>
      <c r="J117" s="145">
        <f t="shared" si="21"/>
        <v>0</v>
      </c>
      <c r="K117" s="146" t="str">
        <f t="shared" si="32"/>
        <v>N</v>
      </c>
      <c r="L117" s="147">
        <f t="shared" si="22"/>
        <v>0</v>
      </c>
      <c r="M117" s="148">
        <f t="shared" si="23"/>
        <v>0</v>
      </c>
      <c r="N117" s="64">
        <f t="shared" si="24"/>
        <v>0</v>
      </c>
      <c r="O117" s="64">
        <f t="shared" si="25"/>
        <v>0</v>
      </c>
      <c r="Q117" s="104">
        <f t="shared" si="26"/>
        <v>0</v>
      </c>
      <c r="R117" s="104" t="str">
        <f t="shared" si="27"/>
        <v>Not Applicable</v>
      </c>
      <c r="S117" s="149" t="s">
        <v>815</v>
      </c>
      <c r="T117" s="149">
        <f>IF(O117=0,0,IF(S117="N",0,VLOOKUP(B117,'Enrollment 25-26'!$B$8:$K$332,9,FALSE)))</f>
        <v>0</v>
      </c>
      <c r="U117" s="64">
        <f t="shared" si="28"/>
        <v>0</v>
      </c>
      <c r="V117" s="128">
        <f t="shared" si="29"/>
        <v>0</v>
      </c>
      <c r="W117" s="150"/>
      <c r="X117" s="64">
        <f>IFERROR(VLOOKUP($B117,#REF!,14,FALSE),0)</f>
        <v>0</v>
      </c>
      <c r="Y117" s="99">
        <f t="shared" si="30"/>
        <v>0</v>
      </c>
      <c r="Z117" s="132">
        <f t="shared" si="31"/>
        <v>0</v>
      </c>
      <c r="AA117" s="151" t="str">
        <f t="shared" si="33"/>
        <v>N</v>
      </c>
      <c r="AC117" s="64"/>
      <c r="AE117" s="152"/>
      <c r="AH117" s="153"/>
      <c r="AI117" s="153"/>
      <c r="AJ117" s="153"/>
      <c r="AK117" s="154"/>
    </row>
    <row r="118" spans="1:37" x14ac:dyDescent="0.25">
      <c r="A118" s="142" t="s">
        <v>497</v>
      </c>
      <c r="B118" s="160" t="s">
        <v>769</v>
      </c>
      <c r="C118" s="13" t="s">
        <v>770</v>
      </c>
      <c r="D118" s="143">
        <f>IFERROR(VLOOKUP(B118,'Enrollment 25-26'!$B$5:$I$332,8,FALSE),0)</f>
        <v>0</v>
      </c>
      <c r="E118" s="64">
        <f t="shared" si="18"/>
        <v>0</v>
      </c>
      <c r="F118" s="144">
        <v>0</v>
      </c>
      <c r="G118" s="144">
        <v>0</v>
      </c>
      <c r="H118" s="64">
        <f t="shared" si="19"/>
        <v>0</v>
      </c>
      <c r="I118" s="64">
        <f t="shared" si="20"/>
        <v>0</v>
      </c>
      <c r="J118" s="145">
        <f t="shared" si="21"/>
        <v>0</v>
      </c>
      <c r="K118" s="146" t="str">
        <f t="shared" si="32"/>
        <v>N</v>
      </c>
      <c r="L118" s="147">
        <f t="shared" si="22"/>
        <v>0</v>
      </c>
      <c r="M118" s="148">
        <f t="shared" si="23"/>
        <v>0</v>
      </c>
      <c r="N118" s="64">
        <f t="shared" si="24"/>
        <v>0</v>
      </c>
      <c r="O118" s="64">
        <f t="shared" si="25"/>
        <v>0</v>
      </c>
      <c r="Q118" s="104">
        <f t="shared" si="26"/>
        <v>0</v>
      </c>
      <c r="R118" s="104" t="str">
        <f t="shared" si="27"/>
        <v>Not Applicable</v>
      </c>
      <c r="S118" s="149" t="s">
        <v>815</v>
      </c>
      <c r="T118" s="149">
        <f>IF(O118=0,0,IF(S118="N",0,VLOOKUP(B118,'Enrollment 25-26'!$B$8:$K$332,9,FALSE)))</f>
        <v>0</v>
      </c>
      <c r="U118" s="64">
        <f t="shared" si="28"/>
        <v>0</v>
      </c>
      <c r="V118" s="128">
        <f t="shared" si="29"/>
        <v>0</v>
      </c>
      <c r="W118" s="150"/>
      <c r="X118" s="64">
        <f>IFERROR(VLOOKUP($B118,#REF!,14,FALSE),0)</f>
        <v>0</v>
      </c>
      <c r="Y118" s="99">
        <f t="shared" si="30"/>
        <v>0</v>
      </c>
      <c r="Z118" s="132">
        <f t="shared" si="31"/>
        <v>0</v>
      </c>
      <c r="AA118" s="151" t="str">
        <f t="shared" si="33"/>
        <v>N</v>
      </c>
      <c r="AC118" s="64"/>
      <c r="AE118" s="152"/>
      <c r="AH118" s="153"/>
      <c r="AI118" s="153"/>
      <c r="AJ118" s="153"/>
      <c r="AK118" s="154"/>
    </row>
    <row r="119" spans="1:37" x14ac:dyDescent="0.25">
      <c r="A119" s="142" t="s">
        <v>454</v>
      </c>
      <c r="B119" t="s">
        <v>582</v>
      </c>
      <c r="C119" t="s">
        <v>116</v>
      </c>
      <c r="D119" s="143">
        <f>IFERROR(VLOOKUP(B119,'Enrollment 25-26'!$B$5:$I$332,8,FALSE),0)</f>
        <v>1372.8266666666668</v>
      </c>
      <c r="E119" s="64">
        <f t="shared" si="18"/>
        <v>159619</v>
      </c>
      <c r="F119" s="144">
        <v>0</v>
      </c>
      <c r="G119" s="144">
        <v>0</v>
      </c>
      <c r="H119" s="64">
        <f t="shared" si="19"/>
        <v>159619</v>
      </c>
      <c r="I119" s="64">
        <f t="shared" si="20"/>
        <v>0</v>
      </c>
      <c r="J119" s="145">
        <f t="shared" si="21"/>
        <v>159619</v>
      </c>
      <c r="K119" s="146" t="str">
        <f t="shared" si="32"/>
        <v>Y</v>
      </c>
      <c r="L119" s="147">
        <f t="shared" si="22"/>
        <v>0</v>
      </c>
      <c r="M119" s="148">
        <f t="shared" si="23"/>
        <v>1372.8266666666668</v>
      </c>
      <c r="N119" s="64">
        <f t="shared" si="24"/>
        <v>1180</v>
      </c>
      <c r="O119" s="64">
        <f t="shared" si="25"/>
        <v>160799</v>
      </c>
      <c r="Q119" s="104">
        <f t="shared" si="26"/>
        <v>0</v>
      </c>
      <c r="R119" s="104" t="str">
        <f t="shared" si="27"/>
        <v>Not Applicable</v>
      </c>
      <c r="S119" s="149" t="s">
        <v>815</v>
      </c>
      <c r="T119" s="149">
        <f>IF(O119=0,0,IF(S119="N",0,VLOOKUP(B119,'Enrollment 25-26'!$B$8:$K$332,9,FALSE)))</f>
        <v>0</v>
      </c>
      <c r="U119" s="64">
        <f t="shared" si="28"/>
        <v>160799</v>
      </c>
      <c r="V119" s="128">
        <f t="shared" si="29"/>
        <v>117.12986344476602</v>
      </c>
      <c r="W119" s="150"/>
      <c r="X119" s="64">
        <f>IFERROR(VLOOKUP($B119,#REF!,14,FALSE),0)</f>
        <v>0</v>
      </c>
      <c r="Y119" s="99">
        <f t="shared" si="30"/>
        <v>160799</v>
      </c>
      <c r="Z119" s="132">
        <f t="shared" si="31"/>
        <v>0</v>
      </c>
      <c r="AA119" s="151" t="str">
        <f t="shared" si="33"/>
        <v>Y</v>
      </c>
      <c r="AC119" s="64"/>
      <c r="AE119" s="152"/>
      <c r="AH119" s="153"/>
      <c r="AI119" s="153"/>
      <c r="AJ119" s="153"/>
      <c r="AK119" s="154"/>
    </row>
    <row r="120" spans="1:37" x14ac:dyDescent="0.25">
      <c r="A120" s="142" t="s">
        <v>451</v>
      </c>
      <c r="B120" t="s">
        <v>583</v>
      </c>
      <c r="C120" t="s">
        <v>117</v>
      </c>
      <c r="D120" s="143">
        <f>IFERROR(VLOOKUP(B120,'Enrollment 25-26'!$B$5:$I$332,8,FALSE),0)</f>
        <v>0</v>
      </c>
      <c r="E120" s="64">
        <f t="shared" si="18"/>
        <v>0</v>
      </c>
      <c r="F120" s="144">
        <v>0</v>
      </c>
      <c r="G120" s="144">
        <v>0</v>
      </c>
      <c r="H120" s="64">
        <f t="shared" si="19"/>
        <v>0</v>
      </c>
      <c r="I120" s="64">
        <f t="shared" si="20"/>
        <v>0</v>
      </c>
      <c r="J120" s="145">
        <f t="shared" si="21"/>
        <v>0</v>
      </c>
      <c r="K120" s="146" t="str">
        <f t="shared" si="32"/>
        <v>N</v>
      </c>
      <c r="L120" s="147">
        <f t="shared" si="22"/>
        <v>0</v>
      </c>
      <c r="M120" s="148">
        <f t="shared" si="23"/>
        <v>0</v>
      </c>
      <c r="N120" s="64">
        <f t="shared" si="24"/>
        <v>0</v>
      </c>
      <c r="O120" s="64">
        <f t="shared" si="25"/>
        <v>0</v>
      </c>
      <c r="Q120" s="104">
        <f t="shared" si="26"/>
        <v>0</v>
      </c>
      <c r="R120" s="104" t="str">
        <f t="shared" si="27"/>
        <v>Not Applicable</v>
      </c>
      <c r="S120" s="149" t="s">
        <v>815</v>
      </c>
      <c r="T120" s="149">
        <f>IF(O120=0,0,IF(S120="N",0,VLOOKUP(B120,'Enrollment 25-26'!$B$8:$K$332,9,FALSE)))</f>
        <v>0</v>
      </c>
      <c r="U120" s="64">
        <f t="shared" si="28"/>
        <v>0</v>
      </c>
      <c r="V120" s="128">
        <f t="shared" si="29"/>
        <v>0</v>
      </c>
      <c r="W120" s="150"/>
      <c r="X120" s="64">
        <f>IFERROR(VLOOKUP($B120,#REF!,14,FALSE),0)</f>
        <v>0</v>
      </c>
      <c r="Y120" s="99">
        <f t="shared" si="30"/>
        <v>0</v>
      </c>
      <c r="Z120" s="132">
        <f t="shared" si="31"/>
        <v>0</v>
      </c>
      <c r="AA120" s="151" t="str">
        <f t="shared" si="33"/>
        <v>N</v>
      </c>
      <c r="AC120" s="64"/>
      <c r="AE120" s="152"/>
      <c r="AH120" s="153"/>
      <c r="AI120" s="153"/>
      <c r="AJ120" s="153"/>
      <c r="AK120" s="154"/>
    </row>
    <row r="121" spans="1:37" x14ac:dyDescent="0.25">
      <c r="A121" s="142" t="s">
        <v>459</v>
      </c>
      <c r="B121" t="s">
        <v>584</v>
      </c>
      <c r="C121" t="s">
        <v>118</v>
      </c>
      <c r="D121" s="143">
        <f>IFERROR(VLOOKUP(B121,'Enrollment 25-26'!$B$5:$I$332,8,FALSE),0)</f>
        <v>35.159999999999997</v>
      </c>
      <c r="E121" s="64">
        <f t="shared" si="18"/>
        <v>4088</v>
      </c>
      <c r="F121" s="144">
        <v>0</v>
      </c>
      <c r="G121" s="144">
        <v>0</v>
      </c>
      <c r="H121" s="64">
        <f t="shared" si="19"/>
        <v>4088</v>
      </c>
      <c r="I121" s="64">
        <f t="shared" si="20"/>
        <v>0</v>
      </c>
      <c r="J121" s="145">
        <f t="shared" si="21"/>
        <v>4088</v>
      </c>
      <c r="K121" s="146" t="str">
        <f t="shared" si="32"/>
        <v>N</v>
      </c>
      <c r="L121" s="147">
        <f t="shared" si="22"/>
        <v>4088</v>
      </c>
      <c r="M121" s="148">
        <f t="shared" si="23"/>
        <v>0</v>
      </c>
      <c r="N121" s="64">
        <f t="shared" si="24"/>
        <v>0</v>
      </c>
      <c r="O121" s="64">
        <f t="shared" si="25"/>
        <v>0</v>
      </c>
      <c r="Q121" s="104">
        <f t="shared" si="26"/>
        <v>0</v>
      </c>
      <c r="R121" s="104" t="str">
        <f t="shared" si="27"/>
        <v>Not Applicable</v>
      </c>
      <c r="S121" s="149" t="s">
        <v>815</v>
      </c>
      <c r="T121" s="149">
        <f>IF(O121=0,0,IF(S121="N",0,VLOOKUP(B121,'Enrollment 25-26'!$B$8:$K$332,9,FALSE)))</f>
        <v>0</v>
      </c>
      <c r="U121" s="64">
        <f t="shared" si="28"/>
        <v>0</v>
      </c>
      <c r="V121" s="128">
        <f t="shared" si="29"/>
        <v>0</v>
      </c>
      <c r="W121" s="150"/>
      <c r="X121" s="64">
        <f>IFERROR(VLOOKUP($B121,#REF!,14,FALSE),0)</f>
        <v>0</v>
      </c>
      <c r="Y121" s="99">
        <f t="shared" si="30"/>
        <v>0</v>
      </c>
      <c r="Z121" s="132">
        <f t="shared" si="31"/>
        <v>0</v>
      </c>
      <c r="AA121" s="151" t="str">
        <f t="shared" si="33"/>
        <v>N</v>
      </c>
      <c r="AC121" s="64"/>
      <c r="AE121" s="152"/>
      <c r="AH121" s="153"/>
      <c r="AI121" s="153"/>
      <c r="AJ121" s="153"/>
      <c r="AK121" s="154"/>
    </row>
    <row r="122" spans="1:37" x14ac:dyDescent="0.25">
      <c r="A122" s="142" t="s">
        <v>443</v>
      </c>
      <c r="B122" t="s">
        <v>585</v>
      </c>
      <c r="C122" t="s">
        <v>119</v>
      </c>
      <c r="D122" s="143">
        <f>IFERROR(VLOOKUP(B122,'Enrollment 25-26'!$B$5:$I$332,8,FALSE),0)</f>
        <v>0</v>
      </c>
      <c r="E122" s="64">
        <f t="shared" si="18"/>
        <v>0</v>
      </c>
      <c r="F122" s="144">
        <v>0</v>
      </c>
      <c r="G122" s="144">
        <v>0</v>
      </c>
      <c r="H122" s="64">
        <f t="shared" si="19"/>
        <v>0</v>
      </c>
      <c r="I122" s="64">
        <f t="shared" si="20"/>
        <v>0</v>
      </c>
      <c r="J122" s="145">
        <f t="shared" si="21"/>
        <v>0</v>
      </c>
      <c r="K122" s="146" t="str">
        <f t="shared" si="32"/>
        <v>N</v>
      </c>
      <c r="L122" s="147">
        <f t="shared" si="22"/>
        <v>0</v>
      </c>
      <c r="M122" s="148">
        <f t="shared" si="23"/>
        <v>0</v>
      </c>
      <c r="N122" s="64">
        <f t="shared" si="24"/>
        <v>0</v>
      </c>
      <c r="O122" s="64">
        <f t="shared" si="25"/>
        <v>0</v>
      </c>
      <c r="Q122" s="104">
        <f t="shared" si="26"/>
        <v>0</v>
      </c>
      <c r="R122" s="104" t="str">
        <f t="shared" si="27"/>
        <v>Not Applicable</v>
      </c>
      <c r="S122" s="149" t="s">
        <v>815</v>
      </c>
      <c r="T122" s="149">
        <f>IF(O122=0,0,IF(S122="N",0,VLOOKUP(B122,'Enrollment 25-26'!$B$8:$K$332,9,FALSE)))</f>
        <v>0</v>
      </c>
      <c r="U122" s="64">
        <f t="shared" si="28"/>
        <v>0</v>
      </c>
      <c r="V122" s="128">
        <f t="shared" si="29"/>
        <v>0</v>
      </c>
      <c r="W122" s="150"/>
      <c r="X122" s="64">
        <f>IFERROR(VLOOKUP($B122,#REF!,14,FALSE),0)</f>
        <v>0</v>
      </c>
      <c r="Y122" s="99">
        <f t="shared" si="30"/>
        <v>0</v>
      </c>
      <c r="Z122" s="132">
        <f t="shared" si="31"/>
        <v>0</v>
      </c>
      <c r="AA122" s="151" t="str">
        <f t="shared" si="33"/>
        <v>N</v>
      </c>
      <c r="AC122" s="64"/>
      <c r="AE122" s="152"/>
      <c r="AH122" s="153"/>
      <c r="AI122" s="153"/>
      <c r="AJ122" s="153"/>
      <c r="AK122" s="154"/>
    </row>
    <row r="123" spans="1:37" x14ac:dyDescent="0.25">
      <c r="A123" s="142" t="s">
        <v>459</v>
      </c>
      <c r="B123" t="s">
        <v>586</v>
      </c>
      <c r="C123" t="s">
        <v>120</v>
      </c>
      <c r="D123" s="143">
        <f>IFERROR(VLOOKUP(B123,'Enrollment 25-26'!$B$5:$I$332,8,FALSE),0)</f>
        <v>349.49666666666673</v>
      </c>
      <c r="E123" s="64">
        <f t="shared" si="18"/>
        <v>40636</v>
      </c>
      <c r="F123" s="144">
        <v>0</v>
      </c>
      <c r="G123" s="144">
        <v>0</v>
      </c>
      <c r="H123" s="64">
        <f t="shared" si="19"/>
        <v>40636</v>
      </c>
      <c r="I123" s="64">
        <f t="shared" si="20"/>
        <v>0</v>
      </c>
      <c r="J123" s="145">
        <f t="shared" si="21"/>
        <v>40636</v>
      </c>
      <c r="K123" s="146" t="str">
        <f t="shared" si="32"/>
        <v>Y</v>
      </c>
      <c r="L123" s="147">
        <f t="shared" si="22"/>
        <v>0</v>
      </c>
      <c r="M123" s="148">
        <f t="shared" si="23"/>
        <v>349.49666666666673</v>
      </c>
      <c r="N123" s="64">
        <f t="shared" si="24"/>
        <v>300</v>
      </c>
      <c r="O123" s="64">
        <f t="shared" si="25"/>
        <v>40936</v>
      </c>
      <c r="Q123" s="104">
        <f t="shared" si="26"/>
        <v>0</v>
      </c>
      <c r="R123" s="104" t="str">
        <f t="shared" si="27"/>
        <v>Not Applicable</v>
      </c>
      <c r="S123" s="149" t="s">
        <v>815</v>
      </c>
      <c r="T123" s="149">
        <f>IF(O123=0,0,IF(S123="N",0,VLOOKUP(B123,'Enrollment 25-26'!$B$8:$K$332,9,FALSE)))</f>
        <v>0</v>
      </c>
      <c r="U123" s="64">
        <f t="shared" si="28"/>
        <v>40936</v>
      </c>
      <c r="V123" s="128">
        <f t="shared" si="29"/>
        <v>117.12844185447642</v>
      </c>
      <c r="W123" s="150"/>
      <c r="X123" s="64">
        <f>IFERROR(VLOOKUP($B123,#REF!,14,FALSE),0)</f>
        <v>0</v>
      </c>
      <c r="Y123" s="99">
        <f t="shared" si="30"/>
        <v>40936</v>
      </c>
      <c r="Z123" s="132">
        <f t="shared" si="31"/>
        <v>0</v>
      </c>
      <c r="AA123" s="151" t="str">
        <f t="shared" si="33"/>
        <v>Y</v>
      </c>
      <c r="AC123" s="64"/>
      <c r="AE123" s="152"/>
      <c r="AH123" s="153"/>
      <c r="AI123" s="153"/>
      <c r="AJ123" s="153"/>
      <c r="AK123" s="154"/>
    </row>
    <row r="124" spans="1:37" x14ac:dyDescent="0.25">
      <c r="A124" s="142" t="s">
        <v>451</v>
      </c>
      <c r="B124" t="s">
        <v>587</v>
      </c>
      <c r="C124" t="s">
        <v>121</v>
      </c>
      <c r="D124" s="143">
        <f>IFERROR(VLOOKUP(B124,'Enrollment 25-26'!$B$5:$I$332,8,FALSE),0)</f>
        <v>3578.17</v>
      </c>
      <c r="E124" s="64">
        <f t="shared" si="18"/>
        <v>416034</v>
      </c>
      <c r="F124" s="144">
        <v>0</v>
      </c>
      <c r="G124" s="144">
        <v>0</v>
      </c>
      <c r="H124" s="64">
        <f t="shared" si="19"/>
        <v>416034</v>
      </c>
      <c r="I124" s="64">
        <f t="shared" si="20"/>
        <v>0</v>
      </c>
      <c r="J124" s="145">
        <f t="shared" si="21"/>
        <v>416034</v>
      </c>
      <c r="K124" s="146" t="str">
        <f t="shared" si="32"/>
        <v>Y</v>
      </c>
      <c r="L124" s="147">
        <f t="shared" si="22"/>
        <v>0</v>
      </c>
      <c r="M124" s="148">
        <f t="shared" si="23"/>
        <v>3578.17</v>
      </c>
      <c r="N124" s="64">
        <f t="shared" si="24"/>
        <v>3076</v>
      </c>
      <c r="O124" s="64">
        <f t="shared" si="25"/>
        <v>419110</v>
      </c>
      <c r="Q124" s="104">
        <f t="shared" si="26"/>
        <v>0</v>
      </c>
      <c r="R124" s="104" t="str">
        <f t="shared" si="27"/>
        <v>Not Applicable</v>
      </c>
      <c r="S124" s="149" t="s">
        <v>815</v>
      </c>
      <c r="T124" s="149">
        <f>IF(O124=0,0,IF(S124="N",0,VLOOKUP(B124,'Enrollment 25-26'!$B$8:$K$332,9,FALSE)))</f>
        <v>0</v>
      </c>
      <c r="U124" s="64">
        <f t="shared" si="28"/>
        <v>419110</v>
      </c>
      <c r="V124" s="128">
        <f t="shared" si="29"/>
        <v>117.12970596701666</v>
      </c>
      <c r="W124" s="150"/>
      <c r="X124" s="64">
        <f>IFERROR(VLOOKUP($B124,#REF!,14,FALSE),0)</f>
        <v>0</v>
      </c>
      <c r="Y124" s="99">
        <f t="shared" si="30"/>
        <v>419110</v>
      </c>
      <c r="Z124" s="132">
        <f t="shared" si="31"/>
        <v>0</v>
      </c>
      <c r="AA124" s="151" t="str">
        <f t="shared" si="33"/>
        <v>Y</v>
      </c>
      <c r="AC124" s="64"/>
      <c r="AE124" s="152"/>
      <c r="AH124" s="153"/>
      <c r="AI124" s="153"/>
      <c r="AJ124" s="153"/>
      <c r="AK124" s="154"/>
    </row>
    <row r="125" spans="1:37" x14ac:dyDescent="0.25">
      <c r="A125" s="142" t="s">
        <v>454</v>
      </c>
      <c r="B125" t="s">
        <v>588</v>
      </c>
      <c r="C125" t="s">
        <v>122</v>
      </c>
      <c r="D125" s="143">
        <f>IFERROR(VLOOKUP(B125,'Enrollment 25-26'!$B$5:$I$332,8,FALSE),0)</f>
        <v>7857.67</v>
      </c>
      <c r="E125" s="64">
        <f t="shared" si="18"/>
        <v>913613</v>
      </c>
      <c r="F125" s="144">
        <v>0</v>
      </c>
      <c r="G125" s="144">
        <v>0</v>
      </c>
      <c r="H125" s="64">
        <f t="shared" si="19"/>
        <v>913613</v>
      </c>
      <c r="I125" s="64">
        <f t="shared" si="20"/>
        <v>0</v>
      </c>
      <c r="J125" s="145">
        <f t="shared" si="21"/>
        <v>913613</v>
      </c>
      <c r="K125" s="146" t="str">
        <f t="shared" si="32"/>
        <v>Y</v>
      </c>
      <c r="L125" s="147">
        <f t="shared" si="22"/>
        <v>0</v>
      </c>
      <c r="M125" s="148">
        <f t="shared" si="23"/>
        <v>7857.67</v>
      </c>
      <c r="N125" s="64">
        <f t="shared" si="24"/>
        <v>6755</v>
      </c>
      <c r="O125" s="64">
        <f t="shared" si="25"/>
        <v>920368</v>
      </c>
      <c r="Q125" s="104">
        <f t="shared" si="26"/>
        <v>0</v>
      </c>
      <c r="R125" s="104" t="str">
        <f t="shared" si="27"/>
        <v>Not Applicable</v>
      </c>
      <c r="S125" s="149" t="s">
        <v>815</v>
      </c>
      <c r="T125" s="149">
        <f>IF(O125=0,0,IF(S125="N",0,VLOOKUP(B125,'Enrollment 25-26'!$B$8:$K$332,9,FALSE)))</f>
        <v>0</v>
      </c>
      <c r="U125" s="64">
        <f t="shared" si="28"/>
        <v>920368</v>
      </c>
      <c r="V125" s="128">
        <f t="shared" si="29"/>
        <v>117.12988710393793</v>
      </c>
      <c r="W125" s="150"/>
      <c r="X125" s="64">
        <f>IFERROR(VLOOKUP($B125,#REF!,14,FALSE),0)</f>
        <v>0</v>
      </c>
      <c r="Y125" s="99">
        <f t="shared" si="30"/>
        <v>920368</v>
      </c>
      <c r="Z125" s="132">
        <f t="shared" si="31"/>
        <v>0</v>
      </c>
      <c r="AA125" s="151" t="str">
        <f t="shared" si="33"/>
        <v>Y</v>
      </c>
      <c r="AC125" s="64"/>
      <c r="AE125" s="152"/>
      <c r="AH125" s="153"/>
      <c r="AI125" s="153"/>
      <c r="AJ125" s="153"/>
      <c r="AK125" s="154"/>
    </row>
    <row r="126" spans="1:37" x14ac:dyDescent="0.25">
      <c r="A126" s="142" t="s">
        <v>443</v>
      </c>
      <c r="B126" t="s">
        <v>589</v>
      </c>
      <c r="C126" t="s">
        <v>123</v>
      </c>
      <c r="D126" s="143">
        <f>IFERROR(VLOOKUP(B126,'Enrollment 25-26'!$B$5:$I$332,8,FALSE),0)</f>
        <v>0</v>
      </c>
      <c r="E126" s="64">
        <f t="shared" si="18"/>
        <v>0</v>
      </c>
      <c r="F126" s="144">
        <v>0</v>
      </c>
      <c r="G126" s="144">
        <v>0</v>
      </c>
      <c r="H126" s="64">
        <f t="shared" si="19"/>
        <v>0</v>
      </c>
      <c r="I126" s="64">
        <f t="shared" si="20"/>
        <v>0</v>
      </c>
      <c r="J126" s="145">
        <f t="shared" si="21"/>
        <v>0</v>
      </c>
      <c r="K126" s="146" t="str">
        <f t="shared" si="32"/>
        <v>N</v>
      </c>
      <c r="L126" s="147">
        <f t="shared" si="22"/>
        <v>0</v>
      </c>
      <c r="M126" s="148">
        <f t="shared" si="23"/>
        <v>0</v>
      </c>
      <c r="N126" s="64">
        <f t="shared" si="24"/>
        <v>0</v>
      </c>
      <c r="O126" s="64">
        <f t="shared" si="25"/>
        <v>0</v>
      </c>
      <c r="Q126" s="104">
        <f t="shared" si="26"/>
        <v>0</v>
      </c>
      <c r="R126" s="104" t="str">
        <f t="shared" si="27"/>
        <v>Not Applicable</v>
      </c>
      <c r="S126" s="149" t="s">
        <v>815</v>
      </c>
      <c r="T126" s="149">
        <f>IF(O126=0,0,IF(S126="N",0,VLOOKUP(B126,'Enrollment 25-26'!$B$8:$K$332,9,FALSE)))</f>
        <v>0</v>
      </c>
      <c r="U126" s="64">
        <f t="shared" si="28"/>
        <v>0</v>
      </c>
      <c r="V126" s="128">
        <f t="shared" si="29"/>
        <v>0</v>
      </c>
      <c r="W126" s="150"/>
      <c r="X126" s="64">
        <f>IFERROR(VLOOKUP($B126,#REF!,14,FALSE),0)</f>
        <v>0</v>
      </c>
      <c r="Y126" s="99">
        <f t="shared" si="30"/>
        <v>0</v>
      </c>
      <c r="Z126" s="132">
        <f t="shared" si="31"/>
        <v>0</v>
      </c>
      <c r="AA126" s="151" t="str">
        <f t="shared" si="33"/>
        <v>N</v>
      </c>
      <c r="AC126" s="64"/>
      <c r="AE126" s="152"/>
      <c r="AH126" s="153"/>
      <c r="AI126" s="153"/>
      <c r="AJ126" s="153"/>
      <c r="AK126" s="154"/>
    </row>
    <row r="127" spans="1:37" x14ac:dyDescent="0.25">
      <c r="A127" s="142" t="s">
        <v>451</v>
      </c>
      <c r="B127" t="s">
        <v>590</v>
      </c>
      <c r="C127" t="s">
        <v>124</v>
      </c>
      <c r="D127" s="143">
        <f>IFERROR(VLOOKUP(B127,'Enrollment 25-26'!$B$5:$I$332,8,FALSE),0)</f>
        <v>347.33000000000004</v>
      </c>
      <c r="E127" s="64">
        <f t="shared" si="18"/>
        <v>40384</v>
      </c>
      <c r="F127" s="144">
        <v>0</v>
      </c>
      <c r="G127" s="144">
        <v>0</v>
      </c>
      <c r="H127" s="64">
        <f t="shared" si="19"/>
        <v>40384</v>
      </c>
      <c r="I127" s="64">
        <f t="shared" si="20"/>
        <v>0</v>
      </c>
      <c r="J127" s="145">
        <f t="shared" si="21"/>
        <v>40384</v>
      </c>
      <c r="K127" s="146" t="str">
        <f t="shared" si="32"/>
        <v>Y</v>
      </c>
      <c r="L127" s="147">
        <f t="shared" si="22"/>
        <v>0</v>
      </c>
      <c r="M127" s="148">
        <f t="shared" si="23"/>
        <v>347.33000000000004</v>
      </c>
      <c r="N127" s="64">
        <f t="shared" si="24"/>
        <v>299</v>
      </c>
      <c r="O127" s="64">
        <f t="shared" si="25"/>
        <v>40683</v>
      </c>
      <c r="Q127" s="104">
        <f t="shared" si="26"/>
        <v>0</v>
      </c>
      <c r="R127" s="104" t="str">
        <f t="shared" si="27"/>
        <v>Not Applicable</v>
      </c>
      <c r="S127" s="149" t="s">
        <v>815</v>
      </c>
      <c r="T127" s="149">
        <f>IF(O127=0,0,IF(S127="N",0,VLOOKUP(B127,'Enrollment 25-26'!$B$8:$K$332,9,FALSE)))</f>
        <v>0</v>
      </c>
      <c r="U127" s="64">
        <f t="shared" si="28"/>
        <v>40683</v>
      </c>
      <c r="V127" s="128">
        <f t="shared" si="29"/>
        <v>117.13068263610974</v>
      </c>
      <c r="W127" s="150"/>
      <c r="X127" s="64">
        <f>IFERROR(VLOOKUP($B127,#REF!,14,FALSE),0)</f>
        <v>0</v>
      </c>
      <c r="Y127" s="99">
        <f t="shared" si="30"/>
        <v>40683</v>
      </c>
      <c r="Z127" s="132">
        <f t="shared" si="31"/>
        <v>0</v>
      </c>
      <c r="AA127" s="151" t="str">
        <f t="shared" si="33"/>
        <v>Y</v>
      </c>
      <c r="AC127" s="64"/>
      <c r="AE127" s="152"/>
      <c r="AH127" s="153"/>
      <c r="AI127" s="153"/>
      <c r="AJ127" s="153"/>
      <c r="AK127" s="154"/>
    </row>
    <row r="128" spans="1:37" x14ac:dyDescent="0.25">
      <c r="A128" s="142" t="s">
        <v>471</v>
      </c>
      <c r="B128" t="s">
        <v>591</v>
      </c>
      <c r="C128" t="s">
        <v>125</v>
      </c>
      <c r="D128" s="143">
        <f>IFERROR(VLOOKUP(B128,'Enrollment 25-26'!$B$5:$I$332,8,FALSE),0)</f>
        <v>45</v>
      </c>
      <c r="E128" s="64">
        <f t="shared" si="18"/>
        <v>5232</v>
      </c>
      <c r="F128" s="144">
        <v>0</v>
      </c>
      <c r="G128" s="144">
        <v>0</v>
      </c>
      <c r="H128" s="64">
        <f t="shared" si="19"/>
        <v>5232</v>
      </c>
      <c r="I128" s="64">
        <f t="shared" si="20"/>
        <v>0</v>
      </c>
      <c r="J128" s="145">
        <f t="shared" si="21"/>
        <v>5232</v>
      </c>
      <c r="K128" s="146" t="str">
        <f t="shared" si="32"/>
        <v>N</v>
      </c>
      <c r="L128" s="147">
        <f t="shared" si="22"/>
        <v>5232</v>
      </c>
      <c r="M128" s="148">
        <f t="shared" si="23"/>
        <v>0</v>
      </c>
      <c r="N128" s="64">
        <f t="shared" si="24"/>
        <v>0</v>
      </c>
      <c r="O128" s="64">
        <f t="shared" si="25"/>
        <v>0</v>
      </c>
      <c r="Q128" s="104">
        <f t="shared" si="26"/>
        <v>0</v>
      </c>
      <c r="R128" s="104" t="str">
        <f t="shared" si="27"/>
        <v>Not Applicable</v>
      </c>
      <c r="S128" s="149" t="s">
        <v>815</v>
      </c>
      <c r="T128" s="149">
        <f>IF(O128=0,0,IF(S128="N",0,VLOOKUP(B128,'Enrollment 25-26'!$B$8:$K$332,9,FALSE)))</f>
        <v>0</v>
      </c>
      <c r="U128" s="64">
        <f t="shared" si="28"/>
        <v>0</v>
      </c>
      <c r="V128" s="128">
        <f t="shared" si="29"/>
        <v>0</v>
      </c>
      <c r="W128" s="150"/>
      <c r="X128" s="64">
        <f>IFERROR(VLOOKUP($B128,#REF!,14,FALSE),0)</f>
        <v>0</v>
      </c>
      <c r="Y128" s="99">
        <f t="shared" si="30"/>
        <v>0</v>
      </c>
      <c r="Z128" s="132">
        <f t="shared" si="31"/>
        <v>0</v>
      </c>
      <c r="AA128" s="151" t="str">
        <f t="shared" si="33"/>
        <v>N</v>
      </c>
      <c r="AC128" s="64"/>
      <c r="AE128" s="152"/>
      <c r="AH128" s="153"/>
      <c r="AI128" s="153"/>
      <c r="AJ128" s="153"/>
      <c r="AK128" s="154"/>
    </row>
    <row r="129" spans="1:37" x14ac:dyDescent="0.25">
      <c r="A129" s="142" t="s">
        <v>459</v>
      </c>
      <c r="B129" t="s">
        <v>592</v>
      </c>
      <c r="C129" t="s">
        <v>126</v>
      </c>
      <c r="D129" s="143">
        <f>IFERROR(VLOOKUP(B129,'Enrollment 25-26'!$B$5:$I$332,8,FALSE),0)</f>
        <v>0</v>
      </c>
      <c r="E129" s="64">
        <f t="shared" si="18"/>
        <v>0</v>
      </c>
      <c r="F129" s="144">
        <v>0</v>
      </c>
      <c r="G129" s="144">
        <v>0</v>
      </c>
      <c r="H129" s="64">
        <f t="shared" si="19"/>
        <v>0</v>
      </c>
      <c r="I129" s="64">
        <f t="shared" si="20"/>
        <v>0</v>
      </c>
      <c r="J129" s="145">
        <f t="shared" si="21"/>
        <v>0</v>
      </c>
      <c r="K129" s="146" t="str">
        <f t="shared" si="32"/>
        <v>N</v>
      </c>
      <c r="L129" s="147">
        <f t="shared" si="22"/>
        <v>0</v>
      </c>
      <c r="M129" s="148">
        <f t="shared" si="23"/>
        <v>0</v>
      </c>
      <c r="N129" s="64">
        <f t="shared" si="24"/>
        <v>0</v>
      </c>
      <c r="O129" s="64">
        <f t="shared" si="25"/>
        <v>0</v>
      </c>
      <c r="Q129" s="104">
        <f t="shared" si="26"/>
        <v>0</v>
      </c>
      <c r="R129" s="104" t="str">
        <f t="shared" si="27"/>
        <v>Not Applicable</v>
      </c>
      <c r="S129" s="149" t="s">
        <v>815</v>
      </c>
      <c r="T129" s="149">
        <f>IF(O129=0,0,IF(S129="N",0,VLOOKUP(B129,'Enrollment 25-26'!$B$8:$K$332,9,FALSE)))</f>
        <v>0</v>
      </c>
      <c r="U129" s="64">
        <f t="shared" si="28"/>
        <v>0</v>
      </c>
      <c r="V129" s="128">
        <f t="shared" si="29"/>
        <v>0</v>
      </c>
      <c r="W129" s="150"/>
      <c r="X129" s="64">
        <f>IFERROR(VLOOKUP($B129,#REF!,14,FALSE),0)</f>
        <v>0</v>
      </c>
      <c r="Y129" s="99">
        <f t="shared" si="30"/>
        <v>0</v>
      </c>
      <c r="Z129" s="132">
        <f t="shared" si="31"/>
        <v>0</v>
      </c>
      <c r="AA129" s="151" t="str">
        <f t="shared" si="33"/>
        <v>N</v>
      </c>
      <c r="AC129" s="64"/>
      <c r="AE129" s="152"/>
      <c r="AH129" s="153"/>
      <c r="AI129" s="153"/>
      <c r="AJ129" s="153"/>
      <c r="AK129" s="154"/>
    </row>
    <row r="130" spans="1:37" x14ac:dyDescent="0.25">
      <c r="A130" s="142" t="s">
        <v>446</v>
      </c>
      <c r="B130" t="s">
        <v>593</v>
      </c>
      <c r="C130" t="s">
        <v>127</v>
      </c>
      <c r="D130" s="143">
        <f>IFERROR(VLOOKUP(B130,'Enrollment 25-26'!$B$5:$I$332,8,FALSE),0)</f>
        <v>139.66666666666669</v>
      </c>
      <c r="E130" s="64">
        <f t="shared" si="18"/>
        <v>16239</v>
      </c>
      <c r="F130" s="144">
        <v>0</v>
      </c>
      <c r="G130" s="144">
        <v>0</v>
      </c>
      <c r="H130" s="64">
        <f t="shared" si="19"/>
        <v>16239</v>
      </c>
      <c r="I130" s="64">
        <f t="shared" si="20"/>
        <v>0</v>
      </c>
      <c r="J130" s="145">
        <f t="shared" si="21"/>
        <v>16239</v>
      </c>
      <c r="K130" s="146" t="str">
        <f t="shared" si="32"/>
        <v>Y</v>
      </c>
      <c r="L130" s="147">
        <f t="shared" si="22"/>
        <v>0</v>
      </c>
      <c r="M130" s="148">
        <f t="shared" si="23"/>
        <v>139.66666666666669</v>
      </c>
      <c r="N130" s="64">
        <f t="shared" si="24"/>
        <v>120</v>
      </c>
      <c r="O130" s="64">
        <f t="shared" si="25"/>
        <v>16359</v>
      </c>
      <c r="Q130" s="104">
        <f t="shared" si="26"/>
        <v>0</v>
      </c>
      <c r="R130" s="104" t="str">
        <f t="shared" si="27"/>
        <v>Not Applicable</v>
      </c>
      <c r="S130" s="149" t="s">
        <v>815</v>
      </c>
      <c r="T130" s="149">
        <f>IF(O130=0,0,IF(S130="N",0,VLOOKUP(B130,'Enrollment 25-26'!$B$8:$K$332,9,FALSE)))</f>
        <v>0</v>
      </c>
      <c r="U130" s="64">
        <f t="shared" si="28"/>
        <v>16359</v>
      </c>
      <c r="V130" s="128">
        <f t="shared" si="29"/>
        <v>117.12887828162289</v>
      </c>
      <c r="W130" s="150"/>
      <c r="X130" s="64">
        <f>IFERROR(VLOOKUP($B130,#REF!,14,FALSE),0)</f>
        <v>0</v>
      </c>
      <c r="Y130" s="99">
        <f t="shared" si="30"/>
        <v>16359</v>
      </c>
      <c r="Z130" s="132">
        <f t="shared" si="31"/>
        <v>0</v>
      </c>
      <c r="AA130" s="151" t="str">
        <f t="shared" si="33"/>
        <v>Y</v>
      </c>
      <c r="AC130" s="64"/>
      <c r="AE130" s="152"/>
      <c r="AH130" s="153"/>
      <c r="AI130" s="153"/>
      <c r="AJ130" s="153"/>
      <c r="AK130" s="154"/>
    </row>
    <row r="131" spans="1:37" x14ac:dyDescent="0.25">
      <c r="A131" s="142" t="s">
        <v>459</v>
      </c>
      <c r="B131" t="s">
        <v>594</v>
      </c>
      <c r="C131" t="s">
        <v>128</v>
      </c>
      <c r="D131" s="143">
        <f>IFERROR(VLOOKUP(B131,'Enrollment 25-26'!$B$5:$I$332,8,FALSE),0)</f>
        <v>50.67</v>
      </c>
      <c r="E131" s="64">
        <f t="shared" si="18"/>
        <v>5891</v>
      </c>
      <c r="F131" s="144">
        <v>0</v>
      </c>
      <c r="G131" s="144">
        <v>0</v>
      </c>
      <c r="H131" s="64">
        <f t="shared" si="19"/>
        <v>5891</v>
      </c>
      <c r="I131" s="64">
        <f t="shared" si="20"/>
        <v>0</v>
      </c>
      <c r="J131" s="145">
        <f t="shared" si="21"/>
        <v>5891</v>
      </c>
      <c r="K131" s="146" t="str">
        <f t="shared" si="32"/>
        <v>C</v>
      </c>
      <c r="L131" s="147">
        <f t="shared" si="22"/>
        <v>0</v>
      </c>
      <c r="M131" s="148">
        <f t="shared" si="23"/>
        <v>50.67</v>
      </c>
      <c r="N131" s="64">
        <f t="shared" si="24"/>
        <v>44</v>
      </c>
      <c r="O131" s="64">
        <f t="shared" si="25"/>
        <v>5935</v>
      </c>
      <c r="Q131" s="104">
        <f t="shared" si="26"/>
        <v>0</v>
      </c>
      <c r="R131" s="104" t="str">
        <f t="shared" si="27"/>
        <v>Not Applicable</v>
      </c>
      <c r="S131" s="149" t="s">
        <v>815</v>
      </c>
      <c r="T131" s="149">
        <f>IF(O131=0,0,IF(S131="N",0,VLOOKUP(B131,'Enrollment 25-26'!$B$8:$K$332,9,FALSE)))</f>
        <v>0</v>
      </c>
      <c r="U131" s="64">
        <f t="shared" si="28"/>
        <v>5935</v>
      </c>
      <c r="V131" s="128">
        <f t="shared" si="29"/>
        <v>117.13045194395106</v>
      </c>
      <c r="W131" s="150"/>
      <c r="X131" s="64">
        <f>IFERROR(VLOOKUP($B131,#REF!,14,FALSE),0)</f>
        <v>0</v>
      </c>
      <c r="Y131" s="99">
        <f t="shared" si="30"/>
        <v>5935</v>
      </c>
      <c r="Z131" s="132">
        <f t="shared" si="31"/>
        <v>0</v>
      </c>
      <c r="AA131" s="151" t="str">
        <f t="shared" si="33"/>
        <v>C</v>
      </c>
      <c r="AC131" s="64"/>
      <c r="AE131" s="152"/>
      <c r="AH131" s="153"/>
      <c r="AI131" s="153"/>
      <c r="AJ131" s="153"/>
      <c r="AK131" s="154"/>
    </row>
    <row r="132" spans="1:37" x14ac:dyDescent="0.25">
      <c r="A132" s="142" t="s">
        <v>443</v>
      </c>
      <c r="B132" t="s">
        <v>595</v>
      </c>
      <c r="C132" t="s">
        <v>129</v>
      </c>
      <c r="D132" s="143">
        <f>IFERROR(VLOOKUP(B132,'Enrollment 25-26'!$B$5:$I$332,8,FALSE),0)</f>
        <v>0</v>
      </c>
      <c r="E132" s="64">
        <f t="shared" si="18"/>
        <v>0</v>
      </c>
      <c r="F132" s="144">
        <v>0</v>
      </c>
      <c r="G132" s="144">
        <v>0</v>
      </c>
      <c r="H132" s="64">
        <f t="shared" si="19"/>
        <v>0</v>
      </c>
      <c r="I132" s="64">
        <f t="shared" si="20"/>
        <v>0</v>
      </c>
      <c r="J132" s="145">
        <f t="shared" si="21"/>
        <v>0</v>
      </c>
      <c r="K132" s="146" t="str">
        <f t="shared" si="32"/>
        <v>N</v>
      </c>
      <c r="L132" s="147">
        <f t="shared" si="22"/>
        <v>0</v>
      </c>
      <c r="M132" s="148">
        <f t="shared" si="23"/>
        <v>0</v>
      </c>
      <c r="N132" s="64">
        <f t="shared" si="24"/>
        <v>0</v>
      </c>
      <c r="O132" s="64">
        <f t="shared" si="25"/>
        <v>0</v>
      </c>
      <c r="Q132" s="104">
        <f t="shared" si="26"/>
        <v>0</v>
      </c>
      <c r="R132" s="104" t="str">
        <f t="shared" si="27"/>
        <v>Not Applicable</v>
      </c>
      <c r="S132" s="149" t="s">
        <v>815</v>
      </c>
      <c r="T132" s="149">
        <f>IF(O132=0,0,IF(S132="N",0,VLOOKUP(B132,'Enrollment 25-26'!$B$8:$K$332,9,FALSE)))</f>
        <v>0</v>
      </c>
      <c r="U132" s="64">
        <f t="shared" si="28"/>
        <v>0</v>
      </c>
      <c r="V132" s="128">
        <f t="shared" si="29"/>
        <v>0</v>
      </c>
      <c r="W132" s="150"/>
      <c r="X132" s="64">
        <f>IFERROR(VLOOKUP($B132,#REF!,14,FALSE),0)</f>
        <v>0</v>
      </c>
      <c r="Y132" s="99">
        <f t="shared" si="30"/>
        <v>0</v>
      </c>
      <c r="Z132" s="132">
        <f t="shared" si="31"/>
        <v>0</v>
      </c>
      <c r="AA132" s="151" t="str">
        <f t="shared" si="33"/>
        <v>N</v>
      </c>
      <c r="AC132" s="64"/>
      <c r="AE132" s="152"/>
      <c r="AH132" s="153"/>
      <c r="AI132" s="153"/>
      <c r="AJ132" s="153"/>
      <c r="AK132" s="154"/>
    </row>
    <row r="133" spans="1:37" x14ac:dyDescent="0.25">
      <c r="A133" s="142" t="s">
        <v>481</v>
      </c>
      <c r="B133" t="s">
        <v>596</v>
      </c>
      <c r="C133" t="s">
        <v>130</v>
      </c>
      <c r="D133" s="143">
        <f>IFERROR(VLOOKUP(B133,'Enrollment 25-26'!$B$5:$I$332,8,FALSE),0)</f>
        <v>369</v>
      </c>
      <c r="E133" s="64">
        <f t="shared" si="18"/>
        <v>42904</v>
      </c>
      <c r="F133" s="144">
        <v>0</v>
      </c>
      <c r="G133" s="144">
        <v>0</v>
      </c>
      <c r="H133" s="64">
        <f t="shared" si="19"/>
        <v>42904</v>
      </c>
      <c r="I133" s="64">
        <f t="shared" si="20"/>
        <v>0</v>
      </c>
      <c r="J133" s="145">
        <f t="shared" si="21"/>
        <v>42904</v>
      </c>
      <c r="K133" s="146" t="str">
        <f t="shared" si="32"/>
        <v>Y</v>
      </c>
      <c r="L133" s="147">
        <f t="shared" si="22"/>
        <v>0</v>
      </c>
      <c r="M133" s="148">
        <f t="shared" si="23"/>
        <v>369</v>
      </c>
      <c r="N133" s="64">
        <f t="shared" si="24"/>
        <v>317</v>
      </c>
      <c r="O133" s="64">
        <f t="shared" si="25"/>
        <v>43221</v>
      </c>
      <c r="Q133" s="104">
        <f t="shared" si="26"/>
        <v>0</v>
      </c>
      <c r="R133" s="104" t="str">
        <f t="shared" si="27"/>
        <v>Not Applicable</v>
      </c>
      <c r="S133" s="149" t="s">
        <v>815</v>
      </c>
      <c r="T133" s="149">
        <f>IF(O133=0,0,IF(S133="N",0,VLOOKUP(B133,'Enrollment 25-26'!$B$8:$K$332,9,FALSE)))</f>
        <v>0</v>
      </c>
      <c r="U133" s="64">
        <f t="shared" si="28"/>
        <v>43221</v>
      </c>
      <c r="V133" s="128">
        <f t="shared" si="29"/>
        <v>117.130081300813</v>
      </c>
      <c r="W133" s="150"/>
      <c r="X133" s="64">
        <f>IFERROR(VLOOKUP($B133,#REF!,14,FALSE),0)</f>
        <v>0</v>
      </c>
      <c r="Y133" s="99">
        <f t="shared" si="30"/>
        <v>43221</v>
      </c>
      <c r="Z133" s="132">
        <f t="shared" si="31"/>
        <v>0</v>
      </c>
      <c r="AA133" s="151" t="str">
        <f t="shared" si="33"/>
        <v>Y</v>
      </c>
      <c r="AC133" s="64"/>
      <c r="AE133" s="152"/>
      <c r="AH133" s="153"/>
      <c r="AI133" s="153"/>
      <c r="AJ133" s="153"/>
      <c r="AK133" s="154"/>
    </row>
    <row r="134" spans="1:37" x14ac:dyDescent="0.25">
      <c r="A134" s="142" t="s">
        <v>446</v>
      </c>
      <c r="B134" t="s">
        <v>597</v>
      </c>
      <c r="C134" t="s">
        <v>131</v>
      </c>
      <c r="D134" s="143">
        <f>IFERROR(VLOOKUP(B134,'Enrollment 25-26'!$B$5:$I$332,8,FALSE),0)</f>
        <v>752</v>
      </c>
      <c r="E134" s="64">
        <f t="shared" si="18"/>
        <v>87435</v>
      </c>
      <c r="F134" s="144">
        <v>0</v>
      </c>
      <c r="G134" s="144">
        <v>0</v>
      </c>
      <c r="H134" s="64">
        <f t="shared" si="19"/>
        <v>87435</v>
      </c>
      <c r="I134" s="64">
        <f t="shared" si="20"/>
        <v>0</v>
      </c>
      <c r="J134" s="145">
        <f t="shared" si="21"/>
        <v>87435</v>
      </c>
      <c r="K134" s="146" t="str">
        <f t="shared" si="32"/>
        <v>Y</v>
      </c>
      <c r="L134" s="147">
        <f t="shared" si="22"/>
        <v>0</v>
      </c>
      <c r="M134" s="148">
        <f t="shared" si="23"/>
        <v>752</v>
      </c>
      <c r="N134" s="64">
        <f t="shared" si="24"/>
        <v>646</v>
      </c>
      <c r="O134" s="64">
        <f t="shared" si="25"/>
        <v>88081</v>
      </c>
      <c r="Q134" s="104">
        <f t="shared" si="26"/>
        <v>0</v>
      </c>
      <c r="R134" s="104" t="str">
        <f t="shared" si="27"/>
        <v>Not Applicable</v>
      </c>
      <c r="S134" s="149" t="s">
        <v>815</v>
      </c>
      <c r="T134" s="149">
        <f>IF(O134=0,0,IF(S134="N",0,VLOOKUP(B134,'Enrollment 25-26'!$B$8:$K$332,9,FALSE)))</f>
        <v>0</v>
      </c>
      <c r="U134" s="64">
        <f t="shared" si="28"/>
        <v>88081</v>
      </c>
      <c r="V134" s="128">
        <f t="shared" si="29"/>
        <v>117.12898936170212</v>
      </c>
      <c r="W134" s="150"/>
      <c r="X134" s="64">
        <f>IFERROR(VLOOKUP($B134,#REF!,14,FALSE),0)</f>
        <v>0</v>
      </c>
      <c r="Y134" s="99">
        <f t="shared" si="30"/>
        <v>88081</v>
      </c>
      <c r="Z134" s="132">
        <f t="shared" si="31"/>
        <v>0</v>
      </c>
      <c r="AA134" s="151" t="str">
        <f t="shared" si="33"/>
        <v>Y</v>
      </c>
      <c r="AC134" s="64"/>
      <c r="AE134" s="152"/>
      <c r="AH134" s="153"/>
      <c r="AI134" s="153"/>
      <c r="AJ134" s="153"/>
      <c r="AK134" s="154"/>
    </row>
    <row r="135" spans="1:37" x14ac:dyDescent="0.25">
      <c r="A135" s="142" t="s">
        <v>454</v>
      </c>
      <c r="B135" t="s">
        <v>598</v>
      </c>
      <c r="C135" t="s">
        <v>133</v>
      </c>
      <c r="D135" s="143">
        <f>IFERROR(VLOOKUP(B135,'Enrollment 25-26'!$B$5:$I$332,8,FALSE),0)</f>
        <v>3690.5</v>
      </c>
      <c r="E135" s="64">
        <f t="shared" si="18"/>
        <v>429095</v>
      </c>
      <c r="F135" s="144">
        <v>0</v>
      </c>
      <c r="G135" s="144">
        <v>0</v>
      </c>
      <c r="H135" s="64">
        <f t="shared" si="19"/>
        <v>429095</v>
      </c>
      <c r="I135" s="64">
        <f t="shared" si="20"/>
        <v>0</v>
      </c>
      <c r="J135" s="145">
        <f t="shared" si="21"/>
        <v>429095</v>
      </c>
      <c r="K135" s="146" t="str">
        <f t="shared" si="32"/>
        <v>Y</v>
      </c>
      <c r="L135" s="147">
        <f t="shared" si="22"/>
        <v>0</v>
      </c>
      <c r="M135" s="148">
        <f t="shared" si="23"/>
        <v>3690.5</v>
      </c>
      <c r="N135" s="64">
        <f t="shared" si="24"/>
        <v>3173</v>
      </c>
      <c r="O135" s="64">
        <f t="shared" si="25"/>
        <v>432268</v>
      </c>
      <c r="Q135" s="104">
        <f t="shared" si="26"/>
        <v>0</v>
      </c>
      <c r="R135" s="104" t="str">
        <f t="shared" si="27"/>
        <v>Not Applicable</v>
      </c>
      <c r="S135" s="149" t="s">
        <v>815</v>
      </c>
      <c r="T135" s="149">
        <f>IF(O135=0,0,IF(S135="N",0,VLOOKUP(B135,'Enrollment 25-26'!$B$8:$K$332,9,FALSE)))</f>
        <v>0</v>
      </c>
      <c r="U135" s="64">
        <f t="shared" si="28"/>
        <v>432268</v>
      </c>
      <c r="V135" s="128">
        <f t="shared" si="29"/>
        <v>117.12992819401165</v>
      </c>
      <c r="W135" s="150"/>
      <c r="X135" s="64">
        <f>IFERROR(VLOOKUP($B135,#REF!,14,FALSE),0)</f>
        <v>0</v>
      </c>
      <c r="Y135" s="99">
        <f t="shared" si="30"/>
        <v>432268</v>
      </c>
      <c r="Z135" s="132">
        <f t="shared" si="31"/>
        <v>0</v>
      </c>
      <c r="AA135" s="151" t="str">
        <f t="shared" si="33"/>
        <v>Y</v>
      </c>
      <c r="AC135" s="64"/>
      <c r="AE135" s="152"/>
      <c r="AH135" s="153"/>
      <c r="AI135" s="153"/>
      <c r="AJ135" s="153"/>
      <c r="AK135" s="154"/>
    </row>
    <row r="136" spans="1:37" x14ac:dyDescent="0.25">
      <c r="A136" s="142" t="s">
        <v>446</v>
      </c>
      <c r="B136" t="s">
        <v>599</v>
      </c>
      <c r="C136" t="s">
        <v>134</v>
      </c>
      <c r="D136" s="143">
        <f>IFERROR(VLOOKUP(B136,'Enrollment 25-26'!$B$5:$I$332,8,FALSE),0)</f>
        <v>318.66000000000003</v>
      </c>
      <c r="E136" s="64">
        <f t="shared" si="18"/>
        <v>37051</v>
      </c>
      <c r="F136" s="144">
        <v>0</v>
      </c>
      <c r="G136" s="144">
        <v>0</v>
      </c>
      <c r="H136" s="64">
        <f t="shared" si="19"/>
        <v>37051</v>
      </c>
      <c r="I136" s="64">
        <f t="shared" si="20"/>
        <v>0</v>
      </c>
      <c r="J136" s="145">
        <f t="shared" si="21"/>
        <v>37051</v>
      </c>
      <c r="K136" s="146" t="str">
        <f t="shared" si="32"/>
        <v>Y</v>
      </c>
      <c r="L136" s="147">
        <f t="shared" si="22"/>
        <v>0</v>
      </c>
      <c r="M136" s="148">
        <f t="shared" si="23"/>
        <v>318.66000000000003</v>
      </c>
      <c r="N136" s="64">
        <f t="shared" si="24"/>
        <v>274</v>
      </c>
      <c r="O136" s="64">
        <f t="shared" si="25"/>
        <v>37325</v>
      </c>
      <c r="Q136" s="104">
        <f t="shared" si="26"/>
        <v>0</v>
      </c>
      <c r="R136" s="104" t="str">
        <f t="shared" si="27"/>
        <v>Not Applicable</v>
      </c>
      <c r="S136" s="149" t="s">
        <v>815</v>
      </c>
      <c r="T136" s="149">
        <f>IF(O136=0,0,IF(S136="N",0,VLOOKUP(B136,'Enrollment 25-26'!$B$8:$K$332,9,FALSE)))</f>
        <v>0</v>
      </c>
      <c r="U136" s="64">
        <f t="shared" si="28"/>
        <v>37325</v>
      </c>
      <c r="V136" s="128">
        <f t="shared" si="29"/>
        <v>117.1311115295299</v>
      </c>
      <c r="W136" s="150"/>
      <c r="X136" s="64">
        <f>IFERROR(VLOOKUP($B136,#REF!,14,FALSE),0)</f>
        <v>0</v>
      </c>
      <c r="Y136" s="99">
        <f t="shared" si="30"/>
        <v>37325</v>
      </c>
      <c r="Z136" s="132">
        <f t="shared" si="31"/>
        <v>0</v>
      </c>
      <c r="AA136" s="151" t="str">
        <f t="shared" si="33"/>
        <v>Y</v>
      </c>
      <c r="AC136" s="64"/>
      <c r="AE136" s="152"/>
      <c r="AH136" s="153"/>
      <c r="AI136" s="153"/>
      <c r="AJ136" s="153"/>
      <c r="AK136" s="154"/>
    </row>
    <row r="137" spans="1:37" x14ac:dyDescent="0.25">
      <c r="A137" s="142" t="s">
        <v>443</v>
      </c>
      <c r="B137" t="s">
        <v>600</v>
      </c>
      <c r="C137" t="s">
        <v>135</v>
      </c>
      <c r="D137" s="143">
        <f>IFERROR(VLOOKUP(B137,'Enrollment 25-26'!$B$5:$I$332,8,FALSE),0)</f>
        <v>0</v>
      </c>
      <c r="E137" s="64">
        <f t="shared" ref="E137:E200" si="34">ROUND($D137/$D$7*$E$6,0)</f>
        <v>0</v>
      </c>
      <c r="F137" s="144">
        <v>0</v>
      </c>
      <c r="G137" s="144">
        <v>0</v>
      </c>
      <c r="H137" s="64">
        <f t="shared" ref="H137:H200" si="35">SUM(E137:G137)</f>
        <v>0</v>
      </c>
      <c r="I137" s="64">
        <f t="shared" ref="I137:I200" si="36">ROUND($D137/$D$7*$I$6,0)</f>
        <v>0</v>
      </c>
      <c r="J137" s="145">
        <f t="shared" ref="J137:J200" si="37">+H137+I137</f>
        <v>0</v>
      </c>
      <c r="K137" s="146" t="str">
        <f t="shared" si="32"/>
        <v>N</v>
      </c>
      <c r="L137" s="147">
        <f t="shared" ref="L137:L200" si="38">IF(OR(K137="N",K137="NR",AND(J137&lt;$L$6,K137&lt;&gt;"C")),J137,0)</f>
        <v>0</v>
      </c>
      <c r="M137" s="148">
        <f t="shared" ref="M137:M200" si="39">IF(L137=0,D137,0)</f>
        <v>0</v>
      </c>
      <c r="N137" s="64">
        <f t="shared" ref="N137:N200" si="40">ROUND(M137/$M$7*$L$3,0)</f>
        <v>0</v>
      </c>
      <c r="O137" s="64">
        <f t="shared" ref="O137:O200" si="41">J137-L137+N137</f>
        <v>0</v>
      </c>
      <c r="Q137" s="104">
        <f t="shared" ref="Q137:Q200" si="42">-ROUND(IF(P137&gt;0,O137*(0.9-P137),0),0)</f>
        <v>0</v>
      </c>
      <c r="R137" s="104" t="str">
        <f t="shared" ref="R137:R200" si="43">IF($R$7=0,"Not Applicable",T137*($R$7/$T$7))</f>
        <v>Not Applicable</v>
      </c>
      <c r="S137" s="149" t="s">
        <v>815</v>
      </c>
      <c r="T137" s="149">
        <f>IF(O137=0,0,IF(S137="N",0,VLOOKUP(B137,'Enrollment 25-26'!$B$8:$K$332,9,FALSE)))</f>
        <v>0</v>
      </c>
      <c r="U137" s="64">
        <f t="shared" ref="U137:U200" si="44">IF(ISNUMBER(R137),O137+R137,O137)</f>
        <v>0</v>
      </c>
      <c r="V137" s="128">
        <f t="shared" ref="V137:V200" si="45">IF(M137=0,0,O137/M137)</f>
        <v>0</v>
      </c>
      <c r="W137" s="150"/>
      <c r="X137" s="64">
        <f>IFERROR(VLOOKUP($B137,#REF!,14,FALSE),0)</f>
        <v>0</v>
      </c>
      <c r="Y137" s="99">
        <f t="shared" ref="Y137:Y200" si="46">O137-X137</f>
        <v>0</v>
      </c>
      <c r="Z137" s="132">
        <f t="shared" ref="Z137:Z200" si="47">IFERROR(IF(X137&gt;0,Y137/X137,0),0)</f>
        <v>0</v>
      </c>
      <c r="AA137" s="151" t="str">
        <f t="shared" si="33"/>
        <v>N</v>
      </c>
      <c r="AC137" s="64"/>
      <c r="AE137" s="152"/>
      <c r="AH137" s="153"/>
      <c r="AI137" s="153"/>
      <c r="AJ137" s="153"/>
      <c r="AK137" s="154"/>
    </row>
    <row r="138" spans="1:37" x14ac:dyDescent="0.25">
      <c r="A138" s="142" t="s">
        <v>443</v>
      </c>
      <c r="B138" t="s">
        <v>601</v>
      </c>
      <c r="C138" t="s">
        <v>136</v>
      </c>
      <c r="D138" s="143">
        <f>IFERROR(VLOOKUP(B138,'Enrollment 25-26'!$B$5:$I$332,8,FALSE),0)</f>
        <v>5</v>
      </c>
      <c r="E138" s="64">
        <f t="shared" si="34"/>
        <v>581</v>
      </c>
      <c r="F138" s="144">
        <v>0</v>
      </c>
      <c r="G138" s="144">
        <v>0</v>
      </c>
      <c r="H138" s="64">
        <f t="shared" si="35"/>
        <v>581</v>
      </c>
      <c r="I138" s="64">
        <f t="shared" si="36"/>
        <v>0</v>
      </c>
      <c r="J138" s="145">
        <f t="shared" si="37"/>
        <v>581</v>
      </c>
      <c r="K138" s="146" t="str">
        <f t="shared" ref="K138:K201" si="48">IF(ISERROR(VLOOKUP(B138,$AC$9:$AC$50,1,0)),IF(J138&gt;10000,"Y","N"), "C")</f>
        <v>N</v>
      </c>
      <c r="L138" s="147">
        <f t="shared" si="38"/>
        <v>581</v>
      </c>
      <c r="M138" s="148">
        <f t="shared" si="39"/>
        <v>0</v>
      </c>
      <c r="N138" s="64">
        <f t="shared" si="40"/>
        <v>0</v>
      </c>
      <c r="O138" s="64">
        <f t="shared" si="41"/>
        <v>0</v>
      </c>
      <c r="Q138" s="104">
        <f t="shared" si="42"/>
        <v>0</v>
      </c>
      <c r="R138" s="104" t="str">
        <f t="shared" si="43"/>
        <v>Not Applicable</v>
      </c>
      <c r="S138" s="149" t="s">
        <v>815</v>
      </c>
      <c r="T138" s="149">
        <f>IF(O138=0,0,IF(S138="N",0,VLOOKUP(B138,'Enrollment 25-26'!$B$8:$K$332,9,FALSE)))</f>
        <v>0</v>
      </c>
      <c r="U138" s="64">
        <f t="shared" si="44"/>
        <v>0</v>
      </c>
      <c r="V138" s="128">
        <f t="shared" si="45"/>
        <v>0</v>
      </c>
      <c r="W138" s="150"/>
      <c r="X138" s="64">
        <f>IFERROR(VLOOKUP($B138,#REF!,14,FALSE),0)</f>
        <v>0</v>
      </c>
      <c r="Y138" s="99">
        <f t="shared" si="46"/>
        <v>0</v>
      </c>
      <c r="Z138" s="132">
        <f t="shared" si="47"/>
        <v>0</v>
      </c>
      <c r="AA138" s="151" t="str">
        <f t="shared" ref="AA138:AA201" si="49">K138</f>
        <v>N</v>
      </c>
      <c r="AC138" s="64"/>
      <c r="AE138" s="152"/>
      <c r="AH138" s="153"/>
      <c r="AI138" s="153"/>
      <c r="AJ138" s="153"/>
      <c r="AK138" s="154"/>
    </row>
    <row r="139" spans="1:37" x14ac:dyDescent="0.25">
      <c r="A139" s="142" t="s">
        <v>443</v>
      </c>
      <c r="B139" t="s">
        <v>440</v>
      </c>
      <c r="C139" t="s">
        <v>137</v>
      </c>
      <c r="D139" s="143">
        <f>IFERROR(VLOOKUP(B139,'Enrollment 25-26'!$B$5:$I$332,8,FALSE),0)</f>
        <v>23</v>
      </c>
      <c r="E139" s="64">
        <f t="shared" si="34"/>
        <v>2674</v>
      </c>
      <c r="F139" s="144">
        <v>0</v>
      </c>
      <c r="G139" s="144">
        <v>0</v>
      </c>
      <c r="H139" s="64">
        <f t="shared" si="35"/>
        <v>2674</v>
      </c>
      <c r="I139" s="64">
        <f t="shared" si="36"/>
        <v>0</v>
      </c>
      <c r="J139" s="145">
        <f t="shared" si="37"/>
        <v>2674</v>
      </c>
      <c r="K139" s="146" t="str">
        <f t="shared" si="48"/>
        <v>C</v>
      </c>
      <c r="L139" s="147">
        <f t="shared" si="38"/>
        <v>0</v>
      </c>
      <c r="M139" s="148">
        <f t="shared" si="39"/>
        <v>23</v>
      </c>
      <c r="N139" s="64">
        <f t="shared" si="40"/>
        <v>20</v>
      </c>
      <c r="O139" s="64">
        <f t="shared" si="41"/>
        <v>2694</v>
      </c>
      <c r="Q139" s="104">
        <f t="shared" si="42"/>
        <v>0</v>
      </c>
      <c r="R139" s="104" t="str">
        <f t="shared" si="43"/>
        <v>Not Applicable</v>
      </c>
      <c r="S139" s="149" t="s">
        <v>815</v>
      </c>
      <c r="T139" s="149">
        <f>IF(O139=0,0,IF(S139="N",0,VLOOKUP(B139,'Enrollment 25-26'!$B$8:$K$332,9,FALSE)))</f>
        <v>0</v>
      </c>
      <c r="U139" s="64">
        <f t="shared" si="44"/>
        <v>2694</v>
      </c>
      <c r="V139" s="128">
        <f t="shared" si="45"/>
        <v>117.1304347826087</v>
      </c>
      <c r="W139" s="150"/>
      <c r="X139" s="64">
        <f>IFERROR(VLOOKUP($B139,#REF!,14,FALSE),0)</f>
        <v>0</v>
      </c>
      <c r="Y139" s="99">
        <f t="shared" si="46"/>
        <v>2694</v>
      </c>
      <c r="Z139" s="132">
        <f t="shared" si="47"/>
        <v>0</v>
      </c>
      <c r="AA139" s="151" t="str">
        <f t="shared" si="49"/>
        <v>C</v>
      </c>
      <c r="AC139" s="64"/>
      <c r="AE139" s="152"/>
      <c r="AH139" s="153"/>
      <c r="AI139" s="153"/>
      <c r="AJ139" s="153"/>
      <c r="AK139" s="154"/>
    </row>
    <row r="140" spans="1:37" x14ac:dyDescent="0.25">
      <c r="A140" s="142" t="s">
        <v>459</v>
      </c>
      <c r="B140" t="s">
        <v>602</v>
      </c>
      <c r="C140" t="s">
        <v>138</v>
      </c>
      <c r="D140" s="143">
        <f>IFERROR(VLOOKUP(B140,'Enrollment 25-26'!$B$5:$I$332,8,FALSE),0)</f>
        <v>566.3366666666667</v>
      </c>
      <c r="E140" s="64">
        <f t="shared" si="34"/>
        <v>65848</v>
      </c>
      <c r="F140" s="144">
        <v>0</v>
      </c>
      <c r="G140" s="144">
        <v>0</v>
      </c>
      <c r="H140" s="64">
        <f t="shared" si="35"/>
        <v>65848</v>
      </c>
      <c r="I140" s="64">
        <f t="shared" si="36"/>
        <v>0</v>
      </c>
      <c r="J140" s="145">
        <f t="shared" si="37"/>
        <v>65848</v>
      </c>
      <c r="K140" s="146" t="str">
        <f t="shared" si="48"/>
        <v>Y</v>
      </c>
      <c r="L140" s="147">
        <f t="shared" si="38"/>
        <v>0</v>
      </c>
      <c r="M140" s="148">
        <f t="shared" si="39"/>
        <v>566.3366666666667</v>
      </c>
      <c r="N140" s="64">
        <f t="shared" si="40"/>
        <v>487</v>
      </c>
      <c r="O140" s="64">
        <f t="shared" si="41"/>
        <v>66335</v>
      </c>
      <c r="Q140" s="104">
        <f t="shared" si="42"/>
        <v>0</v>
      </c>
      <c r="R140" s="104" t="str">
        <f t="shared" si="43"/>
        <v>Not Applicable</v>
      </c>
      <c r="S140" s="149" t="s">
        <v>815</v>
      </c>
      <c r="T140" s="149">
        <f>IF(O140=0,0,IF(S140="N",0,VLOOKUP(B140,'Enrollment 25-26'!$B$8:$K$332,9,FALSE)))</f>
        <v>0</v>
      </c>
      <c r="U140" s="64">
        <f t="shared" si="44"/>
        <v>66335</v>
      </c>
      <c r="V140" s="128">
        <f t="shared" si="45"/>
        <v>117.12997569172636</v>
      </c>
      <c r="W140" s="150"/>
      <c r="X140" s="64">
        <f>IFERROR(VLOOKUP($B140,#REF!,14,FALSE),0)</f>
        <v>0</v>
      </c>
      <c r="Y140" s="99">
        <f t="shared" si="46"/>
        <v>66335</v>
      </c>
      <c r="Z140" s="132">
        <f t="shared" si="47"/>
        <v>0</v>
      </c>
      <c r="AA140" s="151" t="str">
        <f t="shared" si="49"/>
        <v>Y</v>
      </c>
      <c r="AC140" s="64"/>
      <c r="AE140" s="152"/>
      <c r="AH140" s="153"/>
      <c r="AI140" s="153"/>
      <c r="AJ140" s="153"/>
      <c r="AK140" s="154"/>
    </row>
    <row r="141" spans="1:37" x14ac:dyDescent="0.25">
      <c r="A141" s="142" t="s">
        <v>443</v>
      </c>
      <c r="B141" t="s">
        <v>603</v>
      </c>
      <c r="C141" t="s">
        <v>139</v>
      </c>
      <c r="D141" s="143">
        <f>IFERROR(VLOOKUP(B141,'Enrollment 25-26'!$B$5:$I$332,8,FALSE),0)</f>
        <v>0</v>
      </c>
      <c r="E141" s="64">
        <f t="shared" si="34"/>
        <v>0</v>
      </c>
      <c r="F141" s="144">
        <v>0</v>
      </c>
      <c r="G141" s="144">
        <v>0</v>
      </c>
      <c r="H141" s="64">
        <f t="shared" si="35"/>
        <v>0</v>
      </c>
      <c r="I141" s="64">
        <f t="shared" si="36"/>
        <v>0</v>
      </c>
      <c r="J141" s="145">
        <f t="shared" si="37"/>
        <v>0</v>
      </c>
      <c r="K141" s="146" t="str">
        <f t="shared" si="48"/>
        <v>N</v>
      </c>
      <c r="L141" s="147">
        <f t="shared" si="38"/>
        <v>0</v>
      </c>
      <c r="M141" s="148">
        <f t="shared" si="39"/>
        <v>0</v>
      </c>
      <c r="N141" s="64">
        <f t="shared" si="40"/>
        <v>0</v>
      </c>
      <c r="O141" s="64">
        <f t="shared" si="41"/>
        <v>0</v>
      </c>
      <c r="Q141" s="104">
        <f t="shared" si="42"/>
        <v>0</v>
      </c>
      <c r="R141" s="104" t="str">
        <f t="shared" si="43"/>
        <v>Not Applicable</v>
      </c>
      <c r="S141" s="149" t="s">
        <v>815</v>
      </c>
      <c r="T141" s="149">
        <f>IF(O141=0,0,IF(S141="N",0,VLOOKUP(B141,'Enrollment 25-26'!$B$8:$K$332,9,FALSE)))</f>
        <v>0</v>
      </c>
      <c r="U141" s="64">
        <f t="shared" si="44"/>
        <v>0</v>
      </c>
      <c r="V141" s="128">
        <f t="shared" si="45"/>
        <v>0</v>
      </c>
      <c r="W141" s="150"/>
      <c r="X141" s="64">
        <f>IFERROR(VLOOKUP($B141,#REF!,14,FALSE),0)</f>
        <v>0</v>
      </c>
      <c r="Y141" s="99">
        <f t="shared" si="46"/>
        <v>0</v>
      </c>
      <c r="Z141" s="132">
        <f t="shared" si="47"/>
        <v>0</v>
      </c>
      <c r="AA141" s="151" t="str">
        <f t="shared" si="49"/>
        <v>N</v>
      </c>
      <c r="AC141" s="64"/>
      <c r="AE141" s="152"/>
      <c r="AH141" s="153"/>
      <c r="AI141" s="153"/>
      <c r="AJ141" s="153"/>
      <c r="AK141" s="154"/>
    </row>
    <row r="142" spans="1:37" x14ac:dyDescent="0.25">
      <c r="A142" s="142" t="s">
        <v>446</v>
      </c>
      <c r="B142" t="s">
        <v>488</v>
      </c>
      <c r="C142" t="s">
        <v>140</v>
      </c>
      <c r="D142" s="143">
        <f>IFERROR(VLOOKUP(B142,'Enrollment 25-26'!$B$5:$I$332,8,FALSE),0)</f>
        <v>22.84</v>
      </c>
      <c r="E142" s="64">
        <f t="shared" si="34"/>
        <v>2656</v>
      </c>
      <c r="F142" s="144">
        <v>0</v>
      </c>
      <c r="G142" s="144">
        <v>0</v>
      </c>
      <c r="H142" s="64">
        <f t="shared" si="35"/>
        <v>2656</v>
      </c>
      <c r="I142" s="64">
        <f t="shared" si="36"/>
        <v>0</v>
      </c>
      <c r="J142" s="145">
        <f t="shared" si="37"/>
        <v>2656</v>
      </c>
      <c r="K142" s="146" t="str">
        <f t="shared" si="48"/>
        <v>C</v>
      </c>
      <c r="L142" s="147">
        <f t="shared" si="38"/>
        <v>0</v>
      </c>
      <c r="M142" s="148">
        <f t="shared" si="39"/>
        <v>22.84</v>
      </c>
      <c r="N142" s="64">
        <f t="shared" si="40"/>
        <v>20</v>
      </c>
      <c r="O142" s="64">
        <f t="shared" si="41"/>
        <v>2676</v>
      </c>
      <c r="Q142" s="104">
        <f t="shared" si="42"/>
        <v>0</v>
      </c>
      <c r="R142" s="104" t="str">
        <f t="shared" si="43"/>
        <v>Not Applicable</v>
      </c>
      <c r="S142" s="149" t="s">
        <v>815</v>
      </c>
      <c r="T142" s="149">
        <f>IF(O142=0,0,IF(S142="N",0,VLOOKUP(B142,'Enrollment 25-26'!$B$8:$K$332,9,FALSE)))</f>
        <v>0</v>
      </c>
      <c r="U142" s="64">
        <f t="shared" si="44"/>
        <v>2676</v>
      </c>
      <c r="V142" s="128">
        <f t="shared" si="45"/>
        <v>117.16287215411559</v>
      </c>
      <c r="W142" s="150"/>
      <c r="X142" s="64">
        <f>IFERROR(VLOOKUP($B142,#REF!,14,FALSE),0)</f>
        <v>0</v>
      </c>
      <c r="Y142" s="99">
        <f t="shared" si="46"/>
        <v>2676</v>
      </c>
      <c r="Z142" s="132">
        <f t="shared" si="47"/>
        <v>0</v>
      </c>
      <c r="AA142" s="151" t="str">
        <f t="shared" si="49"/>
        <v>C</v>
      </c>
      <c r="AC142" s="64"/>
      <c r="AE142" s="152"/>
      <c r="AH142" s="153"/>
      <c r="AI142" s="153"/>
      <c r="AJ142" s="153"/>
      <c r="AK142" s="154"/>
    </row>
    <row r="143" spans="1:37" x14ac:dyDescent="0.25">
      <c r="A143" s="142" t="s">
        <v>497</v>
      </c>
      <c r="B143" t="s">
        <v>604</v>
      </c>
      <c r="C143" t="s">
        <v>141</v>
      </c>
      <c r="D143" s="143">
        <f>IFERROR(VLOOKUP(B143,'Enrollment 25-26'!$B$5:$I$332,8,FALSE),0)</f>
        <v>2.67</v>
      </c>
      <c r="E143" s="64">
        <f t="shared" si="34"/>
        <v>310</v>
      </c>
      <c r="F143" s="144">
        <v>0</v>
      </c>
      <c r="G143" s="144">
        <v>0</v>
      </c>
      <c r="H143" s="64">
        <f t="shared" si="35"/>
        <v>310</v>
      </c>
      <c r="I143" s="64">
        <f t="shared" si="36"/>
        <v>0</v>
      </c>
      <c r="J143" s="145">
        <f t="shared" si="37"/>
        <v>310</v>
      </c>
      <c r="K143" s="146" t="str">
        <f t="shared" si="48"/>
        <v>C</v>
      </c>
      <c r="L143" s="147">
        <f t="shared" si="38"/>
        <v>0</v>
      </c>
      <c r="M143" s="148">
        <f t="shared" si="39"/>
        <v>2.67</v>
      </c>
      <c r="N143" s="64">
        <f t="shared" si="40"/>
        <v>2</v>
      </c>
      <c r="O143" s="64">
        <f t="shared" si="41"/>
        <v>312</v>
      </c>
      <c r="Q143" s="104">
        <f t="shared" si="42"/>
        <v>0</v>
      </c>
      <c r="R143" s="104" t="str">
        <f t="shared" si="43"/>
        <v>Not Applicable</v>
      </c>
      <c r="S143" s="149" t="s">
        <v>815</v>
      </c>
      <c r="T143" s="149">
        <f>IF(O143=0,0,IF(S143="N",0,VLOOKUP(B143,'Enrollment 25-26'!$B$8:$K$332,9,FALSE)))</f>
        <v>0</v>
      </c>
      <c r="U143" s="64">
        <f t="shared" si="44"/>
        <v>312</v>
      </c>
      <c r="V143" s="128">
        <f t="shared" si="45"/>
        <v>116.85393258426967</v>
      </c>
      <c r="W143" s="150"/>
      <c r="X143" s="64">
        <f>IFERROR(VLOOKUP($B143,#REF!,14,FALSE),0)</f>
        <v>0</v>
      </c>
      <c r="Y143" s="99">
        <f t="shared" si="46"/>
        <v>312</v>
      </c>
      <c r="Z143" s="132">
        <f t="shared" si="47"/>
        <v>0</v>
      </c>
      <c r="AA143" s="151" t="str">
        <f t="shared" si="49"/>
        <v>C</v>
      </c>
      <c r="AC143" s="64"/>
      <c r="AE143" s="152"/>
      <c r="AH143" s="153"/>
      <c r="AI143" s="153"/>
      <c r="AJ143" s="153"/>
      <c r="AK143" s="154"/>
    </row>
    <row r="144" spans="1:37" x14ac:dyDescent="0.25">
      <c r="A144" s="142" t="s">
        <v>459</v>
      </c>
      <c r="B144" t="s">
        <v>605</v>
      </c>
      <c r="C144" t="s">
        <v>143</v>
      </c>
      <c r="D144" s="143">
        <f>IFERROR(VLOOKUP(B144,'Enrollment 25-26'!$B$5:$I$332,8,FALSE),0)</f>
        <v>10.17</v>
      </c>
      <c r="E144" s="64">
        <f t="shared" si="34"/>
        <v>1182</v>
      </c>
      <c r="F144" s="144">
        <v>0</v>
      </c>
      <c r="G144" s="144">
        <v>0</v>
      </c>
      <c r="H144" s="64">
        <f t="shared" si="35"/>
        <v>1182</v>
      </c>
      <c r="I144" s="64">
        <f t="shared" si="36"/>
        <v>0</v>
      </c>
      <c r="J144" s="145">
        <f t="shared" si="37"/>
        <v>1182</v>
      </c>
      <c r="K144" s="146" t="str">
        <f t="shared" si="48"/>
        <v>N</v>
      </c>
      <c r="L144" s="147">
        <f t="shared" si="38"/>
        <v>1182</v>
      </c>
      <c r="M144" s="148">
        <f t="shared" si="39"/>
        <v>0</v>
      </c>
      <c r="N144" s="64">
        <f t="shared" si="40"/>
        <v>0</v>
      </c>
      <c r="O144" s="64">
        <f t="shared" si="41"/>
        <v>0</v>
      </c>
      <c r="Q144" s="104">
        <f t="shared" si="42"/>
        <v>0</v>
      </c>
      <c r="R144" s="104" t="str">
        <f t="shared" si="43"/>
        <v>Not Applicable</v>
      </c>
      <c r="S144" s="149" t="s">
        <v>815</v>
      </c>
      <c r="T144" s="149">
        <f>IF(O144=0,0,IF(S144="N",0,VLOOKUP(B144,'Enrollment 25-26'!$B$8:$K$332,9,FALSE)))</f>
        <v>0</v>
      </c>
      <c r="U144" s="64">
        <f t="shared" si="44"/>
        <v>0</v>
      </c>
      <c r="V144" s="128">
        <f t="shared" si="45"/>
        <v>0</v>
      </c>
      <c r="W144" s="150"/>
      <c r="X144" s="64">
        <f>IFERROR(VLOOKUP($B144,#REF!,14,FALSE),0)</f>
        <v>0</v>
      </c>
      <c r="Y144" s="99">
        <f t="shared" si="46"/>
        <v>0</v>
      </c>
      <c r="Z144" s="132">
        <f t="shared" si="47"/>
        <v>0</v>
      </c>
      <c r="AA144" s="151" t="str">
        <f t="shared" si="49"/>
        <v>N</v>
      </c>
      <c r="AE144" s="152"/>
      <c r="AH144" s="153"/>
      <c r="AI144" s="153"/>
      <c r="AJ144" s="153"/>
      <c r="AK144" s="154"/>
    </row>
    <row r="145" spans="1:37" x14ac:dyDescent="0.25">
      <c r="A145" s="142" t="s">
        <v>446</v>
      </c>
      <c r="B145" t="s">
        <v>606</v>
      </c>
      <c r="C145" t="s">
        <v>144</v>
      </c>
      <c r="D145" s="143">
        <f>IFERROR(VLOOKUP(B145,'Enrollment 25-26'!$B$5:$I$332,8,FALSE),0)</f>
        <v>458.5</v>
      </c>
      <c r="E145" s="64">
        <f t="shared" si="34"/>
        <v>53310</v>
      </c>
      <c r="F145" s="144">
        <v>0</v>
      </c>
      <c r="G145" s="144">
        <v>0</v>
      </c>
      <c r="H145" s="64">
        <f t="shared" si="35"/>
        <v>53310</v>
      </c>
      <c r="I145" s="64">
        <f t="shared" si="36"/>
        <v>0</v>
      </c>
      <c r="J145" s="145">
        <f t="shared" si="37"/>
        <v>53310</v>
      </c>
      <c r="K145" s="146" t="str">
        <f t="shared" si="48"/>
        <v>Y</v>
      </c>
      <c r="L145" s="147">
        <f t="shared" si="38"/>
        <v>0</v>
      </c>
      <c r="M145" s="148">
        <f t="shared" si="39"/>
        <v>458.5</v>
      </c>
      <c r="N145" s="64">
        <f t="shared" si="40"/>
        <v>394</v>
      </c>
      <c r="O145" s="64">
        <f t="shared" si="41"/>
        <v>53704</v>
      </c>
      <c r="Q145" s="104">
        <f t="shared" si="42"/>
        <v>0</v>
      </c>
      <c r="R145" s="104" t="str">
        <f t="shared" si="43"/>
        <v>Not Applicable</v>
      </c>
      <c r="S145" s="149" t="s">
        <v>815</v>
      </c>
      <c r="T145" s="149">
        <f>IF(O145=0,0,IF(S145="N",0,VLOOKUP(B145,'Enrollment 25-26'!$B$8:$K$332,9,FALSE)))</f>
        <v>0</v>
      </c>
      <c r="U145" s="64">
        <f t="shared" si="44"/>
        <v>53704</v>
      </c>
      <c r="V145" s="128">
        <f t="shared" si="45"/>
        <v>117.12977099236642</v>
      </c>
      <c r="W145" s="150"/>
      <c r="X145" s="64">
        <f>IFERROR(VLOOKUP($B145,#REF!,14,FALSE),0)</f>
        <v>0</v>
      </c>
      <c r="Y145" s="99">
        <f t="shared" si="46"/>
        <v>53704</v>
      </c>
      <c r="Z145" s="132">
        <f t="shared" si="47"/>
        <v>0</v>
      </c>
      <c r="AA145" s="151" t="str">
        <f t="shared" si="49"/>
        <v>Y</v>
      </c>
      <c r="AC145" s="64"/>
      <c r="AE145" s="152"/>
      <c r="AH145" s="153"/>
      <c r="AI145" s="153"/>
      <c r="AJ145" s="153"/>
      <c r="AK145" s="154"/>
    </row>
    <row r="146" spans="1:37" x14ac:dyDescent="0.25">
      <c r="A146" s="142" t="s">
        <v>471</v>
      </c>
      <c r="B146" t="s">
        <v>607</v>
      </c>
      <c r="C146" t="s">
        <v>145</v>
      </c>
      <c r="D146" s="143">
        <f>IFERROR(VLOOKUP(B146,'Enrollment 25-26'!$B$5:$I$332,8,FALSE),0)</f>
        <v>295.83999999999997</v>
      </c>
      <c r="E146" s="64">
        <f t="shared" si="34"/>
        <v>34397</v>
      </c>
      <c r="F146" s="144">
        <v>0</v>
      </c>
      <c r="G146" s="144">
        <v>0</v>
      </c>
      <c r="H146" s="64">
        <f t="shared" si="35"/>
        <v>34397</v>
      </c>
      <c r="I146" s="64">
        <f t="shared" si="36"/>
        <v>0</v>
      </c>
      <c r="J146" s="145">
        <f t="shared" si="37"/>
        <v>34397</v>
      </c>
      <c r="K146" s="146" t="str">
        <f t="shared" si="48"/>
        <v>Y</v>
      </c>
      <c r="L146" s="147">
        <f t="shared" si="38"/>
        <v>0</v>
      </c>
      <c r="M146" s="148">
        <f t="shared" si="39"/>
        <v>295.83999999999997</v>
      </c>
      <c r="N146" s="64">
        <f t="shared" si="40"/>
        <v>254</v>
      </c>
      <c r="O146" s="64">
        <f t="shared" si="41"/>
        <v>34651</v>
      </c>
      <c r="Q146" s="104">
        <f t="shared" si="42"/>
        <v>0</v>
      </c>
      <c r="R146" s="104" t="str">
        <f t="shared" si="43"/>
        <v>Not Applicable</v>
      </c>
      <c r="S146" s="149" t="s">
        <v>815</v>
      </c>
      <c r="T146" s="149">
        <f>IF(O146=0,0,IF(S146="N",0,VLOOKUP(B146,'Enrollment 25-26'!$B$8:$K$332,9,FALSE)))</f>
        <v>0</v>
      </c>
      <c r="U146" s="64">
        <f t="shared" si="44"/>
        <v>34651</v>
      </c>
      <c r="V146" s="128">
        <f t="shared" si="45"/>
        <v>117.12750135208222</v>
      </c>
      <c r="W146" s="150"/>
      <c r="X146" s="64">
        <f>IFERROR(VLOOKUP($B146,#REF!,14,FALSE),0)</f>
        <v>0</v>
      </c>
      <c r="Y146" s="99">
        <f t="shared" si="46"/>
        <v>34651</v>
      </c>
      <c r="Z146" s="132">
        <f t="shared" si="47"/>
        <v>0</v>
      </c>
      <c r="AA146" s="151" t="str">
        <f t="shared" si="49"/>
        <v>Y</v>
      </c>
      <c r="AC146" s="64"/>
      <c r="AE146" s="152"/>
      <c r="AH146" s="153"/>
      <c r="AI146" s="153"/>
      <c r="AJ146" s="153"/>
      <c r="AK146" s="154"/>
    </row>
    <row r="147" spans="1:37" x14ac:dyDescent="0.25">
      <c r="A147" s="142" t="s">
        <v>481</v>
      </c>
      <c r="B147" t="s">
        <v>608</v>
      </c>
      <c r="C147" t="s">
        <v>146</v>
      </c>
      <c r="D147" s="143">
        <f>IFERROR(VLOOKUP(B147,'Enrollment 25-26'!$B$5:$I$332,8,FALSE),0)</f>
        <v>3</v>
      </c>
      <c r="E147" s="64">
        <f t="shared" si="34"/>
        <v>349</v>
      </c>
      <c r="F147" s="144">
        <v>0</v>
      </c>
      <c r="G147" s="144">
        <v>0</v>
      </c>
      <c r="H147" s="64">
        <f t="shared" si="35"/>
        <v>349</v>
      </c>
      <c r="I147" s="64">
        <f t="shared" si="36"/>
        <v>0</v>
      </c>
      <c r="J147" s="145">
        <f t="shared" si="37"/>
        <v>349</v>
      </c>
      <c r="K147" s="146" t="str">
        <f t="shared" si="48"/>
        <v>N</v>
      </c>
      <c r="L147" s="147">
        <f t="shared" si="38"/>
        <v>349</v>
      </c>
      <c r="M147" s="148">
        <f t="shared" si="39"/>
        <v>0</v>
      </c>
      <c r="N147" s="64">
        <f t="shared" si="40"/>
        <v>0</v>
      </c>
      <c r="O147" s="64">
        <f t="shared" si="41"/>
        <v>0</v>
      </c>
      <c r="Q147" s="104">
        <f t="shared" si="42"/>
        <v>0</v>
      </c>
      <c r="R147" s="104" t="str">
        <f t="shared" si="43"/>
        <v>Not Applicable</v>
      </c>
      <c r="S147" s="149" t="s">
        <v>815</v>
      </c>
      <c r="T147" s="149">
        <f>IF(O147=0,0,IF(S147="N",0,VLOOKUP(B147,'Enrollment 25-26'!$B$8:$K$332,9,FALSE)))</f>
        <v>0</v>
      </c>
      <c r="U147" s="64">
        <f t="shared" si="44"/>
        <v>0</v>
      </c>
      <c r="V147" s="128">
        <f t="shared" si="45"/>
        <v>0</v>
      </c>
      <c r="W147" s="150"/>
      <c r="X147" s="64">
        <f>IFERROR(VLOOKUP($B147,#REF!,14,FALSE),0)</f>
        <v>0</v>
      </c>
      <c r="Y147" s="99">
        <f t="shared" si="46"/>
        <v>0</v>
      </c>
      <c r="Z147" s="132">
        <f t="shared" si="47"/>
        <v>0</v>
      </c>
      <c r="AA147" s="151" t="str">
        <f t="shared" si="49"/>
        <v>N</v>
      </c>
      <c r="AC147" s="64"/>
      <c r="AE147" s="152"/>
      <c r="AH147" s="153"/>
      <c r="AI147" s="153"/>
      <c r="AJ147" s="153"/>
      <c r="AK147" s="154"/>
    </row>
    <row r="148" spans="1:37" x14ac:dyDescent="0.25">
      <c r="A148" s="142" t="s">
        <v>481</v>
      </c>
      <c r="B148" t="s">
        <v>609</v>
      </c>
      <c r="C148" t="s">
        <v>147</v>
      </c>
      <c r="D148" s="143">
        <f>IFERROR(VLOOKUP(B148,'Enrollment 25-26'!$B$5:$I$332,8,FALSE),0)</f>
        <v>232.17</v>
      </c>
      <c r="E148" s="64">
        <f t="shared" si="34"/>
        <v>26994</v>
      </c>
      <c r="F148" s="144">
        <v>0</v>
      </c>
      <c r="G148" s="144">
        <v>0</v>
      </c>
      <c r="H148" s="64">
        <f t="shared" si="35"/>
        <v>26994</v>
      </c>
      <c r="I148" s="64">
        <f t="shared" si="36"/>
        <v>0</v>
      </c>
      <c r="J148" s="145">
        <f t="shared" si="37"/>
        <v>26994</v>
      </c>
      <c r="K148" s="146" t="str">
        <f t="shared" si="48"/>
        <v>Y</v>
      </c>
      <c r="L148" s="147">
        <f t="shared" si="38"/>
        <v>0</v>
      </c>
      <c r="M148" s="148">
        <f t="shared" si="39"/>
        <v>232.17</v>
      </c>
      <c r="N148" s="64">
        <f t="shared" si="40"/>
        <v>200</v>
      </c>
      <c r="O148" s="64">
        <f t="shared" si="41"/>
        <v>27194</v>
      </c>
      <c r="Q148" s="104">
        <f t="shared" si="42"/>
        <v>0</v>
      </c>
      <c r="R148" s="104" t="str">
        <f t="shared" si="43"/>
        <v>Not Applicable</v>
      </c>
      <c r="S148" s="149" t="s">
        <v>815</v>
      </c>
      <c r="T148" s="149">
        <f>IF(O148=0,0,IF(S148="N",0,VLOOKUP(B148,'Enrollment 25-26'!$B$8:$K$332,9,FALSE)))</f>
        <v>0</v>
      </c>
      <c r="U148" s="64">
        <f t="shared" si="44"/>
        <v>27194</v>
      </c>
      <c r="V148" s="128">
        <f t="shared" si="45"/>
        <v>117.12968945169489</v>
      </c>
      <c r="W148" s="150"/>
      <c r="X148" s="64">
        <f>IFERROR(VLOOKUP($B148,#REF!,14,FALSE),0)</f>
        <v>0</v>
      </c>
      <c r="Y148" s="99">
        <f t="shared" si="46"/>
        <v>27194</v>
      </c>
      <c r="Z148" s="132">
        <f t="shared" si="47"/>
        <v>0</v>
      </c>
      <c r="AA148" s="151" t="str">
        <f t="shared" si="49"/>
        <v>Y</v>
      </c>
      <c r="AE148" s="152"/>
      <c r="AH148" s="153"/>
      <c r="AI148" s="153"/>
      <c r="AJ148" s="153"/>
      <c r="AK148" s="154"/>
    </row>
    <row r="149" spans="1:37" x14ac:dyDescent="0.25">
      <c r="A149" s="142" t="s">
        <v>438</v>
      </c>
      <c r="B149" t="s">
        <v>610</v>
      </c>
      <c r="C149" t="s">
        <v>148</v>
      </c>
      <c r="D149" s="143">
        <f>IFERROR(VLOOKUP(B149,'Enrollment 25-26'!$B$5:$I$332,8,FALSE),0)</f>
        <v>14.17</v>
      </c>
      <c r="E149" s="64">
        <f t="shared" si="34"/>
        <v>1648</v>
      </c>
      <c r="F149" s="144">
        <v>0</v>
      </c>
      <c r="G149" s="144">
        <v>0</v>
      </c>
      <c r="H149" s="64">
        <f t="shared" si="35"/>
        <v>1648</v>
      </c>
      <c r="I149" s="64">
        <f t="shared" si="36"/>
        <v>0</v>
      </c>
      <c r="J149" s="145">
        <f t="shared" si="37"/>
        <v>1648</v>
      </c>
      <c r="K149" s="146" t="str">
        <f t="shared" si="48"/>
        <v>N</v>
      </c>
      <c r="L149" s="147">
        <f t="shared" si="38"/>
        <v>1648</v>
      </c>
      <c r="M149" s="148">
        <f t="shared" si="39"/>
        <v>0</v>
      </c>
      <c r="N149" s="64">
        <f t="shared" si="40"/>
        <v>0</v>
      </c>
      <c r="O149" s="64">
        <f t="shared" si="41"/>
        <v>0</v>
      </c>
      <c r="Q149" s="104">
        <f t="shared" si="42"/>
        <v>0</v>
      </c>
      <c r="R149" s="104" t="str">
        <f t="shared" si="43"/>
        <v>Not Applicable</v>
      </c>
      <c r="S149" s="149" t="s">
        <v>815</v>
      </c>
      <c r="T149" s="149">
        <f>IF(O149=0,0,IF(S149="N",0,VLOOKUP(B149,'Enrollment 25-26'!$B$8:$K$332,9,FALSE)))</f>
        <v>0</v>
      </c>
      <c r="U149" s="64">
        <f t="shared" si="44"/>
        <v>0</v>
      </c>
      <c r="V149" s="128">
        <f t="shared" si="45"/>
        <v>0</v>
      </c>
      <c r="W149" s="150"/>
      <c r="X149" s="64">
        <f>IFERROR(VLOOKUP($B149,#REF!,14,FALSE),0)</f>
        <v>0</v>
      </c>
      <c r="Y149" s="99">
        <f t="shared" si="46"/>
        <v>0</v>
      </c>
      <c r="Z149" s="132">
        <f t="shared" si="47"/>
        <v>0</v>
      </c>
      <c r="AA149" s="151" t="str">
        <f t="shared" si="49"/>
        <v>N</v>
      </c>
      <c r="AC149" s="64"/>
      <c r="AE149" s="152"/>
      <c r="AH149" s="153"/>
      <c r="AI149" s="153"/>
      <c r="AJ149" s="153"/>
      <c r="AK149" s="154"/>
    </row>
    <row r="150" spans="1:37" x14ac:dyDescent="0.25">
      <c r="A150" s="142" t="s">
        <v>443</v>
      </c>
      <c r="B150" t="s">
        <v>611</v>
      </c>
      <c r="C150" t="s">
        <v>149</v>
      </c>
      <c r="D150" s="143">
        <f>IFERROR(VLOOKUP(B150,'Enrollment 25-26'!$B$5:$I$332,8,FALSE),0)</f>
        <v>0</v>
      </c>
      <c r="E150" s="64">
        <f t="shared" si="34"/>
        <v>0</v>
      </c>
      <c r="F150" s="144">
        <v>0</v>
      </c>
      <c r="G150" s="144">
        <v>0</v>
      </c>
      <c r="H150" s="64">
        <f t="shared" si="35"/>
        <v>0</v>
      </c>
      <c r="I150" s="64">
        <f t="shared" si="36"/>
        <v>0</v>
      </c>
      <c r="J150" s="145">
        <f t="shared" si="37"/>
        <v>0</v>
      </c>
      <c r="K150" s="146" t="str">
        <f t="shared" si="48"/>
        <v>N</v>
      </c>
      <c r="L150" s="147">
        <f t="shared" si="38"/>
        <v>0</v>
      </c>
      <c r="M150" s="148">
        <f t="shared" si="39"/>
        <v>0</v>
      </c>
      <c r="N150" s="64">
        <f t="shared" si="40"/>
        <v>0</v>
      </c>
      <c r="O150" s="64">
        <f t="shared" si="41"/>
        <v>0</v>
      </c>
      <c r="Q150" s="104">
        <f t="shared" si="42"/>
        <v>0</v>
      </c>
      <c r="R150" s="104" t="str">
        <f t="shared" si="43"/>
        <v>Not Applicable</v>
      </c>
      <c r="S150" s="149" t="s">
        <v>815</v>
      </c>
      <c r="T150" s="149">
        <f>IF(O150=0,0,IF(S150="N",0,VLOOKUP(B150,'Enrollment 25-26'!$B$8:$K$332,9,FALSE)))</f>
        <v>0</v>
      </c>
      <c r="U150" s="64">
        <f t="shared" si="44"/>
        <v>0</v>
      </c>
      <c r="V150" s="128">
        <f t="shared" si="45"/>
        <v>0</v>
      </c>
      <c r="W150" s="150"/>
      <c r="X150" s="64">
        <f>IFERROR(VLOOKUP($B150,#REF!,14,FALSE),0)</f>
        <v>0</v>
      </c>
      <c r="Y150" s="99">
        <f t="shared" si="46"/>
        <v>0</v>
      </c>
      <c r="Z150" s="132">
        <f t="shared" si="47"/>
        <v>0</v>
      </c>
      <c r="AA150" s="151" t="str">
        <f t="shared" si="49"/>
        <v>N</v>
      </c>
      <c r="AC150" s="64"/>
      <c r="AE150" s="152"/>
      <c r="AH150" s="153"/>
      <c r="AI150" s="153"/>
      <c r="AJ150" s="153"/>
      <c r="AK150" s="154"/>
    </row>
    <row r="151" spans="1:37" x14ac:dyDescent="0.25">
      <c r="A151" s="142" t="s">
        <v>446</v>
      </c>
      <c r="B151" t="s">
        <v>612</v>
      </c>
      <c r="C151" t="s">
        <v>150</v>
      </c>
      <c r="D151" s="143">
        <f>IFERROR(VLOOKUP(B151,'Enrollment 25-26'!$B$5:$I$332,8,FALSE),0)</f>
        <v>1300.0066666666667</v>
      </c>
      <c r="E151" s="64">
        <f t="shared" si="34"/>
        <v>151152</v>
      </c>
      <c r="F151" s="144">
        <v>0</v>
      </c>
      <c r="G151" s="144">
        <v>0</v>
      </c>
      <c r="H151" s="64">
        <f t="shared" si="35"/>
        <v>151152</v>
      </c>
      <c r="I151" s="64">
        <f t="shared" si="36"/>
        <v>0</v>
      </c>
      <c r="J151" s="145">
        <f t="shared" si="37"/>
        <v>151152</v>
      </c>
      <c r="K151" s="146" t="str">
        <f t="shared" si="48"/>
        <v>Y</v>
      </c>
      <c r="L151" s="147">
        <f t="shared" si="38"/>
        <v>0</v>
      </c>
      <c r="M151" s="148">
        <f t="shared" si="39"/>
        <v>1300.0066666666667</v>
      </c>
      <c r="N151" s="64">
        <f t="shared" si="40"/>
        <v>1118</v>
      </c>
      <c r="O151" s="64">
        <f t="shared" si="41"/>
        <v>152270</v>
      </c>
      <c r="Q151" s="104">
        <f t="shared" si="42"/>
        <v>0</v>
      </c>
      <c r="R151" s="104" t="str">
        <f t="shared" si="43"/>
        <v>Not Applicable</v>
      </c>
      <c r="S151" s="149" t="s">
        <v>815</v>
      </c>
      <c r="T151" s="149">
        <f>IF(O151=0,0,IF(S151="N",0,VLOOKUP(B151,'Enrollment 25-26'!$B$8:$K$332,9,FALSE)))</f>
        <v>0</v>
      </c>
      <c r="U151" s="64">
        <f t="shared" si="44"/>
        <v>152270</v>
      </c>
      <c r="V151" s="128">
        <f t="shared" si="45"/>
        <v>117.13016856323814</v>
      </c>
      <c r="W151" s="150"/>
      <c r="X151" s="64">
        <f>IFERROR(VLOOKUP($B151,#REF!,14,FALSE),0)</f>
        <v>0</v>
      </c>
      <c r="Y151" s="99">
        <f t="shared" si="46"/>
        <v>152270</v>
      </c>
      <c r="Z151" s="132">
        <f t="shared" si="47"/>
        <v>0</v>
      </c>
      <c r="AA151" s="151" t="str">
        <f t="shared" si="49"/>
        <v>Y</v>
      </c>
      <c r="AC151" s="64"/>
      <c r="AE151" s="152"/>
      <c r="AH151" s="153"/>
      <c r="AI151" s="153"/>
      <c r="AJ151" s="153"/>
      <c r="AK151" s="154"/>
    </row>
    <row r="152" spans="1:37" x14ac:dyDescent="0.25">
      <c r="A152" s="142" t="s">
        <v>438</v>
      </c>
      <c r="B152" t="s">
        <v>613</v>
      </c>
      <c r="C152" t="s">
        <v>151</v>
      </c>
      <c r="D152" s="143">
        <f>IFERROR(VLOOKUP(B152,'Enrollment 25-26'!$B$5:$I$332,8,FALSE),0)</f>
        <v>1</v>
      </c>
      <c r="E152" s="64">
        <f t="shared" si="34"/>
        <v>116</v>
      </c>
      <c r="F152" s="144">
        <v>0</v>
      </c>
      <c r="G152" s="144">
        <v>0</v>
      </c>
      <c r="H152" s="64">
        <f t="shared" si="35"/>
        <v>116</v>
      </c>
      <c r="I152" s="64">
        <f t="shared" si="36"/>
        <v>0</v>
      </c>
      <c r="J152" s="145">
        <f t="shared" si="37"/>
        <v>116</v>
      </c>
      <c r="K152" s="146" t="str">
        <f t="shared" si="48"/>
        <v>N</v>
      </c>
      <c r="L152" s="147">
        <f t="shared" si="38"/>
        <v>116</v>
      </c>
      <c r="M152" s="148">
        <f t="shared" si="39"/>
        <v>0</v>
      </c>
      <c r="N152" s="64">
        <f t="shared" si="40"/>
        <v>0</v>
      </c>
      <c r="O152" s="64">
        <f t="shared" si="41"/>
        <v>0</v>
      </c>
      <c r="Q152" s="104">
        <f t="shared" si="42"/>
        <v>0</v>
      </c>
      <c r="R152" s="104" t="str">
        <f t="shared" si="43"/>
        <v>Not Applicable</v>
      </c>
      <c r="S152" s="149" t="s">
        <v>815</v>
      </c>
      <c r="T152" s="149">
        <f>IF(O152=0,0,IF(S152="N",0,VLOOKUP(B152,'Enrollment 25-26'!$B$8:$K$332,9,FALSE)))</f>
        <v>0</v>
      </c>
      <c r="U152" s="64">
        <f t="shared" si="44"/>
        <v>0</v>
      </c>
      <c r="V152" s="128">
        <f t="shared" si="45"/>
        <v>0</v>
      </c>
      <c r="W152" s="150"/>
      <c r="X152" s="64">
        <f>IFERROR(VLOOKUP($B152,#REF!,14,FALSE),0)</f>
        <v>0</v>
      </c>
      <c r="Y152" s="99">
        <f t="shared" si="46"/>
        <v>0</v>
      </c>
      <c r="Z152" s="132">
        <f t="shared" si="47"/>
        <v>0</v>
      </c>
      <c r="AA152" s="151" t="str">
        <f t="shared" si="49"/>
        <v>N</v>
      </c>
      <c r="AC152" s="64"/>
      <c r="AE152" s="152"/>
      <c r="AH152" s="153"/>
      <c r="AI152" s="153"/>
      <c r="AJ152" s="153"/>
      <c r="AK152" s="154"/>
    </row>
    <row r="153" spans="1:37" x14ac:dyDescent="0.25">
      <c r="A153" s="142" t="s">
        <v>443</v>
      </c>
      <c r="B153" t="s">
        <v>614</v>
      </c>
      <c r="C153" t="s">
        <v>152</v>
      </c>
      <c r="D153" s="143">
        <f>IFERROR(VLOOKUP(B153,'Enrollment 25-26'!$B$5:$I$332,8,FALSE),0)</f>
        <v>472.00333333333333</v>
      </c>
      <c r="E153" s="64">
        <f t="shared" si="34"/>
        <v>54880</v>
      </c>
      <c r="F153" s="144">
        <v>0</v>
      </c>
      <c r="G153" s="144">
        <v>0</v>
      </c>
      <c r="H153" s="64">
        <f t="shared" si="35"/>
        <v>54880</v>
      </c>
      <c r="I153" s="64">
        <f t="shared" si="36"/>
        <v>0</v>
      </c>
      <c r="J153" s="145">
        <f t="shared" si="37"/>
        <v>54880</v>
      </c>
      <c r="K153" s="146" t="str">
        <f t="shared" si="48"/>
        <v>Y</v>
      </c>
      <c r="L153" s="147">
        <f t="shared" si="38"/>
        <v>0</v>
      </c>
      <c r="M153" s="148">
        <f t="shared" si="39"/>
        <v>472.00333333333333</v>
      </c>
      <c r="N153" s="64">
        <f t="shared" si="40"/>
        <v>406</v>
      </c>
      <c r="O153" s="64">
        <f t="shared" si="41"/>
        <v>55286</v>
      </c>
      <c r="Q153" s="104">
        <f t="shared" si="42"/>
        <v>0</v>
      </c>
      <c r="R153" s="104" t="str">
        <f t="shared" si="43"/>
        <v>Not Applicable</v>
      </c>
      <c r="S153" s="149" t="s">
        <v>815</v>
      </c>
      <c r="T153" s="149">
        <f>IF(O153=0,0,IF(S153="N",0,VLOOKUP(B153,'Enrollment 25-26'!$B$8:$K$332,9,FALSE)))</f>
        <v>0</v>
      </c>
      <c r="U153" s="64">
        <f t="shared" si="44"/>
        <v>55286</v>
      </c>
      <c r="V153" s="128">
        <f t="shared" si="45"/>
        <v>117.13052873920383</v>
      </c>
      <c r="W153" s="150"/>
      <c r="X153" s="64">
        <f>IFERROR(VLOOKUP($B153,#REF!,14,FALSE),0)</f>
        <v>0</v>
      </c>
      <c r="Y153" s="99">
        <f t="shared" si="46"/>
        <v>55286</v>
      </c>
      <c r="Z153" s="132">
        <f t="shared" si="47"/>
        <v>0</v>
      </c>
      <c r="AA153" s="151" t="str">
        <f t="shared" si="49"/>
        <v>Y</v>
      </c>
      <c r="AC153" s="64"/>
      <c r="AE153" s="152"/>
      <c r="AH153" s="153"/>
      <c r="AI153" s="153"/>
      <c r="AJ153" s="153"/>
      <c r="AK153" s="154"/>
    </row>
    <row r="154" spans="1:37" x14ac:dyDescent="0.25">
      <c r="A154" s="142" t="s">
        <v>443</v>
      </c>
      <c r="B154" t="s">
        <v>615</v>
      </c>
      <c r="C154" t="s">
        <v>153</v>
      </c>
      <c r="D154" s="143">
        <f>IFERROR(VLOOKUP(B154,'Enrollment 25-26'!$B$5:$I$332,8,FALSE),0)</f>
        <v>25.83</v>
      </c>
      <c r="E154" s="64">
        <f t="shared" si="34"/>
        <v>3003</v>
      </c>
      <c r="F154" s="144">
        <v>0</v>
      </c>
      <c r="G154" s="144">
        <v>0</v>
      </c>
      <c r="H154" s="64">
        <f t="shared" si="35"/>
        <v>3003</v>
      </c>
      <c r="I154" s="64">
        <f t="shared" si="36"/>
        <v>0</v>
      </c>
      <c r="J154" s="145">
        <f t="shared" si="37"/>
        <v>3003</v>
      </c>
      <c r="K154" s="146" t="str">
        <f t="shared" si="48"/>
        <v>N</v>
      </c>
      <c r="L154" s="147">
        <f t="shared" si="38"/>
        <v>3003</v>
      </c>
      <c r="M154" s="148">
        <f t="shared" si="39"/>
        <v>0</v>
      </c>
      <c r="N154" s="64">
        <f t="shared" si="40"/>
        <v>0</v>
      </c>
      <c r="O154" s="64">
        <f t="shared" si="41"/>
        <v>0</v>
      </c>
      <c r="Q154" s="104">
        <f t="shared" si="42"/>
        <v>0</v>
      </c>
      <c r="R154" s="104" t="str">
        <f t="shared" si="43"/>
        <v>Not Applicable</v>
      </c>
      <c r="S154" s="149" t="s">
        <v>815</v>
      </c>
      <c r="T154" s="149">
        <f>IF(O154=0,0,IF(S154="N",0,VLOOKUP(B154,'Enrollment 25-26'!$B$8:$K$332,9,FALSE)))</f>
        <v>0</v>
      </c>
      <c r="U154" s="64">
        <f t="shared" si="44"/>
        <v>0</v>
      </c>
      <c r="V154" s="128">
        <f t="shared" si="45"/>
        <v>0</v>
      </c>
      <c r="W154" s="150"/>
      <c r="X154" s="64">
        <f>IFERROR(VLOOKUP($B154,#REF!,14,FALSE),0)</f>
        <v>0</v>
      </c>
      <c r="Y154" s="99">
        <f t="shared" si="46"/>
        <v>0</v>
      </c>
      <c r="Z154" s="132">
        <f t="shared" si="47"/>
        <v>0</v>
      </c>
      <c r="AA154" s="151" t="str">
        <f t="shared" si="49"/>
        <v>N</v>
      </c>
      <c r="AC154" s="64"/>
      <c r="AE154" s="152"/>
      <c r="AH154" s="153"/>
      <c r="AI154" s="153"/>
      <c r="AJ154" s="153"/>
      <c r="AK154" s="154"/>
    </row>
    <row r="155" spans="1:37" x14ac:dyDescent="0.25">
      <c r="A155" s="142" t="s">
        <v>454</v>
      </c>
      <c r="B155" t="s">
        <v>616</v>
      </c>
      <c r="C155" t="s">
        <v>154</v>
      </c>
      <c r="D155" s="143">
        <f>IFERROR(VLOOKUP(B155,'Enrollment 25-26'!$B$5:$I$332,8,FALSE),0)</f>
        <v>142.82999999999998</v>
      </c>
      <c r="E155" s="64">
        <f t="shared" si="34"/>
        <v>16607</v>
      </c>
      <c r="F155" s="144">
        <v>0</v>
      </c>
      <c r="G155" s="144">
        <v>0</v>
      </c>
      <c r="H155" s="64">
        <f t="shared" si="35"/>
        <v>16607</v>
      </c>
      <c r="I155" s="64">
        <f t="shared" si="36"/>
        <v>0</v>
      </c>
      <c r="J155" s="145">
        <f t="shared" si="37"/>
        <v>16607</v>
      </c>
      <c r="K155" s="146" t="str">
        <f t="shared" si="48"/>
        <v>Y</v>
      </c>
      <c r="L155" s="147">
        <f t="shared" si="38"/>
        <v>0</v>
      </c>
      <c r="M155" s="148">
        <f t="shared" si="39"/>
        <v>142.82999999999998</v>
      </c>
      <c r="N155" s="64">
        <f t="shared" si="40"/>
        <v>123</v>
      </c>
      <c r="O155" s="64">
        <f t="shared" si="41"/>
        <v>16730</v>
      </c>
      <c r="Q155" s="104">
        <f t="shared" si="42"/>
        <v>0</v>
      </c>
      <c r="R155" s="104" t="str">
        <f t="shared" si="43"/>
        <v>Not Applicable</v>
      </c>
      <c r="S155" s="149" t="s">
        <v>815</v>
      </c>
      <c r="T155" s="149">
        <f>IF(O155=0,0,IF(S155="N",0,VLOOKUP(B155,'Enrollment 25-26'!$B$8:$K$332,9,FALSE)))</f>
        <v>0</v>
      </c>
      <c r="U155" s="64">
        <f t="shared" si="44"/>
        <v>16730</v>
      </c>
      <c r="V155" s="128">
        <f t="shared" si="45"/>
        <v>117.13225512847443</v>
      </c>
      <c r="W155" s="150"/>
      <c r="X155" s="64">
        <f>IFERROR(VLOOKUP($B155,#REF!,14,FALSE),0)</f>
        <v>0</v>
      </c>
      <c r="Y155" s="99">
        <f t="shared" si="46"/>
        <v>16730</v>
      </c>
      <c r="Z155" s="132">
        <f t="shared" si="47"/>
        <v>0</v>
      </c>
      <c r="AA155" s="151" t="str">
        <f t="shared" si="49"/>
        <v>Y</v>
      </c>
      <c r="AC155" s="64"/>
      <c r="AE155" s="152"/>
      <c r="AH155" s="153"/>
      <c r="AI155" s="153"/>
      <c r="AJ155" s="153"/>
      <c r="AK155" s="154"/>
    </row>
    <row r="156" spans="1:37" x14ac:dyDescent="0.25">
      <c r="A156" s="142" t="s">
        <v>446</v>
      </c>
      <c r="B156" t="s">
        <v>617</v>
      </c>
      <c r="C156" t="s">
        <v>155</v>
      </c>
      <c r="D156" s="143">
        <f>IFERROR(VLOOKUP(B156,'Enrollment 25-26'!$B$5:$I$332,8,FALSE),0)</f>
        <v>282.83</v>
      </c>
      <c r="E156" s="64">
        <f t="shared" si="34"/>
        <v>32885</v>
      </c>
      <c r="F156" s="144">
        <v>0</v>
      </c>
      <c r="G156" s="144">
        <v>0</v>
      </c>
      <c r="H156" s="64">
        <f t="shared" si="35"/>
        <v>32885</v>
      </c>
      <c r="I156" s="64">
        <f t="shared" si="36"/>
        <v>0</v>
      </c>
      <c r="J156" s="145">
        <f t="shared" si="37"/>
        <v>32885</v>
      </c>
      <c r="K156" s="146" t="str">
        <f t="shared" si="48"/>
        <v>Y</v>
      </c>
      <c r="L156" s="147">
        <f t="shared" si="38"/>
        <v>0</v>
      </c>
      <c r="M156" s="148">
        <f t="shared" si="39"/>
        <v>282.83</v>
      </c>
      <c r="N156" s="64">
        <f t="shared" si="40"/>
        <v>243</v>
      </c>
      <c r="O156" s="64">
        <f t="shared" si="41"/>
        <v>33128</v>
      </c>
      <c r="Q156" s="104">
        <f t="shared" si="42"/>
        <v>0</v>
      </c>
      <c r="R156" s="104" t="str">
        <f t="shared" si="43"/>
        <v>Not Applicable</v>
      </c>
      <c r="S156" s="149" t="s">
        <v>815</v>
      </c>
      <c r="T156" s="149">
        <f>IF(O156=0,0,IF(S156="N",0,VLOOKUP(B156,'Enrollment 25-26'!$B$8:$K$332,9,FALSE)))</f>
        <v>0</v>
      </c>
      <c r="U156" s="64">
        <f t="shared" si="44"/>
        <v>33128</v>
      </c>
      <c r="V156" s="128">
        <f t="shared" si="45"/>
        <v>117.13043170809321</v>
      </c>
      <c r="W156" s="150"/>
      <c r="X156" s="64">
        <f>IFERROR(VLOOKUP($B156,#REF!,14,FALSE),0)</f>
        <v>0</v>
      </c>
      <c r="Y156" s="99">
        <f t="shared" si="46"/>
        <v>33128</v>
      </c>
      <c r="Z156" s="132">
        <f t="shared" si="47"/>
        <v>0</v>
      </c>
      <c r="AA156" s="151" t="str">
        <f t="shared" si="49"/>
        <v>Y</v>
      </c>
      <c r="AC156" s="64"/>
      <c r="AE156" s="152"/>
      <c r="AH156" s="153"/>
      <c r="AI156" s="153"/>
      <c r="AJ156" s="153"/>
      <c r="AK156" s="154"/>
    </row>
    <row r="157" spans="1:37" x14ac:dyDescent="0.25">
      <c r="A157" s="142" t="s">
        <v>481</v>
      </c>
      <c r="B157" t="s">
        <v>618</v>
      </c>
      <c r="C157" t="s">
        <v>156</v>
      </c>
      <c r="D157" s="143">
        <f>IFERROR(VLOOKUP(B157,'Enrollment 25-26'!$B$5:$I$332,8,FALSE),0)</f>
        <v>28.67</v>
      </c>
      <c r="E157" s="64">
        <f t="shared" si="34"/>
        <v>3333</v>
      </c>
      <c r="F157" s="144">
        <v>0</v>
      </c>
      <c r="G157" s="144">
        <v>0</v>
      </c>
      <c r="H157" s="64">
        <f t="shared" si="35"/>
        <v>3333</v>
      </c>
      <c r="I157" s="64">
        <f t="shared" si="36"/>
        <v>0</v>
      </c>
      <c r="J157" s="145">
        <f t="shared" si="37"/>
        <v>3333</v>
      </c>
      <c r="K157" s="146" t="str">
        <f t="shared" si="48"/>
        <v>C</v>
      </c>
      <c r="L157" s="147">
        <f t="shared" si="38"/>
        <v>0</v>
      </c>
      <c r="M157" s="148">
        <f t="shared" si="39"/>
        <v>28.67</v>
      </c>
      <c r="N157" s="64">
        <f t="shared" si="40"/>
        <v>25</v>
      </c>
      <c r="O157" s="64">
        <f t="shared" si="41"/>
        <v>3358</v>
      </c>
      <c r="Q157" s="104">
        <f t="shared" si="42"/>
        <v>0</v>
      </c>
      <c r="R157" s="104" t="str">
        <f t="shared" si="43"/>
        <v>Not Applicable</v>
      </c>
      <c r="S157" s="149" t="s">
        <v>815</v>
      </c>
      <c r="T157" s="149">
        <f>IF(O157=0,0,IF(S157="N",0,VLOOKUP(B157,'Enrollment 25-26'!$B$8:$K$332,9,FALSE)))</f>
        <v>0</v>
      </c>
      <c r="U157" s="64">
        <f t="shared" si="44"/>
        <v>3358</v>
      </c>
      <c r="V157" s="128">
        <f t="shared" si="45"/>
        <v>117.12591559121032</v>
      </c>
      <c r="W157" s="150"/>
      <c r="X157" s="64">
        <f>IFERROR(VLOOKUP($B157,#REF!,14,FALSE),0)</f>
        <v>0</v>
      </c>
      <c r="Y157" s="99">
        <f t="shared" si="46"/>
        <v>3358</v>
      </c>
      <c r="Z157" s="132">
        <f t="shared" si="47"/>
        <v>0</v>
      </c>
      <c r="AA157" s="151" t="str">
        <f t="shared" si="49"/>
        <v>C</v>
      </c>
      <c r="AC157" s="64"/>
      <c r="AE157" s="152"/>
      <c r="AH157" s="153"/>
      <c r="AI157" s="153"/>
      <c r="AJ157" s="153"/>
      <c r="AK157" s="154"/>
    </row>
    <row r="158" spans="1:37" x14ac:dyDescent="0.25">
      <c r="A158" s="142" t="s">
        <v>459</v>
      </c>
      <c r="B158" t="s">
        <v>619</v>
      </c>
      <c r="C158" t="s">
        <v>157</v>
      </c>
      <c r="D158" s="143">
        <f>IFERROR(VLOOKUP(B158,'Enrollment 25-26'!$B$5:$I$332,8,FALSE),0)</f>
        <v>0</v>
      </c>
      <c r="E158" s="64">
        <f t="shared" si="34"/>
        <v>0</v>
      </c>
      <c r="F158" s="144">
        <v>0</v>
      </c>
      <c r="G158" s="144">
        <v>0</v>
      </c>
      <c r="H158" s="64">
        <f t="shared" si="35"/>
        <v>0</v>
      </c>
      <c r="I158" s="64">
        <f t="shared" si="36"/>
        <v>0</v>
      </c>
      <c r="J158" s="145">
        <f t="shared" si="37"/>
        <v>0</v>
      </c>
      <c r="K158" s="146" t="str">
        <f t="shared" si="48"/>
        <v>N</v>
      </c>
      <c r="L158" s="147">
        <f t="shared" si="38"/>
        <v>0</v>
      </c>
      <c r="M158" s="148">
        <f t="shared" si="39"/>
        <v>0</v>
      </c>
      <c r="N158" s="64">
        <f t="shared" si="40"/>
        <v>0</v>
      </c>
      <c r="O158" s="64">
        <f t="shared" si="41"/>
        <v>0</v>
      </c>
      <c r="Q158" s="104">
        <f t="shared" si="42"/>
        <v>0</v>
      </c>
      <c r="R158" s="104" t="str">
        <f t="shared" si="43"/>
        <v>Not Applicable</v>
      </c>
      <c r="S158" s="149" t="s">
        <v>815</v>
      </c>
      <c r="T158" s="149">
        <f>IF(O158=0,0,IF(S158="N",0,VLOOKUP(B158,'Enrollment 25-26'!$B$8:$K$332,9,FALSE)))</f>
        <v>0</v>
      </c>
      <c r="U158" s="64">
        <f t="shared" si="44"/>
        <v>0</v>
      </c>
      <c r="V158" s="128">
        <f t="shared" si="45"/>
        <v>0</v>
      </c>
      <c r="W158" s="150"/>
      <c r="X158" s="64">
        <f>IFERROR(VLOOKUP($B158,#REF!,14,FALSE),0)</f>
        <v>0</v>
      </c>
      <c r="Y158" s="99">
        <f t="shared" si="46"/>
        <v>0</v>
      </c>
      <c r="Z158" s="132">
        <f t="shared" si="47"/>
        <v>0</v>
      </c>
      <c r="AA158" s="151" t="str">
        <f t="shared" si="49"/>
        <v>N</v>
      </c>
      <c r="AC158" s="64"/>
      <c r="AE158" s="152"/>
      <c r="AH158" s="153"/>
      <c r="AI158" s="153"/>
      <c r="AJ158" s="153"/>
      <c r="AK158" s="154"/>
    </row>
    <row r="159" spans="1:37" x14ac:dyDescent="0.25">
      <c r="A159" s="142" t="s">
        <v>446</v>
      </c>
      <c r="B159" t="s">
        <v>620</v>
      </c>
      <c r="C159" t="s">
        <v>158</v>
      </c>
      <c r="D159" s="143">
        <f>IFERROR(VLOOKUP(B159,'Enrollment 25-26'!$B$5:$I$332,8,FALSE),0)</f>
        <v>838.16</v>
      </c>
      <c r="E159" s="64">
        <f t="shared" si="34"/>
        <v>97453</v>
      </c>
      <c r="F159" s="144">
        <v>0</v>
      </c>
      <c r="G159" s="144">
        <v>0</v>
      </c>
      <c r="H159" s="64">
        <f t="shared" si="35"/>
        <v>97453</v>
      </c>
      <c r="I159" s="64">
        <f t="shared" si="36"/>
        <v>0</v>
      </c>
      <c r="J159" s="145">
        <f t="shared" si="37"/>
        <v>97453</v>
      </c>
      <c r="K159" s="146" t="str">
        <f t="shared" si="48"/>
        <v>Y</v>
      </c>
      <c r="L159" s="147">
        <f t="shared" si="38"/>
        <v>0</v>
      </c>
      <c r="M159" s="148">
        <f t="shared" si="39"/>
        <v>838.16</v>
      </c>
      <c r="N159" s="64">
        <f t="shared" si="40"/>
        <v>721</v>
      </c>
      <c r="O159" s="64">
        <f t="shared" si="41"/>
        <v>98174</v>
      </c>
      <c r="Q159" s="104">
        <f t="shared" si="42"/>
        <v>0</v>
      </c>
      <c r="R159" s="104" t="str">
        <f t="shared" si="43"/>
        <v>Not Applicable</v>
      </c>
      <c r="S159" s="149" t="s">
        <v>815</v>
      </c>
      <c r="T159" s="149">
        <f>IF(O159=0,0,IF(S159="N",0,VLOOKUP(B159,'Enrollment 25-26'!$B$8:$K$332,9,FALSE)))</f>
        <v>0</v>
      </c>
      <c r="U159" s="64">
        <f t="shared" si="44"/>
        <v>98174</v>
      </c>
      <c r="V159" s="128">
        <f t="shared" si="45"/>
        <v>117.13038083420827</v>
      </c>
      <c r="W159" s="150"/>
      <c r="X159" s="64">
        <f>IFERROR(VLOOKUP($B159,#REF!,14,FALSE),0)</f>
        <v>0</v>
      </c>
      <c r="Y159" s="99">
        <f t="shared" si="46"/>
        <v>98174</v>
      </c>
      <c r="Z159" s="132">
        <f t="shared" si="47"/>
        <v>0</v>
      </c>
      <c r="AA159" s="151" t="str">
        <f t="shared" si="49"/>
        <v>Y</v>
      </c>
      <c r="AC159" s="64"/>
      <c r="AE159" s="152"/>
      <c r="AH159" s="153"/>
      <c r="AI159" s="153"/>
      <c r="AJ159" s="153"/>
      <c r="AK159" s="154"/>
    </row>
    <row r="160" spans="1:37" x14ac:dyDescent="0.25">
      <c r="A160" s="142" t="s">
        <v>438</v>
      </c>
      <c r="B160" t="s">
        <v>621</v>
      </c>
      <c r="C160" t="s">
        <v>159</v>
      </c>
      <c r="D160" s="143">
        <f>IFERROR(VLOOKUP(B160,'Enrollment 25-26'!$B$5:$I$332,8,FALSE),0)</f>
        <v>37.67</v>
      </c>
      <c r="E160" s="64">
        <f t="shared" si="34"/>
        <v>4380</v>
      </c>
      <c r="F160" s="144">
        <v>0</v>
      </c>
      <c r="G160" s="144">
        <v>0</v>
      </c>
      <c r="H160" s="64">
        <f t="shared" si="35"/>
        <v>4380</v>
      </c>
      <c r="I160" s="64">
        <f t="shared" si="36"/>
        <v>0</v>
      </c>
      <c r="J160" s="145">
        <f t="shared" si="37"/>
        <v>4380</v>
      </c>
      <c r="K160" s="146" t="str">
        <f t="shared" si="48"/>
        <v>N</v>
      </c>
      <c r="L160" s="147">
        <f t="shared" si="38"/>
        <v>4380</v>
      </c>
      <c r="M160" s="148">
        <f t="shared" si="39"/>
        <v>0</v>
      </c>
      <c r="N160" s="64">
        <f t="shared" si="40"/>
        <v>0</v>
      </c>
      <c r="O160" s="64">
        <f t="shared" si="41"/>
        <v>0</v>
      </c>
      <c r="Q160" s="104">
        <f t="shared" si="42"/>
        <v>0</v>
      </c>
      <c r="R160" s="104" t="str">
        <f t="shared" si="43"/>
        <v>Not Applicable</v>
      </c>
      <c r="S160" s="149" t="s">
        <v>815</v>
      </c>
      <c r="T160" s="149">
        <f>IF(O160=0,0,IF(S160="N",0,VLOOKUP(B160,'Enrollment 25-26'!$B$8:$K$332,9,FALSE)))</f>
        <v>0</v>
      </c>
      <c r="U160" s="64">
        <f t="shared" si="44"/>
        <v>0</v>
      </c>
      <c r="V160" s="128">
        <f t="shared" si="45"/>
        <v>0</v>
      </c>
      <c r="W160" s="150"/>
      <c r="X160" s="64">
        <f>IFERROR(VLOOKUP($B160,#REF!,14,FALSE),0)</f>
        <v>0</v>
      </c>
      <c r="Y160" s="99">
        <f t="shared" si="46"/>
        <v>0</v>
      </c>
      <c r="Z160" s="132">
        <f t="shared" si="47"/>
        <v>0</v>
      </c>
      <c r="AA160" s="151" t="str">
        <f t="shared" si="49"/>
        <v>N</v>
      </c>
      <c r="AC160" s="64"/>
      <c r="AE160" s="152"/>
      <c r="AH160" s="153"/>
      <c r="AI160" s="153"/>
      <c r="AJ160" s="153"/>
      <c r="AK160" s="154"/>
    </row>
    <row r="161" spans="1:37" x14ac:dyDescent="0.25">
      <c r="A161" s="142" t="s">
        <v>438</v>
      </c>
      <c r="B161" t="s">
        <v>622</v>
      </c>
      <c r="C161" t="s">
        <v>160</v>
      </c>
      <c r="D161" s="143">
        <f>IFERROR(VLOOKUP(B161,'Enrollment 25-26'!$B$5:$I$332,8,FALSE),0)</f>
        <v>0</v>
      </c>
      <c r="E161" s="64">
        <f t="shared" si="34"/>
        <v>0</v>
      </c>
      <c r="F161" s="144">
        <v>0</v>
      </c>
      <c r="G161" s="144">
        <v>0</v>
      </c>
      <c r="H161" s="64">
        <f t="shared" si="35"/>
        <v>0</v>
      </c>
      <c r="I161" s="64">
        <f t="shared" si="36"/>
        <v>0</v>
      </c>
      <c r="J161" s="145">
        <f t="shared" si="37"/>
        <v>0</v>
      </c>
      <c r="K161" s="146" t="str">
        <f t="shared" si="48"/>
        <v>N</v>
      </c>
      <c r="L161" s="147">
        <f t="shared" si="38"/>
        <v>0</v>
      </c>
      <c r="M161" s="148">
        <f t="shared" si="39"/>
        <v>0</v>
      </c>
      <c r="N161" s="64">
        <f t="shared" si="40"/>
        <v>0</v>
      </c>
      <c r="O161" s="64">
        <f t="shared" si="41"/>
        <v>0</v>
      </c>
      <c r="Q161" s="104">
        <f t="shared" si="42"/>
        <v>0</v>
      </c>
      <c r="R161" s="104" t="str">
        <f t="shared" si="43"/>
        <v>Not Applicable</v>
      </c>
      <c r="S161" s="149" t="s">
        <v>815</v>
      </c>
      <c r="T161" s="149">
        <f>IF(O161=0,0,IF(S161="N",0,VLOOKUP(B161,'Enrollment 25-26'!$B$8:$K$332,9,FALSE)))</f>
        <v>0</v>
      </c>
      <c r="U161" s="64">
        <f t="shared" si="44"/>
        <v>0</v>
      </c>
      <c r="V161" s="128">
        <f t="shared" si="45"/>
        <v>0</v>
      </c>
      <c r="W161" s="150"/>
      <c r="X161" s="64">
        <f>IFERROR(VLOOKUP($B161,#REF!,14,FALSE),0)</f>
        <v>0</v>
      </c>
      <c r="Y161" s="99">
        <f t="shared" si="46"/>
        <v>0</v>
      </c>
      <c r="Z161" s="132">
        <f t="shared" si="47"/>
        <v>0</v>
      </c>
      <c r="AA161" s="151" t="str">
        <f t="shared" si="49"/>
        <v>N</v>
      </c>
      <c r="AC161" s="64"/>
      <c r="AE161" s="152"/>
      <c r="AH161" s="153"/>
      <c r="AI161" s="153"/>
      <c r="AJ161" s="153"/>
      <c r="AK161" s="154"/>
    </row>
    <row r="162" spans="1:37" x14ac:dyDescent="0.25">
      <c r="A162" s="142" t="s">
        <v>481</v>
      </c>
      <c r="B162" t="s">
        <v>623</v>
      </c>
      <c r="C162" t="s">
        <v>161</v>
      </c>
      <c r="D162" s="143">
        <f>IFERROR(VLOOKUP(B162,'Enrollment 25-26'!$B$5:$I$332,8,FALSE),0)</f>
        <v>1261.5</v>
      </c>
      <c r="E162" s="64">
        <f t="shared" si="34"/>
        <v>146675</v>
      </c>
      <c r="F162" s="144">
        <v>0</v>
      </c>
      <c r="G162" s="144">
        <v>0</v>
      </c>
      <c r="H162" s="64">
        <f t="shared" si="35"/>
        <v>146675</v>
      </c>
      <c r="I162" s="64">
        <f t="shared" si="36"/>
        <v>0</v>
      </c>
      <c r="J162" s="145">
        <f t="shared" si="37"/>
        <v>146675</v>
      </c>
      <c r="K162" s="146" t="str">
        <f t="shared" si="48"/>
        <v>Y</v>
      </c>
      <c r="L162" s="147">
        <f t="shared" si="38"/>
        <v>0</v>
      </c>
      <c r="M162" s="148">
        <f t="shared" si="39"/>
        <v>1261.5</v>
      </c>
      <c r="N162" s="64">
        <f t="shared" si="40"/>
        <v>1085</v>
      </c>
      <c r="O162" s="64">
        <f t="shared" si="41"/>
        <v>147760</v>
      </c>
      <c r="Q162" s="104">
        <f t="shared" si="42"/>
        <v>0</v>
      </c>
      <c r="R162" s="104" t="str">
        <f t="shared" si="43"/>
        <v>Not Applicable</v>
      </c>
      <c r="S162" s="149" t="s">
        <v>815</v>
      </c>
      <c r="T162" s="149">
        <f>IF(O162=0,0,IF(S162="N",0,VLOOKUP(B162,'Enrollment 25-26'!$B$8:$K$332,9,FALSE)))</f>
        <v>0</v>
      </c>
      <c r="U162" s="64">
        <f t="shared" si="44"/>
        <v>147760</v>
      </c>
      <c r="V162" s="128">
        <f t="shared" si="45"/>
        <v>117.13040031708283</v>
      </c>
      <c r="W162" s="150"/>
      <c r="X162" s="64">
        <f>IFERROR(VLOOKUP($B162,#REF!,14,FALSE),0)</f>
        <v>0</v>
      </c>
      <c r="Y162" s="99">
        <f t="shared" si="46"/>
        <v>147760</v>
      </c>
      <c r="Z162" s="132">
        <f t="shared" si="47"/>
        <v>0</v>
      </c>
      <c r="AA162" s="151" t="str">
        <f t="shared" si="49"/>
        <v>Y</v>
      </c>
      <c r="AC162" s="64"/>
      <c r="AE162" s="152"/>
      <c r="AH162" s="153"/>
      <c r="AI162" s="153"/>
      <c r="AJ162" s="153"/>
      <c r="AK162" s="154"/>
    </row>
    <row r="163" spans="1:37" x14ac:dyDescent="0.25">
      <c r="A163" s="142" t="s">
        <v>438</v>
      </c>
      <c r="B163" t="s">
        <v>468</v>
      </c>
      <c r="C163" t="s">
        <v>162</v>
      </c>
      <c r="D163" s="143">
        <f>IFERROR(VLOOKUP(B163,'Enrollment 25-26'!$B$5:$I$332,8,FALSE),0)</f>
        <v>68.17</v>
      </c>
      <c r="E163" s="64">
        <f t="shared" si="34"/>
        <v>7926</v>
      </c>
      <c r="F163" s="144">
        <v>0</v>
      </c>
      <c r="G163" s="144">
        <v>0</v>
      </c>
      <c r="H163" s="64">
        <f t="shared" si="35"/>
        <v>7926</v>
      </c>
      <c r="I163" s="64">
        <f t="shared" si="36"/>
        <v>0</v>
      </c>
      <c r="J163" s="145">
        <f t="shared" si="37"/>
        <v>7926</v>
      </c>
      <c r="K163" s="146" t="str">
        <f t="shared" si="48"/>
        <v>C</v>
      </c>
      <c r="L163" s="147">
        <f t="shared" si="38"/>
        <v>0</v>
      </c>
      <c r="M163" s="148">
        <f t="shared" si="39"/>
        <v>68.17</v>
      </c>
      <c r="N163" s="64">
        <f t="shared" si="40"/>
        <v>59</v>
      </c>
      <c r="O163" s="64">
        <f t="shared" si="41"/>
        <v>7985</v>
      </c>
      <c r="Q163" s="104">
        <f t="shared" si="42"/>
        <v>0</v>
      </c>
      <c r="R163" s="104" t="str">
        <f t="shared" si="43"/>
        <v>Not Applicable</v>
      </c>
      <c r="S163" s="149" t="s">
        <v>815</v>
      </c>
      <c r="T163" s="149">
        <f>IF(O163=0,0,IF(S163="N",0,VLOOKUP(B163,'Enrollment 25-26'!$B$8:$K$332,9,FALSE)))</f>
        <v>0</v>
      </c>
      <c r="U163" s="64">
        <f t="shared" si="44"/>
        <v>7985</v>
      </c>
      <c r="V163" s="128">
        <f t="shared" si="45"/>
        <v>117.13363649699281</v>
      </c>
      <c r="W163" s="150"/>
      <c r="X163" s="64">
        <f>IFERROR(VLOOKUP($B163,#REF!,14,FALSE),0)</f>
        <v>0</v>
      </c>
      <c r="Y163" s="99">
        <f t="shared" si="46"/>
        <v>7985</v>
      </c>
      <c r="Z163" s="132">
        <f t="shared" si="47"/>
        <v>0</v>
      </c>
      <c r="AA163" s="151" t="str">
        <f t="shared" si="49"/>
        <v>C</v>
      </c>
      <c r="AC163" s="64"/>
      <c r="AE163" s="152"/>
      <c r="AH163" s="153"/>
      <c r="AI163" s="153"/>
      <c r="AJ163" s="153"/>
      <c r="AK163" s="154"/>
    </row>
    <row r="164" spans="1:37" x14ac:dyDescent="0.25">
      <c r="A164" s="142" t="s">
        <v>471</v>
      </c>
      <c r="B164" t="s">
        <v>624</v>
      </c>
      <c r="C164" t="s">
        <v>163</v>
      </c>
      <c r="D164" s="143">
        <f>IFERROR(VLOOKUP(B164,'Enrollment 25-26'!$B$5:$I$332,8,FALSE),0)</f>
        <v>399.32666666666671</v>
      </c>
      <c r="E164" s="64">
        <f t="shared" si="34"/>
        <v>46430</v>
      </c>
      <c r="F164" s="144">
        <v>0</v>
      </c>
      <c r="G164" s="144">
        <v>0</v>
      </c>
      <c r="H164" s="64">
        <f t="shared" si="35"/>
        <v>46430</v>
      </c>
      <c r="I164" s="64">
        <f t="shared" si="36"/>
        <v>0</v>
      </c>
      <c r="J164" s="145">
        <f t="shared" si="37"/>
        <v>46430</v>
      </c>
      <c r="K164" s="146" t="str">
        <f t="shared" si="48"/>
        <v>Y</v>
      </c>
      <c r="L164" s="147">
        <f t="shared" si="38"/>
        <v>0</v>
      </c>
      <c r="M164" s="148">
        <f t="shared" si="39"/>
        <v>399.32666666666671</v>
      </c>
      <c r="N164" s="64">
        <f t="shared" si="40"/>
        <v>343</v>
      </c>
      <c r="O164" s="64">
        <f t="shared" si="41"/>
        <v>46773</v>
      </c>
      <c r="Q164" s="104">
        <f t="shared" si="42"/>
        <v>0</v>
      </c>
      <c r="R164" s="104" t="str">
        <f t="shared" si="43"/>
        <v>Not Applicable</v>
      </c>
      <c r="S164" s="149" t="s">
        <v>815</v>
      </c>
      <c r="T164" s="149">
        <f>IF(O164=0,0,IF(S164="N",0,VLOOKUP(B164,'Enrollment 25-26'!$B$8:$K$332,9,FALSE)))</f>
        <v>0</v>
      </c>
      <c r="U164" s="64">
        <f t="shared" si="44"/>
        <v>46773</v>
      </c>
      <c r="V164" s="128">
        <f t="shared" si="45"/>
        <v>117.12966827492946</v>
      </c>
      <c r="W164" s="150"/>
      <c r="X164" s="64">
        <f>IFERROR(VLOOKUP($B164,#REF!,14,FALSE),0)</f>
        <v>0</v>
      </c>
      <c r="Y164" s="99">
        <f t="shared" si="46"/>
        <v>46773</v>
      </c>
      <c r="Z164" s="132">
        <f t="shared" si="47"/>
        <v>0</v>
      </c>
      <c r="AA164" s="151" t="str">
        <f t="shared" si="49"/>
        <v>Y</v>
      </c>
      <c r="AC164" s="64"/>
      <c r="AE164" s="152"/>
      <c r="AH164" s="153"/>
      <c r="AI164" s="153"/>
      <c r="AJ164" s="153"/>
      <c r="AK164" s="154"/>
    </row>
    <row r="165" spans="1:37" x14ac:dyDescent="0.25">
      <c r="A165" s="142" t="s">
        <v>446</v>
      </c>
      <c r="B165" t="s">
        <v>625</v>
      </c>
      <c r="C165" t="s">
        <v>164</v>
      </c>
      <c r="D165" s="143">
        <f>IFERROR(VLOOKUP(B165,'Enrollment 25-26'!$B$5:$I$332,8,FALSE),0)</f>
        <v>138</v>
      </c>
      <c r="E165" s="64">
        <f t="shared" si="34"/>
        <v>16045</v>
      </c>
      <c r="F165" s="144">
        <v>0</v>
      </c>
      <c r="G165" s="144">
        <v>0</v>
      </c>
      <c r="H165" s="64">
        <f t="shared" si="35"/>
        <v>16045</v>
      </c>
      <c r="I165" s="64">
        <f t="shared" si="36"/>
        <v>0</v>
      </c>
      <c r="J165" s="145">
        <f t="shared" si="37"/>
        <v>16045</v>
      </c>
      <c r="K165" s="146" t="str">
        <f t="shared" si="48"/>
        <v>Y</v>
      </c>
      <c r="L165" s="147">
        <f t="shared" si="38"/>
        <v>0</v>
      </c>
      <c r="M165" s="148">
        <f t="shared" si="39"/>
        <v>138</v>
      </c>
      <c r="N165" s="64">
        <f t="shared" si="40"/>
        <v>119</v>
      </c>
      <c r="O165" s="64">
        <f t="shared" si="41"/>
        <v>16164</v>
      </c>
      <c r="Q165" s="104">
        <f t="shared" si="42"/>
        <v>0</v>
      </c>
      <c r="R165" s="104" t="str">
        <f t="shared" si="43"/>
        <v>Not Applicable</v>
      </c>
      <c r="S165" s="149" t="s">
        <v>815</v>
      </c>
      <c r="T165" s="149">
        <f>IF(O165=0,0,IF(S165="N",0,VLOOKUP(B165,'Enrollment 25-26'!$B$8:$K$332,9,FALSE)))</f>
        <v>0</v>
      </c>
      <c r="U165" s="64">
        <f t="shared" si="44"/>
        <v>16164</v>
      </c>
      <c r="V165" s="128">
        <f t="shared" si="45"/>
        <v>117.1304347826087</v>
      </c>
      <c r="W165" s="150"/>
      <c r="X165" s="64">
        <f>IFERROR(VLOOKUP($B165,#REF!,14,FALSE),0)</f>
        <v>0</v>
      </c>
      <c r="Y165" s="99">
        <f t="shared" si="46"/>
        <v>16164</v>
      </c>
      <c r="Z165" s="132">
        <f t="shared" si="47"/>
        <v>0</v>
      </c>
      <c r="AA165" s="151" t="str">
        <f t="shared" si="49"/>
        <v>Y</v>
      </c>
      <c r="AC165" s="64"/>
      <c r="AE165" s="152"/>
      <c r="AH165" s="153"/>
      <c r="AI165" s="153"/>
      <c r="AJ165" s="153"/>
      <c r="AK165" s="154"/>
    </row>
    <row r="166" spans="1:37" x14ac:dyDescent="0.25">
      <c r="A166" s="142" t="s">
        <v>459</v>
      </c>
      <c r="B166" t="s">
        <v>626</v>
      </c>
      <c r="C166" t="s">
        <v>165</v>
      </c>
      <c r="D166" s="143">
        <f>IFERROR(VLOOKUP(B166,'Enrollment 25-26'!$B$5:$I$332,8,FALSE),0)</f>
        <v>0</v>
      </c>
      <c r="E166" s="64">
        <f t="shared" si="34"/>
        <v>0</v>
      </c>
      <c r="F166" s="144">
        <v>0</v>
      </c>
      <c r="G166" s="144">
        <v>0</v>
      </c>
      <c r="H166" s="64">
        <f t="shared" si="35"/>
        <v>0</v>
      </c>
      <c r="I166" s="64">
        <f t="shared" si="36"/>
        <v>0</v>
      </c>
      <c r="J166" s="145">
        <f t="shared" si="37"/>
        <v>0</v>
      </c>
      <c r="K166" s="146" t="str">
        <f t="shared" si="48"/>
        <v>N</v>
      </c>
      <c r="L166" s="147">
        <f t="shared" si="38"/>
        <v>0</v>
      </c>
      <c r="M166" s="148">
        <f t="shared" si="39"/>
        <v>0</v>
      </c>
      <c r="N166" s="64">
        <f t="shared" si="40"/>
        <v>0</v>
      </c>
      <c r="O166" s="64">
        <f t="shared" si="41"/>
        <v>0</v>
      </c>
      <c r="Q166" s="104">
        <f t="shared" si="42"/>
        <v>0</v>
      </c>
      <c r="R166" s="104" t="str">
        <f t="shared" si="43"/>
        <v>Not Applicable</v>
      </c>
      <c r="S166" s="149" t="s">
        <v>815</v>
      </c>
      <c r="T166" s="149">
        <f>IF(O166=0,0,IF(S166="N",0,VLOOKUP(B166,'Enrollment 25-26'!$B$8:$K$332,9,FALSE)))</f>
        <v>0</v>
      </c>
      <c r="U166" s="64">
        <f t="shared" si="44"/>
        <v>0</v>
      </c>
      <c r="V166" s="128">
        <f t="shared" si="45"/>
        <v>0</v>
      </c>
      <c r="W166" s="150"/>
      <c r="X166" s="64">
        <f>IFERROR(VLOOKUP($B166,#REF!,14,FALSE),0)</f>
        <v>0</v>
      </c>
      <c r="Y166" s="99">
        <f t="shared" si="46"/>
        <v>0</v>
      </c>
      <c r="Z166" s="132">
        <f t="shared" si="47"/>
        <v>0</v>
      </c>
      <c r="AA166" s="151" t="str">
        <f t="shared" si="49"/>
        <v>N</v>
      </c>
      <c r="AC166" s="64"/>
      <c r="AE166" s="152"/>
      <c r="AH166" s="153"/>
      <c r="AI166" s="153"/>
      <c r="AJ166" s="153"/>
      <c r="AK166" s="154"/>
    </row>
    <row r="167" spans="1:37" x14ac:dyDescent="0.25">
      <c r="A167" s="142" t="s">
        <v>446</v>
      </c>
      <c r="B167" t="s">
        <v>627</v>
      </c>
      <c r="C167" t="s">
        <v>166</v>
      </c>
      <c r="D167" s="143">
        <f>IFERROR(VLOOKUP(B167,'Enrollment 25-26'!$B$5:$I$332,8,FALSE),0)</f>
        <v>1869.5033333333333</v>
      </c>
      <c r="E167" s="64">
        <f t="shared" si="34"/>
        <v>217367</v>
      </c>
      <c r="F167" s="144">
        <v>0</v>
      </c>
      <c r="G167" s="144">
        <v>0</v>
      </c>
      <c r="H167" s="64">
        <f t="shared" si="35"/>
        <v>217367</v>
      </c>
      <c r="I167" s="64">
        <f t="shared" si="36"/>
        <v>0</v>
      </c>
      <c r="J167" s="145">
        <f t="shared" si="37"/>
        <v>217367</v>
      </c>
      <c r="K167" s="146" t="str">
        <f t="shared" si="48"/>
        <v>C</v>
      </c>
      <c r="L167" s="147">
        <f t="shared" si="38"/>
        <v>0</v>
      </c>
      <c r="M167" s="148">
        <f t="shared" si="39"/>
        <v>1869.5033333333333</v>
      </c>
      <c r="N167" s="64">
        <f t="shared" si="40"/>
        <v>1607</v>
      </c>
      <c r="O167" s="64">
        <f t="shared" si="41"/>
        <v>218974</v>
      </c>
      <c r="Q167" s="104">
        <f t="shared" si="42"/>
        <v>0</v>
      </c>
      <c r="R167" s="104" t="str">
        <f t="shared" si="43"/>
        <v>Not Applicable</v>
      </c>
      <c r="S167" s="149" t="s">
        <v>815</v>
      </c>
      <c r="T167" s="149">
        <f>IF(O167=0,0,IF(S167="N",0,VLOOKUP(B167,'Enrollment 25-26'!$B$8:$K$332,9,FALSE)))</f>
        <v>0</v>
      </c>
      <c r="U167" s="64">
        <f t="shared" si="44"/>
        <v>218974</v>
      </c>
      <c r="V167" s="128">
        <f t="shared" si="45"/>
        <v>117.1295049843898</v>
      </c>
      <c r="W167" s="150"/>
      <c r="X167" s="64">
        <f>IFERROR(VLOOKUP($B167,#REF!,14,FALSE),0)</f>
        <v>0</v>
      </c>
      <c r="Y167" s="99">
        <f t="shared" si="46"/>
        <v>218974</v>
      </c>
      <c r="Z167" s="132">
        <f t="shared" si="47"/>
        <v>0</v>
      </c>
      <c r="AA167" s="151" t="str">
        <f t="shared" si="49"/>
        <v>C</v>
      </c>
      <c r="AC167" s="64"/>
      <c r="AE167" s="152"/>
      <c r="AH167" s="153"/>
      <c r="AI167" s="153"/>
      <c r="AJ167" s="153"/>
      <c r="AK167" s="154"/>
    </row>
    <row r="168" spans="1:37" x14ac:dyDescent="0.25">
      <c r="A168" s="142" t="s">
        <v>446</v>
      </c>
      <c r="B168" t="s">
        <v>628</v>
      </c>
      <c r="C168" t="s">
        <v>168</v>
      </c>
      <c r="D168" s="143">
        <f>IFERROR(VLOOKUP(B168,'Enrollment 25-26'!$B$5:$I$332,8,FALSE),0)</f>
        <v>4272.336666666667</v>
      </c>
      <c r="E168" s="64">
        <f t="shared" si="34"/>
        <v>496745</v>
      </c>
      <c r="F168" s="144">
        <v>0</v>
      </c>
      <c r="G168" s="144">
        <v>0</v>
      </c>
      <c r="H168" s="64">
        <f t="shared" si="35"/>
        <v>496745</v>
      </c>
      <c r="I168" s="64">
        <f t="shared" si="36"/>
        <v>0</v>
      </c>
      <c r="J168" s="145">
        <f t="shared" si="37"/>
        <v>496745</v>
      </c>
      <c r="K168" s="146" t="str">
        <f t="shared" si="48"/>
        <v>Y</v>
      </c>
      <c r="L168" s="147">
        <f t="shared" si="38"/>
        <v>0</v>
      </c>
      <c r="M168" s="148">
        <f t="shared" si="39"/>
        <v>4272.336666666667</v>
      </c>
      <c r="N168" s="64">
        <f t="shared" si="40"/>
        <v>3673</v>
      </c>
      <c r="O168" s="64">
        <f t="shared" si="41"/>
        <v>500418</v>
      </c>
      <c r="Q168" s="104">
        <f t="shared" si="42"/>
        <v>0</v>
      </c>
      <c r="R168" s="104" t="str">
        <f t="shared" si="43"/>
        <v>Not Applicable</v>
      </c>
      <c r="S168" s="149" t="s">
        <v>815</v>
      </c>
      <c r="T168" s="149">
        <f>IF(O168=0,0,IF(S168="N",0,VLOOKUP(B168,'Enrollment 25-26'!$B$8:$K$332,9,FALSE)))</f>
        <v>0</v>
      </c>
      <c r="U168" s="64">
        <f t="shared" si="44"/>
        <v>500418</v>
      </c>
      <c r="V168" s="128">
        <f t="shared" si="45"/>
        <v>117.12981420783785</v>
      </c>
      <c r="W168" s="150"/>
      <c r="X168" s="64">
        <f>IFERROR(VLOOKUP($B168,#REF!,14,FALSE),0)</f>
        <v>0</v>
      </c>
      <c r="Y168" s="99">
        <f t="shared" si="46"/>
        <v>500418</v>
      </c>
      <c r="Z168" s="132">
        <f t="shared" si="47"/>
        <v>0</v>
      </c>
      <c r="AA168" s="151" t="str">
        <f t="shared" si="49"/>
        <v>Y</v>
      </c>
      <c r="AC168" s="64"/>
      <c r="AE168" s="152"/>
      <c r="AH168" s="153"/>
      <c r="AI168" s="153"/>
      <c r="AJ168" s="153"/>
      <c r="AK168" s="154"/>
    </row>
    <row r="169" spans="1:37" x14ac:dyDescent="0.25">
      <c r="A169" s="142" t="s">
        <v>471</v>
      </c>
      <c r="B169" t="s">
        <v>629</v>
      </c>
      <c r="C169" t="s">
        <v>169</v>
      </c>
      <c r="D169" s="143">
        <f>IFERROR(VLOOKUP(B169,'Enrollment 25-26'!$B$5:$I$332,8,FALSE),0)</f>
        <v>81.666666666666671</v>
      </c>
      <c r="E169" s="64">
        <f t="shared" si="34"/>
        <v>9495</v>
      </c>
      <c r="F169" s="144">
        <v>0</v>
      </c>
      <c r="G169" s="144">
        <v>0</v>
      </c>
      <c r="H169" s="64">
        <f t="shared" si="35"/>
        <v>9495</v>
      </c>
      <c r="I169" s="64">
        <f t="shared" si="36"/>
        <v>0</v>
      </c>
      <c r="J169" s="145">
        <f t="shared" si="37"/>
        <v>9495</v>
      </c>
      <c r="K169" s="146" t="str">
        <f t="shared" si="48"/>
        <v>C</v>
      </c>
      <c r="L169" s="147">
        <f t="shared" si="38"/>
        <v>0</v>
      </c>
      <c r="M169" s="148">
        <f t="shared" si="39"/>
        <v>81.666666666666671</v>
      </c>
      <c r="N169" s="64">
        <f t="shared" si="40"/>
        <v>70</v>
      </c>
      <c r="O169" s="64">
        <f t="shared" si="41"/>
        <v>9565</v>
      </c>
      <c r="Q169" s="104">
        <f t="shared" si="42"/>
        <v>0</v>
      </c>
      <c r="R169" s="104" t="str">
        <f t="shared" si="43"/>
        <v>Not Applicable</v>
      </c>
      <c r="S169" s="149" t="s">
        <v>815</v>
      </c>
      <c r="T169" s="149">
        <f>IF(O169=0,0,IF(S169="N",0,VLOOKUP(B169,'Enrollment 25-26'!$B$8:$K$332,9,FALSE)))</f>
        <v>0</v>
      </c>
      <c r="U169" s="64">
        <f t="shared" si="44"/>
        <v>9565</v>
      </c>
      <c r="V169" s="128">
        <f t="shared" si="45"/>
        <v>117.12244897959182</v>
      </c>
      <c r="W169" s="150"/>
      <c r="X169" s="64">
        <f>IFERROR(VLOOKUP($B169,#REF!,14,FALSE),0)</f>
        <v>0</v>
      </c>
      <c r="Y169" s="99">
        <f t="shared" si="46"/>
        <v>9565</v>
      </c>
      <c r="Z169" s="132">
        <f t="shared" si="47"/>
        <v>0</v>
      </c>
      <c r="AA169" s="151" t="str">
        <f t="shared" si="49"/>
        <v>C</v>
      </c>
      <c r="AC169" s="64"/>
      <c r="AE169" s="152"/>
      <c r="AH169" s="153"/>
      <c r="AI169" s="153"/>
      <c r="AJ169" s="153"/>
      <c r="AK169" s="154"/>
    </row>
    <row r="170" spans="1:37" x14ac:dyDescent="0.25">
      <c r="A170" s="142" t="s">
        <v>438</v>
      </c>
      <c r="B170" t="s">
        <v>630</v>
      </c>
      <c r="C170" t="s">
        <v>170</v>
      </c>
      <c r="D170" s="143">
        <f>IFERROR(VLOOKUP(B170,'Enrollment 25-26'!$B$5:$I$332,8,FALSE),0)</f>
        <v>21.33</v>
      </c>
      <c r="E170" s="64">
        <f t="shared" si="34"/>
        <v>2480</v>
      </c>
      <c r="F170" s="144">
        <v>0</v>
      </c>
      <c r="G170" s="144">
        <v>0</v>
      </c>
      <c r="H170" s="64">
        <f t="shared" si="35"/>
        <v>2480</v>
      </c>
      <c r="I170" s="64">
        <f t="shared" si="36"/>
        <v>0</v>
      </c>
      <c r="J170" s="145">
        <f t="shared" si="37"/>
        <v>2480</v>
      </c>
      <c r="K170" s="146" t="str">
        <f t="shared" si="48"/>
        <v>N</v>
      </c>
      <c r="L170" s="147">
        <f t="shared" si="38"/>
        <v>2480</v>
      </c>
      <c r="M170" s="148">
        <f t="shared" si="39"/>
        <v>0</v>
      </c>
      <c r="N170" s="64">
        <f t="shared" si="40"/>
        <v>0</v>
      </c>
      <c r="O170" s="64">
        <f t="shared" si="41"/>
        <v>0</v>
      </c>
      <c r="Q170" s="104">
        <f t="shared" si="42"/>
        <v>0</v>
      </c>
      <c r="R170" s="104" t="str">
        <f t="shared" si="43"/>
        <v>Not Applicable</v>
      </c>
      <c r="S170" s="149" t="s">
        <v>815</v>
      </c>
      <c r="T170" s="149">
        <f>IF(O170=0,0,IF(S170="N",0,VLOOKUP(B170,'Enrollment 25-26'!$B$8:$K$332,9,FALSE)))</f>
        <v>0</v>
      </c>
      <c r="U170" s="64">
        <f t="shared" si="44"/>
        <v>0</v>
      </c>
      <c r="V170" s="128">
        <f t="shared" si="45"/>
        <v>0</v>
      </c>
      <c r="W170" s="150"/>
      <c r="X170" s="64">
        <f>IFERROR(VLOOKUP($B170,#REF!,14,FALSE),0)</f>
        <v>0</v>
      </c>
      <c r="Y170" s="99">
        <f t="shared" si="46"/>
        <v>0</v>
      </c>
      <c r="Z170" s="132">
        <f t="shared" si="47"/>
        <v>0</v>
      </c>
      <c r="AA170" s="151" t="str">
        <f t="shared" si="49"/>
        <v>N</v>
      </c>
      <c r="AC170" s="64"/>
      <c r="AE170" s="152"/>
      <c r="AH170" s="153"/>
      <c r="AI170" s="153"/>
      <c r="AJ170" s="153"/>
      <c r="AK170" s="154"/>
    </row>
    <row r="171" spans="1:37" x14ac:dyDescent="0.25">
      <c r="A171" s="142" t="s">
        <v>459</v>
      </c>
      <c r="B171" t="s">
        <v>477</v>
      </c>
      <c r="C171" t="s">
        <v>171</v>
      </c>
      <c r="D171" s="143">
        <f>IFERROR(VLOOKUP(B171,'Enrollment 25-26'!$B$5:$I$332,8,FALSE),0)</f>
        <v>10.67</v>
      </c>
      <c r="E171" s="64">
        <f t="shared" si="34"/>
        <v>1241</v>
      </c>
      <c r="F171" s="144">
        <v>0</v>
      </c>
      <c r="G171" s="144">
        <v>0</v>
      </c>
      <c r="H171" s="64">
        <f t="shared" si="35"/>
        <v>1241</v>
      </c>
      <c r="I171" s="64">
        <f t="shared" si="36"/>
        <v>0</v>
      </c>
      <c r="J171" s="145">
        <f t="shared" si="37"/>
        <v>1241</v>
      </c>
      <c r="K171" s="146" t="str">
        <f t="shared" si="48"/>
        <v>C</v>
      </c>
      <c r="L171" s="147">
        <f t="shared" si="38"/>
        <v>0</v>
      </c>
      <c r="M171" s="148">
        <f t="shared" si="39"/>
        <v>10.67</v>
      </c>
      <c r="N171" s="64">
        <f t="shared" si="40"/>
        <v>9</v>
      </c>
      <c r="O171" s="64">
        <f t="shared" si="41"/>
        <v>1250</v>
      </c>
      <c r="Q171" s="104">
        <f t="shared" si="42"/>
        <v>0</v>
      </c>
      <c r="R171" s="104" t="str">
        <f t="shared" si="43"/>
        <v>Not Applicable</v>
      </c>
      <c r="S171" s="149" t="s">
        <v>815</v>
      </c>
      <c r="T171" s="149">
        <f>IF(O171=0,0,IF(S171="N",0,VLOOKUP(B171,'Enrollment 25-26'!$B$8:$K$332,9,FALSE)))</f>
        <v>0</v>
      </c>
      <c r="U171" s="64">
        <f t="shared" si="44"/>
        <v>1250</v>
      </c>
      <c r="V171" s="128">
        <f t="shared" si="45"/>
        <v>117.15089034676663</v>
      </c>
      <c r="W171" s="150"/>
      <c r="X171" s="64">
        <f>IFERROR(VLOOKUP($B171,#REF!,14,FALSE),0)</f>
        <v>0</v>
      </c>
      <c r="Y171" s="99">
        <f t="shared" si="46"/>
        <v>1250</v>
      </c>
      <c r="Z171" s="132">
        <f t="shared" si="47"/>
        <v>0</v>
      </c>
      <c r="AA171" s="151" t="str">
        <f t="shared" si="49"/>
        <v>C</v>
      </c>
      <c r="AC171" s="64"/>
      <c r="AE171" s="152"/>
      <c r="AH171" s="153"/>
      <c r="AI171" s="153"/>
      <c r="AJ171" s="153"/>
      <c r="AK171" s="154"/>
    </row>
    <row r="172" spans="1:37" x14ac:dyDescent="0.25">
      <c r="A172" s="142" t="s">
        <v>481</v>
      </c>
      <c r="B172" t="s">
        <v>631</v>
      </c>
      <c r="C172" t="s">
        <v>172</v>
      </c>
      <c r="D172" s="143">
        <f>IFERROR(VLOOKUP(B172,'Enrollment 25-26'!$B$5:$I$332,8,FALSE),0)</f>
        <v>27.5</v>
      </c>
      <c r="E172" s="64">
        <f t="shared" si="34"/>
        <v>3197</v>
      </c>
      <c r="F172" s="144">
        <v>0</v>
      </c>
      <c r="G172" s="144">
        <v>0</v>
      </c>
      <c r="H172" s="64">
        <f t="shared" si="35"/>
        <v>3197</v>
      </c>
      <c r="I172" s="64">
        <f t="shared" si="36"/>
        <v>0</v>
      </c>
      <c r="J172" s="145">
        <f t="shared" si="37"/>
        <v>3197</v>
      </c>
      <c r="K172" s="146" t="str">
        <f t="shared" si="48"/>
        <v>N</v>
      </c>
      <c r="L172" s="147">
        <f t="shared" si="38"/>
        <v>3197</v>
      </c>
      <c r="M172" s="148">
        <f t="shared" si="39"/>
        <v>0</v>
      </c>
      <c r="N172" s="64">
        <f t="shared" si="40"/>
        <v>0</v>
      </c>
      <c r="O172" s="64">
        <f t="shared" si="41"/>
        <v>0</v>
      </c>
      <c r="Q172" s="104">
        <f t="shared" si="42"/>
        <v>0</v>
      </c>
      <c r="R172" s="104" t="str">
        <f t="shared" si="43"/>
        <v>Not Applicable</v>
      </c>
      <c r="S172" s="149" t="s">
        <v>815</v>
      </c>
      <c r="T172" s="149">
        <f>IF(O172=0,0,IF(S172="N",0,VLOOKUP(B172,'Enrollment 25-26'!$B$8:$K$332,9,FALSE)))</f>
        <v>0</v>
      </c>
      <c r="U172" s="64">
        <f t="shared" si="44"/>
        <v>0</v>
      </c>
      <c r="V172" s="128">
        <f t="shared" si="45"/>
        <v>0</v>
      </c>
      <c r="W172" s="150"/>
      <c r="X172" s="64">
        <f>IFERROR(VLOOKUP($B172,#REF!,14,FALSE),0)</f>
        <v>0</v>
      </c>
      <c r="Y172" s="99">
        <f t="shared" si="46"/>
        <v>0</v>
      </c>
      <c r="Z172" s="132">
        <f t="shared" si="47"/>
        <v>0</v>
      </c>
      <c r="AA172" s="151" t="str">
        <f t="shared" si="49"/>
        <v>N</v>
      </c>
      <c r="AC172" s="64"/>
      <c r="AE172" s="152"/>
      <c r="AH172" s="153"/>
      <c r="AI172" s="153"/>
      <c r="AJ172" s="153"/>
      <c r="AK172" s="154"/>
    </row>
    <row r="173" spans="1:37" x14ac:dyDescent="0.25">
      <c r="A173" s="142" t="s">
        <v>443</v>
      </c>
      <c r="B173" t="s">
        <v>632</v>
      </c>
      <c r="C173" t="s">
        <v>173</v>
      </c>
      <c r="D173" s="143">
        <f>IFERROR(VLOOKUP(B173,'Enrollment 25-26'!$B$5:$I$332,8,FALSE),0)</f>
        <v>0</v>
      </c>
      <c r="E173" s="64">
        <f t="shared" si="34"/>
        <v>0</v>
      </c>
      <c r="F173" s="144">
        <v>0</v>
      </c>
      <c r="G173" s="144">
        <v>0</v>
      </c>
      <c r="H173" s="64">
        <f t="shared" si="35"/>
        <v>0</v>
      </c>
      <c r="I173" s="64">
        <f t="shared" si="36"/>
        <v>0</v>
      </c>
      <c r="J173" s="145">
        <f t="shared" si="37"/>
        <v>0</v>
      </c>
      <c r="K173" s="146" t="str">
        <f t="shared" si="48"/>
        <v>N</v>
      </c>
      <c r="L173" s="147">
        <f t="shared" si="38"/>
        <v>0</v>
      </c>
      <c r="M173" s="148">
        <f t="shared" si="39"/>
        <v>0</v>
      </c>
      <c r="N173" s="64">
        <f t="shared" si="40"/>
        <v>0</v>
      </c>
      <c r="O173" s="64">
        <f t="shared" si="41"/>
        <v>0</v>
      </c>
      <c r="Q173" s="104">
        <f t="shared" si="42"/>
        <v>0</v>
      </c>
      <c r="R173" s="104" t="str">
        <f t="shared" si="43"/>
        <v>Not Applicable</v>
      </c>
      <c r="S173" s="149" t="s">
        <v>815</v>
      </c>
      <c r="T173" s="149">
        <f>IF(O173=0,0,IF(S173="N",0,VLOOKUP(B173,'Enrollment 25-26'!$B$8:$K$332,9,FALSE)))</f>
        <v>0</v>
      </c>
      <c r="U173" s="64">
        <f t="shared" si="44"/>
        <v>0</v>
      </c>
      <c r="V173" s="128">
        <f t="shared" si="45"/>
        <v>0</v>
      </c>
      <c r="W173" s="150"/>
      <c r="X173" s="64">
        <f>IFERROR(VLOOKUP($B173,#REF!,14,FALSE),0)</f>
        <v>0</v>
      </c>
      <c r="Y173" s="99">
        <f t="shared" si="46"/>
        <v>0</v>
      </c>
      <c r="Z173" s="132">
        <f t="shared" si="47"/>
        <v>0</v>
      </c>
      <c r="AA173" s="151" t="str">
        <f t="shared" si="49"/>
        <v>N</v>
      </c>
      <c r="AC173" s="64"/>
      <c r="AE173" s="152"/>
      <c r="AH173" s="153"/>
      <c r="AI173" s="153"/>
      <c r="AJ173" s="153"/>
      <c r="AK173" s="154"/>
    </row>
    <row r="174" spans="1:37" x14ac:dyDescent="0.25">
      <c r="A174" s="142" t="s">
        <v>443</v>
      </c>
      <c r="B174" t="s">
        <v>633</v>
      </c>
      <c r="C174" t="s">
        <v>174</v>
      </c>
      <c r="D174" s="143">
        <f>IFERROR(VLOOKUP(B174,'Enrollment 25-26'!$B$5:$I$332,8,FALSE),0)</f>
        <v>13.17</v>
      </c>
      <c r="E174" s="64">
        <f t="shared" si="34"/>
        <v>1531</v>
      </c>
      <c r="F174" s="144">
        <v>0</v>
      </c>
      <c r="G174" s="144">
        <v>0</v>
      </c>
      <c r="H174" s="64">
        <f t="shared" si="35"/>
        <v>1531</v>
      </c>
      <c r="I174" s="64">
        <f t="shared" si="36"/>
        <v>0</v>
      </c>
      <c r="J174" s="145">
        <f t="shared" si="37"/>
        <v>1531</v>
      </c>
      <c r="K174" s="146" t="str">
        <f t="shared" si="48"/>
        <v>C</v>
      </c>
      <c r="L174" s="147">
        <f t="shared" si="38"/>
        <v>0</v>
      </c>
      <c r="M174" s="148">
        <f t="shared" si="39"/>
        <v>13.17</v>
      </c>
      <c r="N174" s="64">
        <f t="shared" si="40"/>
        <v>11</v>
      </c>
      <c r="O174" s="64">
        <f t="shared" si="41"/>
        <v>1542</v>
      </c>
      <c r="Q174" s="104">
        <f t="shared" si="42"/>
        <v>0</v>
      </c>
      <c r="R174" s="104" t="str">
        <f t="shared" si="43"/>
        <v>Not Applicable</v>
      </c>
      <c r="S174" s="149" t="s">
        <v>815</v>
      </c>
      <c r="T174" s="149">
        <f>IF(O174=0,0,IF(S174="N",0,VLOOKUP(B174,'Enrollment 25-26'!$B$8:$K$332,9,FALSE)))</f>
        <v>0</v>
      </c>
      <c r="U174" s="64">
        <f t="shared" si="44"/>
        <v>1542</v>
      </c>
      <c r="V174" s="128">
        <f t="shared" si="45"/>
        <v>117.08428246013668</v>
      </c>
      <c r="W174" s="150"/>
      <c r="X174" s="64">
        <f>IFERROR(VLOOKUP($B174,#REF!,14,FALSE),0)</f>
        <v>0</v>
      </c>
      <c r="Y174" s="99">
        <f t="shared" si="46"/>
        <v>1542</v>
      </c>
      <c r="Z174" s="132">
        <f t="shared" si="47"/>
        <v>0</v>
      </c>
      <c r="AA174" s="151" t="str">
        <f t="shared" si="49"/>
        <v>C</v>
      </c>
      <c r="AC174" s="64"/>
      <c r="AE174" s="152"/>
      <c r="AH174" s="153"/>
      <c r="AI174" s="153"/>
      <c r="AJ174" s="153"/>
      <c r="AK174" s="154"/>
    </row>
    <row r="175" spans="1:37" x14ac:dyDescent="0.25">
      <c r="A175" s="142" t="s">
        <v>446</v>
      </c>
      <c r="B175" t="s">
        <v>634</v>
      </c>
      <c r="C175" t="s">
        <v>175</v>
      </c>
      <c r="D175" s="143">
        <f>IFERROR(VLOOKUP(B175,'Enrollment 25-26'!$B$5:$I$332,8,FALSE),0)</f>
        <v>343.33</v>
      </c>
      <c r="E175" s="64">
        <f t="shared" si="34"/>
        <v>39919</v>
      </c>
      <c r="F175" s="144">
        <v>0</v>
      </c>
      <c r="G175" s="144">
        <v>0</v>
      </c>
      <c r="H175" s="64">
        <f t="shared" si="35"/>
        <v>39919</v>
      </c>
      <c r="I175" s="64">
        <f t="shared" si="36"/>
        <v>0</v>
      </c>
      <c r="J175" s="145">
        <f t="shared" si="37"/>
        <v>39919</v>
      </c>
      <c r="K175" s="146" t="str">
        <f t="shared" si="48"/>
        <v>Y</v>
      </c>
      <c r="L175" s="147">
        <f t="shared" si="38"/>
        <v>0</v>
      </c>
      <c r="M175" s="148">
        <f t="shared" si="39"/>
        <v>343.33</v>
      </c>
      <c r="N175" s="64">
        <f t="shared" si="40"/>
        <v>295</v>
      </c>
      <c r="O175" s="64">
        <f t="shared" si="41"/>
        <v>40214</v>
      </c>
      <c r="Q175" s="104">
        <f t="shared" si="42"/>
        <v>0</v>
      </c>
      <c r="R175" s="104" t="str">
        <f t="shared" si="43"/>
        <v>Not Applicable</v>
      </c>
      <c r="S175" s="149" t="s">
        <v>815</v>
      </c>
      <c r="T175" s="149">
        <f>IF(O175=0,0,IF(S175="N",0,VLOOKUP(B175,'Enrollment 25-26'!$B$8:$K$332,9,FALSE)))</f>
        <v>0</v>
      </c>
      <c r="U175" s="64">
        <f t="shared" si="44"/>
        <v>40214</v>
      </c>
      <c r="V175" s="128">
        <f t="shared" si="45"/>
        <v>117.12929251740309</v>
      </c>
      <c r="W175" s="150"/>
      <c r="X175" s="64">
        <f>IFERROR(VLOOKUP($B175,#REF!,14,FALSE),0)</f>
        <v>0</v>
      </c>
      <c r="Y175" s="99">
        <f t="shared" si="46"/>
        <v>40214</v>
      </c>
      <c r="Z175" s="132">
        <f t="shared" si="47"/>
        <v>0</v>
      </c>
      <c r="AA175" s="151" t="str">
        <f t="shared" si="49"/>
        <v>Y</v>
      </c>
      <c r="AC175" s="64"/>
      <c r="AE175" s="152"/>
      <c r="AH175" s="153"/>
      <c r="AI175" s="153"/>
      <c r="AJ175" s="153"/>
      <c r="AK175" s="154"/>
    </row>
    <row r="176" spans="1:37" x14ac:dyDescent="0.25">
      <c r="A176" s="142" t="s">
        <v>438</v>
      </c>
      <c r="B176" t="s">
        <v>635</v>
      </c>
      <c r="C176" t="s">
        <v>176</v>
      </c>
      <c r="D176" s="143">
        <f>IFERROR(VLOOKUP(B176,'Enrollment 25-26'!$B$5:$I$332,8,FALSE),0)</f>
        <v>12.17</v>
      </c>
      <c r="E176" s="64">
        <f t="shared" si="34"/>
        <v>1415</v>
      </c>
      <c r="F176" s="144">
        <v>0</v>
      </c>
      <c r="G176" s="144">
        <v>0</v>
      </c>
      <c r="H176" s="64">
        <f t="shared" si="35"/>
        <v>1415</v>
      </c>
      <c r="I176" s="64">
        <f t="shared" si="36"/>
        <v>0</v>
      </c>
      <c r="J176" s="145">
        <f t="shared" si="37"/>
        <v>1415</v>
      </c>
      <c r="K176" s="146" t="str">
        <f t="shared" si="48"/>
        <v>N</v>
      </c>
      <c r="L176" s="147">
        <f t="shared" si="38"/>
        <v>1415</v>
      </c>
      <c r="M176" s="148">
        <f t="shared" si="39"/>
        <v>0</v>
      </c>
      <c r="N176" s="64">
        <f t="shared" si="40"/>
        <v>0</v>
      </c>
      <c r="O176" s="64">
        <f t="shared" si="41"/>
        <v>0</v>
      </c>
      <c r="Q176" s="104">
        <f t="shared" si="42"/>
        <v>0</v>
      </c>
      <c r="R176" s="104" t="str">
        <f t="shared" si="43"/>
        <v>Not Applicable</v>
      </c>
      <c r="S176" s="149" t="s">
        <v>815</v>
      </c>
      <c r="T176" s="149">
        <f>IF(O176=0,0,IF(S176="N",0,VLOOKUP(B176,'Enrollment 25-26'!$B$8:$K$332,9,FALSE)))</f>
        <v>0</v>
      </c>
      <c r="U176" s="64">
        <f t="shared" si="44"/>
        <v>0</v>
      </c>
      <c r="V176" s="128">
        <f t="shared" si="45"/>
        <v>0</v>
      </c>
      <c r="W176" s="150"/>
      <c r="X176" s="64">
        <f>IFERROR(VLOOKUP($B176,#REF!,14,FALSE),0)</f>
        <v>0</v>
      </c>
      <c r="Y176" s="99">
        <f t="shared" si="46"/>
        <v>0</v>
      </c>
      <c r="Z176" s="132">
        <f t="shared" si="47"/>
        <v>0</v>
      </c>
      <c r="AA176" s="151" t="str">
        <f t="shared" si="49"/>
        <v>N</v>
      </c>
      <c r="AC176" s="64"/>
      <c r="AE176" s="152"/>
      <c r="AH176" s="153"/>
      <c r="AI176" s="153"/>
      <c r="AJ176" s="153"/>
      <c r="AK176" s="154"/>
    </row>
    <row r="177" spans="1:37" x14ac:dyDescent="0.25">
      <c r="A177" s="142" t="s">
        <v>451</v>
      </c>
      <c r="B177" t="s">
        <v>636</v>
      </c>
      <c r="C177" t="s">
        <v>177</v>
      </c>
      <c r="D177" s="143">
        <f>IFERROR(VLOOKUP(B177,'Enrollment 25-26'!$B$5:$I$332,8,FALSE),0)</f>
        <v>746.82999999999993</v>
      </c>
      <c r="E177" s="64">
        <f t="shared" si="34"/>
        <v>86834</v>
      </c>
      <c r="F177" s="144">
        <v>0</v>
      </c>
      <c r="G177" s="144">
        <v>0</v>
      </c>
      <c r="H177" s="64">
        <f t="shared" si="35"/>
        <v>86834</v>
      </c>
      <c r="I177" s="64">
        <f t="shared" si="36"/>
        <v>0</v>
      </c>
      <c r="J177" s="145">
        <f t="shared" si="37"/>
        <v>86834</v>
      </c>
      <c r="K177" s="146" t="str">
        <f t="shared" si="48"/>
        <v>Y</v>
      </c>
      <c r="L177" s="147">
        <f t="shared" si="38"/>
        <v>0</v>
      </c>
      <c r="M177" s="148">
        <f t="shared" si="39"/>
        <v>746.82999999999993</v>
      </c>
      <c r="N177" s="64">
        <f t="shared" si="40"/>
        <v>642</v>
      </c>
      <c r="O177" s="64">
        <f t="shared" si="41"/>
        <v>87476</v>
      </c>
      <c r="Q177" s="104">
        <f t="shared" si="42"/>
        <v>0</v>
      </c>
      <c r="R177" s="104" t="str">
        <f t="shared" si="43"/>
        <v>Not Applicable</v>
      </c>
      <c r="S177" s="149" t="s">
        <v>815</v>
      </c>
      <c r="T177" s="149">
        <f>IF(O177=0,0,IF(S177="N",0,VLOOKUP(B177,'Enrollment 25-26'!$B$8:$K$332,9,FALSE)))</f>
        <v>0</v>
      </c>
      <c r="U177" s="64">
        <f t="shared" si="44"/>
        <v>87476</v>
      </c>
      <c r="V177" s="128">
        <f t="shared" si="45"/>
        <v>117.12973501332299</v>
      </c>
      <c r="W177" s="150"/>
      <c r="X177" s="64">
        <f>IFERROR(VLOOKUP($B177,#REF!,14,FALSE),0)</f>
        <v>0</v>
      </c>
      <c r="Y177" s="99">
        <f t="shared" si="46"/>
        <v>87476</v>
      </c>
      <c r="Z177" s="132">
        <f t="shared" si="47"/>
        <v>0</v>
      </c>
      <c r="AA177" s="151" t="str">
        <f t="shared" si="49"/>
        <v>Y</v>
      </c>
      <c r="AC177" s="64"/>
      <c r="AE177" s="152"/>
      <c r="AH177" s="153"/>
      <c r="AI177" s="153"/>
      <c r="AJ177" s="153"/>
      <c r="AK177" s="154"/>
    </row>
    <row r="178" spans="1:37" x14ac:dyDescent="0.25">
      <c r="A178" s="142" t="s">
        <v>478</v>
      </c>
      <c r="B178" t="s">
        <v>637</v>
      </c>
      <c r="C178" t="s">
        <v>178</v>
      </c>
      <c r="D178" s="143">
        <f>IFERROR(VLOOKUP(B178,'Enrollment 25-26'!$B$5:$I$332,8,FALSE),0)</f>
        <v>333.99666666666673</v>
      </c>
      <c r="E178" s="64">
        <f t="shared" si="34"/>
        <v>38834</v>
      </c>
      <c r="F178" s="144">
        <v>0</v>
      </c>
      <c r="G178" s="144">
        <v>0</v>
      </c>
      <c r="H178" s="64">
        <f t="shared" si="35"/>
        <v>38834</v>
      </c>
      <c r="I178" s="64">
        <f t="shared" si="36"/>
        <v>0</v>
      </c>
      <c r="J178" s="145">
        <f t="shared" si="37"/>
        <v>38834</v>
      </c>
      <c r="K178" s="146" t="str">
        <f t="shared" si="48"/>
        <v>Y</v>
      </c>
      <c r="L178" s="147">
        <f t="shared" si="38"/>
        <v>0</v>
      </c>
      <c r="M178" s="148">
        <f t="shared" si="39"/>
        <v>333.99666666666673</v>
      </c>
      <c r="N178" s="64">
        <f t="shared" si="40"/>
        <v>287</v>
      </c>
      <c r="O178" s="64">
        <f t="shared" si="41"/>
        <v>39121</v>
      </c>
      <c r="Q178" s="104">
        <f t="shared" si="42"/>
        <v>0</v>
      </c>
      <c r="R178" s="104" t="str">
        <f t="shared" si="43"/>
        <v>Not Applicable</v>
      </c>
      <c r="S178" s="149" t="s">
        <v>815</v>
      </c>
      <c r="T178" s="149">
        <f>IF(O178=0,0,IF(S178="N",0,VLOOKUP(B178,'Enrollment 25-26'!$B$8:$K$332,9,FALSE)))</f>
        <v>0</v>
      </c>
      <c r="U178" s="64">
        <f t="shared" si="44"/>
        <v>39121</v>
      </c>
      <c r="V178" s="128">
        <f t="shared" si="45"/>
        <v>117.12991147616242</v>
      </c>
      <c r="W178" s="150"/>
      <c r="X178" s="64">
        <f>IFERROR(VLOOKUP($B178,#REF!,14,FALSE),0)</f>
        <v>0</v>
      </c>
      <c r="Y178" s="99">
        <f t="shared" si="46"/>
        <v>39121</v>
      </c>
      <c r="Z178" s="132">
        <f t="shared" si="47"/>
        <v>0</v>
      </c>
      <c r="AA178" s="151" t="str">
        <f t="shared" si="49"/>
        <v>Y</v>
      </c>
      <c r="AC178" s="64"/>
      <c r="AE178" s="152"/>
      <c r="AH178" s="153"/>
      <c r="AI178" s="153"/>
      <c r="AJ178" s="153"/>
      <c r="AK178" s="154"/>
    </row>
    <row r="179" spans="1:37" x14ac:dyDescent="0.25">
      <c r="A179" s="142" t="s">
        <v>478</v>
      </c>
      <c r="B179" t="s">
        <v>638</v>
      </c>
      <c r="C179" t="s">
        <v>179</v>
      </c>
      <c r="D179" s="143">
        <f>IFERROR(VLOOKUP(B179,'Enrollment 25-26'!$B$5:$I$332,8,FALSE),0)</f>
        <v>426.99666666666673</v>
      </c>
      <c r="E179" s="64">
        <f t="shared" si="34"/>
        <v>49647</v>
      </c>
      <c r="F179" s="144">
        <v>0</v>
      </c>
      <c r="G179" s="144">
        <v>0</v>
      </c>
      <c r="H179" s="64">
        <f t="shared" si="35"/>
        <v>49647</v>
      </c>
      <c r="I179" s="64">
        <f t="shared" si="36"/>
        <v>0</v>
      </c>
      <c r="J179" s="145">
        <f t="shared" si="37"/>
        <v>49647</v>
      </c>
      <c r="K179" s="146" t="str">
        <f t="shared" si="48"/>
        <v>Y</v>
      </c>
      <c r="L179" s="147">
        <f t="shared" si="38"/>
        <v>0</v>
      </c>
      <c r="M179" s="148">
        <f t="shared" si="39"/>
        <v>426.99666666666673</v>
      </c>
      <c r="N179" s="64">
        <f t="shared" si="40"/>
        <v>367</v>
      </c>
      <c r="O179" s="64">
        <f t="shared" si="41"/>
        <v>50014</v>
      </c>
      <c r="Q179" s="104">
        <f t="shared" si="42"/>
        <v>0</v>
      </c>
      <c r="R179" s="104" t="str">
        <f t="shared" si="43"/>
        <v>Not Applicable</v>
      </c>
      <c r="S179" s="149" t="s">
        <v>815</v>
      </c>
      <c r="T179" s="149">
        <f>IF(O179=0,0,IF(S179="N",0,VLOOKUP(B179,'Enrollment 25-26'!$B$8:$K$332,9,FALSE)))</f>
        <v>0</v>
      </c>
      <c r="U179" s="64">
        <f t="shared" si="44"/>
        <v>50014</v>
      </c>
      <c r="V179" s="128">
        <f t="shared" si="45"/>
        <v>117.12971998220125</v>
      </c>
      <c r="W179" s="150"/>
      <c r="X179" s="64">
        <f>IFERROR(VLOOKUP($B179,#REF!,14,FALSE),0)</f>
        <v>0</v>
      </c>
      <c r="Y179" s="99">
        <f t="shared" si="46"/>
        <v>50014</v>
      </c>
      <c r="Z179" s="132">
        <f t="shared" si="47"/>
        <v>0</v>
      </c>
      <c r="AA179" s="151" t="str">
        <f t="shared" si="49"/>
        <v>Y</v>
      </c>
      <c r="AC179" s="64"/>
      <c r="AE179" s="152"/>
      <c r="AH179" s="153"/>
      <c r="AI179" s="153"/>
      <c r="AJ179" s="153"/>
      <c r="AK179" s="154"/>
    </row>
    <row r="180" spans="1:37" x14ac:dyDescent="0.25">
      <c r="A180" s="142" t="s">
        <v>438</v>
      </c>
      <c r="B180" t="s">
        <v>639</v>
      </c>
      <c r="C180" t="s">
        <v>180</v>
      </c>
      <c r="D180" s="143">
        <f>IFERROR(VLOOKUP(B180,'Enrollment 25-26'!$B$5:$I$332,8,FALSE),0)</f>
        <v>0</v>
      </c>
      <c r="E180" s="64">
        <f t="shared" si="34"/>
        <v>0</v>
      </c>
      <c r="F180" s="144">
        <v>0</v>
      </c>
      <c r="G180" s="144">
        <v>0</v>
      </c>
      <c r="H180" s="64">
        <f t="shared" si="35"/>
        <v>0</v>
      </c>
      <c r="I180" s="64">
        <f t="shared" si="36"/>
        <v>0</v>
      </c>
      <c r="J180" s="145">
        <f t="shared" si="37"/>
        <v>0</v>
      </c>
      <c r="K180" s="146" t="str">
        <f t="shared" si="48"/>
        <v>N</v>
      </c>
      <c r="L180" s="147">
        <f t="shared" si="38"/>
        <v>0</v>
      </c>
      <c r="M180" s="148">
        <f t="shared" si="39"/>
        <v>0</v>
      </c>
      <c r="N180" s="64">
        <f t="shared" si="40"/>
        <v>0</v>
      </c>
      <c r="O180" s="64">
        <f t="shared" si="41"/>
        <v>0</v>
      </c>
      <c r="Q180" s="104">
        <f t="shared" si="42"/>
        <v>0</v>
      </c>
      <c r="R180" s="104" t="str">
        <f t="shared" si="43"/>
        <v>Not Applicable</v>
      </c>
      <c r="S180" s="149" t="s">
        <v>815</v>
      </c>
      <c r="T180" s="149">
        <f>IF(O180=0,0,IF(S180="N",0,VLOOKUP(B180,'Enrollment 25-26'!$B$8:$K$332,9,FALSE)))</f>
        <v>0</v>
      </c>
      <c r="U180" s="64">
        <f t="shared" si="44"/>
        <v>0</v>
      </c>
      <c r="V180" s="128">
        <f t="shared" si="45"/>
        <v>0</v>
      </c>
      <c r="W180" s="150"/>
      <c r="X180" s="64">
        <f>IFERROR(VLOOKUP($B180,#REF!,14,FALSE),0)</f>
        <v>0</v>
      </c>
      <c r="Y180" s="99">
        <f t="shared" si="46"/>
        <v>0</v>
      </c>
      <c r="Z180" s="132">
        <f t="shared" si="47"/>
        <v>0</v>
      </c>
      <c r="AA180" s="151" t="str">
        <f t="shared" si="49"/>
        <v>N</v>
      </c>
      <c r="AC180" s="64"/>
      <c r="AE180" s="152"/>
      <c r="AH180" s="153"/>
      <c r="AI180" s="153"/>
      <c r="AJ180" s="153"/>
      <c r="AK180" s="154"/>
    </row>
    <row r="181" spans="1:37" x14ac:dyDescent="0.25">
      <c r="A181" s="142" t="s">
        <v>438</v>
      </c>
      <c r="B181" t="s">
        <v>640</v>
      </c>
      <c r="C181" t="s">
        <v>181</v>
      </c>
      <c r="D181" s="143">
        <f>IFERROR(VLOOKUP(B181,'Enrollment 25-26'!$B$5:$I$332,8,FALSE),0)</f>
        <v>1106.8333333333333</v>
      </c>
      <c r="E181" s="64">
        <f t="shared" si="34"/>
        <v>128692</v>
      </c>
      <c r="F181" s="144">
        <v>0</v>
      </c>
      <c r="G181" s="144">
        <v>0</v>
      </c>
      <c r="H181" s="64">
        <f t="shared" si="35"/>
        <v>128692</v>
      </c>
      <c r="I181" s="64">
        <f t="shared" si="36"/>
        <v>0</v>
      </c>
      <c r="J181" s="145">
        <f t="shared" si="37"/>
        <v>128692</v>
      </c>
      <c r="K181" s="146" t="str">
        <f t="shared" si="48"/>
        <v>Y</v>
      </c>
      <c r="L181" s="147">
        <f t="shared" si="38"/>
        <v>0</v>
      </c>
      <c r="M181" s="148">
        <f t="shared" si="39"/>
        <v>1106.8333333333333</v>
      </c>
      <c r="N181" s="64">
        <f t="shared" si="40"/>
        <v>952</v>
      </c>
      <c r="O181" s="64">
        <f t="shared" si="41"/>
        <v>129644</v>
      </c>
      <c r="Q181" s="104">
        <f t="shared" si="42"/>
        <v>0</v>
      </c>
      <c r="R181" s="104" t="str">
        <f t="shared" si="43"/>
        <v>Not Applicable</v>
      </c>
      <c r="S181" s="149" t="s">
        <v>815</v>
      </c>
      <c r="T181" s="149">
        <f>IF(O181=0,0,IF(S181="N",0,VLOOKUP(B181,'Enrollment 25-26'!$B$8:$K$332,9,FALSE)))</f>
        <v>0</v>
      </c>
      <c r="U181" s="64">
        <f t="shared" si="44"/>
        <v>129644</v>
      </c>
      <c r="V181" s="128">
        <f t="shared" si="45"/>
        <v>117.13055262761632</v>
      </c>
      <c r="W181" s="150"/>
      <c r="X181" s="64">
        <f>IFERROR(VLOOKUP($B181,#REF!,14,FALSE),0)</f>
        <v>0</v>
      </c>
      <c r="Y181" s="99">
        <f t="shared" si="46"/>
        <v>129644</v>
      </c>
      <c r="Z181" s="132">
        <f t="shared" si="47"/>
        <v>0</v>
      </c>
      <c r="AA181" s="151" t="str">
        <f t="shared" si="49"/>
        <v>Y</v>
      </c>
      <c r="AC181" s="64"/>
      <c r="AE181" s="152"/>
      <c r="AH181" s="153"/>
      <c r="AI181" s="153"/>
      <c r="AJ181" s="153"/>
      <c r="AK181" s="154"/>
    </row>
    <row r="182" spans="1:37" x14ac:dyDescent="0.25">
      <c r="A182" s="142" t="s">
        <v>443</v>
      </c>
      <c r="B182" t="s">
        <v>641</v>
      </c>
      <c r="C182" t="s">
        <v>182</v>
      </c>
      <c r="D182" s="143">
        <f>IFERROR(VLOOKUP(B182,'Enrollment 25-26'!$B$5:$I$332,8,FALSE),0)</f>
        <v>0</v>
      </c>
      <c r="E182" s="64">
        <f t="shared" si="34"/>
        <v>0</v>
      </c>
      <c r="F182" s="144">
        <v>0</v>
      </c>
      <c r="G182" s="144">
        <v>0</v>
      </c>
      <c r="H182" s="64">
        <f t="shared" si="35"/>
        <v>0</v>
      </c>
      <c r="I182" s="64">
        <f t="shared" si="36"/>
        <v>0</v>
      </c>
      <c r="J182" s="145">
        <f t="shared" si="37"/>
        <v>0</v>
      </c>
      <c r="K182" s="146" t="str">
        <f t="shared" si="48"/>
        <v>N</v>
      </c>
      <c r="L182" s="147">
        <f t="shared" si="38"/>
        <v>0</v>
      </c>
      <c r="M182" s="148">
        <f t="shared" si="39"/>
        <v>0</v>
      </c>
      <c r="N182" s="64">
        <f t="shared" si="40"/>
        <v>0</v>
      </c>
      <c r="O182" s="64">
        <f t="shared" si="41"/>
        <v>0</v>
      </c>
      <c r="Q182" s="104">
        <f t="shared" si="42"/>
        <v>0</v>
      </c>
      <c r="R182" s="104" t="str">
        <f t="shared" si="43"/>
        <v>Not Applicable</v>
      </c>
      <c r="S182" s="149" t="s">
        <v>815</v>
      </c>
      <c r="T182" s="149">
        <f>IF(O182=0,0,IF(S182="N",0,VLOOKUP(B182,'Enrollment 25-26'!$B$8:$K$332,9,FALSE)))</f>
        <v>0</v>
      </c>
      <c r="U182" s="64">
        <f t="shared" si="44"/>
        <v>0</v>
      </c>
      <c r="V182" s="128">
        <f t="shared" si="45"/>
        <v>0</v>
      </c>
      <c r="W182" s="150"/>
      <c r="X182" s="64">
        <f>IFERROR(VLOOKUP($B182,#REF!,14,FALSE),0)</f>
        <v>0</v>
      </c>
      <c r="Y182" s="99">
        <f t="shared" si="46"/>
        <v>0</v>
      </c>
      <c r="Z182" s="132">
        <f t="shared" si="47"/>
        <v>0</v>
      </c>
      <c r="AA182" s="151" t="str">
        <f t="shared" si="49"/>
        <v>N</v>
      </c>
      <c r="AC182" s="64"/>
      <c r="AE182" s="152"/>
      <c r="AH182" s="153"/>
      <c r="AI182" s="153"/>
      <c r="AJ182" s="153"/>
      <c r="AK182" s="154"/>
    </row>
    <row r="183" spans="1:37" x14ac:dyDescent="0.25">
      <c r="A183" s="142" t="s">
        <v>454</v>
      </c>
      <c r="B183" t="s">
        <v>642</v>
      </c>
      <c r="C183" t="s">
        <v>183</v>
      </c>
      <c r="D183" s="143">
        <f>IFERROR(VLOOKUP(B183,'Enrollment 25-26'!$B$5:$I$332,8,FALSE),0)</f>
        <v>2453.67</v>
      </c>
      <c r="E183" s="64">
        <f t="shared" si="34"/>
        <v>285289</v>
      </c>
      <c r="F183" s="144">
        <v>0</v>
      </c>
      <c r="G183" s="144">
        <v>0</v>
      </c>
      <c r="H183" s="64">
        <f t="shared" si="35"/>
        <v>285289</v>
      </c>
      <c r="I183" s="64">
        <f t="shared" si="36"/>
        <v>0</v>
      </c>
      <c r="J183" s="145">
        <f t="shared" si="37"/>
        <v>285289</v>
      </c>
      <c r="K183" s="146" t="str">
        <f t="shared" si="48"/>
        <v>Y</v>
      </c>
      <c r="L183" s="147">
        <f t="shared" si="38"/>
        <v>0</v>
      </c>
      <c r="M183" s="148">
        <f t="shared" si="39"/>
        <v>2453.67</v>
      </c>
      <c r="N183" s="64">
        <f t="shared" si="40"/>
        <v>2109</v>
      </c>
      <c r="O183" s="64">
        <f t="shared" si="41"/>
        <v>287398</v>
      </c>
      <c r="Q183" s="104">
        <f t="shared" si="42"/>
        <v>0</v>
      </c>
      <c r="R183" s="104" t="str">
        <f t="shared" si="43"/>
        <v>Not Applicable</v>
      </c>
      <c r="S183" s="149" t="s">
        <v>815</v>
      </c>
      <c r="T183" s="149">
        <f>IF(O183=0,0,IF(S183="N",0,VLOOKUP(B183,'Enrollment 25-26'!$B$8:$K$332,9,FALSE)))</f>
        <v>0</v>
      </c>
      <c r="U183" s="64">
        <f t="shared" si="44"/>
        <v>287398</v>
      </c>
      <c r="V183" s="128">
        <f t="shared" si="45"/>
        <v>117.12985038737891</v>
      </c>
      <c r="W183" s="150"/>
      <c r="X183" s="64">
        <f>IFERROR(VLOOKUP($B183,#REF!,14,FALSE),0)</f>
        <v>0</v>
      </c>
      <c r="Y183" s="99">
        <f t="shared" si="46"/>
        <v>287398</v>
      </c>
      <c r="Z183" s="132">
        <f t="shared" si="47"/>
        <v>0</v>
      </c>
      <c r="AA183" s="151" t="str">
        <f t="shared" si="49"/>
        <v>Y</v>
      </c>
      <c r="AC183" s="64"/>
      <c r="AE183" s="152"/>
      <c r="AH183" s="153"/>
      <c r="AI183" s="153"/>
      <c r="AJ183" s="153"/>
      <c r="AK183" s="154"/>
    </row>
    <row r="184" spans="1:37" x14ac:dyDescent="0.25">
      <c r="A184" s="142" t="s">
        <v>446</v>
      </c>
      <c r="B184" t="s">
        <v>643</v>
      </c>
      <c r="C184" t="s">
        <v>184</v>
      </c>
      <c r="D184" s="143">
        <f>IFERROR(VLOOKUP(B184,'Enrollment 25-26'!$B$5:$I$332,8,FALSE),0)</f>
        <v>290.49666666666667</v>
      </c>
      <c r="E184" s="64">
        <f t="shared" si="34"/>
        <v>33776</v>
      </c>
      <c r="F184" s="144">
        <v>0</v>
      </c>
      <c r="G184" s="144">
        <v>0</v>
      </c>
      <c r="H184" s="64">
        <f t="shared" si="35"/>
        <v>33776</v>
      </c>
      <c r="I184" s="64">
        <f t="shared" si="36"/>
        <v>0</v>
      </c>
      <c r="J184" s="145">
        <f t="shared" si="37"/>
        <v>33776</v>
      </c>
      <c r="K184" s="146" t="str">
        <f t="shared" si="48"/>
        <v>Y</v>
      </c>
      <c r="L184" s="147">
        <f t="shared" si="38"/>
        <v>0</v>
      </c>
      <c r="M184" s="148">
        <f t="shared" si="39"/>
        <v>290.49666666666667</v>
      </c>
      <c r="N184" s="64">
        <f t="shared" si="40"/>
        <v>250</v>
      </c>
      <c r="O184" s="64">
        <f t="shared" si="41"/>
        <v>34026</v>
      </c>
      <c r="Q184" s="104">
        <f t="shared" si="42"/>
        <v>0</v>
      </c>
      <c r="R184" s="104" t="str">
        <f t="shared" si="43"/>
        <v>Not Applicable</v>
      </c>
      <c r="S184" s="149" t="s">
        <v>815</v>
      </c>
      <c r="T184" s="149">
        <f>IF(O184=0,0,IF(S184="N",0,VLOOKUP(B184,'Enrollment 25-26'!$B$8:$K$332,9,FALSE)))</f>
        <v>0</v>
      </c>
      <c r="U184" s="64">
        <f t="shared" si="44"/>
        <v>34026</v>
      </c>
      <c r="V184" s="128">
        <f t="shared" si="45"/>
        <v>117.13043178923454</v>
      </c>
      <c r="W184" s="150"/>
      <c r="X184" s="64">
        <f>IFERROR(VLOOKUP($B184,#REF!,14,FALSE),0)</f>
        <v>0</v>
      </c>
      <c r="Y184" s="99">
        <f t="shared" si="46"/>
        <v>34026</v>
      </c>
      <c r="Z184" s="132">
        <f t="shared" si="47"/>
        <v>0</v>
      </c>
      <c r="AA184" s="151" t="str">
        <f t="shared" si="49"/>
        <v>Y</v>
      </c>
      <c r="AC184" s="64"/>
      <c r="AE184" s="152"/>
      <c r="AH184" s="153"/>
      <c r="AI184" s="153"/>
      <c r="AJ184" s="153"/>
      <c r="AK184" s="154"/>
    </row>
    <row r="185" spans="1:37" x14ac:dyDescent="0.25">
      <c r="A185" s="142" t="s">
        <v>443</v>
      </c>
      <c r="B185" t="s">
        <v>644</v>
      </c>
      <c r="C185" t="s">
        <v>185</v>
      </c>
      <c r="D185" s="143">
        <f>IFERROR(VLOOKUP(B185,'Enrollment 25-26'!$B$5:$I$332,8,FALSE),0)</f>
        <v>0</v>
      </c>
      <c r="E185" s="64">
        <f t="shared" si="34"/>
        <v>0</v>
      </c>
      <c r="F185" s="144">
        <v>0</v>
      </c>
      <c r="G185" s="144">
        <v>0</v>
      </c>
      <c r="H185" s="64">
        <f t="shared" si="35"/>
        <v>0</v>
      </c>
      <c r="I185" s="64">
        <f t="shared" si="36"/>
        <v>0</v>
      </c>
      <c r="J185" s="145">
        <f t="shared" si="37"/>
        <v>0</v>
      </c>
      <c r="K185" s="146" t="str">
        <f t="shared" si="48"/>
        <v>N</v>
      </c>
      <c r="L185" s="147">
        <f t="shared" si="38"/>
        <v>0</v>
      </c>
      <c r="M185" s="148">
        <f t="shared" si="39"/>
        <v>0</v>
      </c>
      <c r="N185" s="64">
        <f t="shared" si="40"/>
        <v>0</v>
      </c>
      <c r="O185" s="64">
        <f t="shared" si="41"/>
        <v>0</v>
      </c>
      <c r="Q185" s="104">
        <f t="shared" si="42"/>
        <v>0</v>
      </c>
      <c r="R185" s="104" t="str">
        <f t="shared" si="43"/>
        <v>Not Applicable</v>
      </c>
      <c r="S185" s="149" t="s">
        <v>815</v>
      </c>
      <c r="T185" s="149">
        <f>IF(O185=0,0,IF(S185="N",0,VLOOKUP(B185,'Enrollment 25-26'!$B$8:$K$332,9,FALSE)))</f>
        <v>0</v>
      </c>
      <c r="U185" s="64">
        <f t="shared" si="44"/>
        <v>0</v>
      </c>
      <c r="V185" s="128">
        <f t="shared" si="45"/>
        <v>0</v>
      </c>
      <c r="W185" s="150"/>
      <c r="X185" s="64">
        <f>IFERROR(VLOOKUP($B185,#REF!,14,FALSE),0)</f>
        <v>0</v>
      </c>
      <c r="Y185" s="99">
        <f t="shared" si="46"/>
        <v>0</v>
      </c>
      <c r="Z185" s="132">
        <f t="shared" si="47"/>
        <v>0</v>
      </c>
      <c r="AA185" s="151" t="str">
        <f t="shared" si="49"/>
        <v>N</v>
      </c>
      <c r="AC185" s="64"/>
      <c r="AE185" s="152"/>
      <c r="AH185" s="153"/>
      <c r="AI185" s="153"/>
      <c r="AJ185" s="153"/>
      <c r="AK185" s="154"/>
    </row>
    <row r="186" spans="1:37" x14ac:dyDescent="0.25">
      <c r="A186" s="142" t="s">
        <v>438</v>
      </c>
      <c r="B186" t="s">
        <v>458</v>
      </c>
      <c r="C186" t="s">
        <v>186</v>
      </c>
      <c r="D186" s="143">
        <f>IFERROR(VLOOKUP(B186,'Enrollment 25-26'!$B$5:$I$332,8,FALSE),0)</f>
        <v>18</v>
      </c>
      <c r="E186" s="64">
        <f t="shared" si="34"/>
        <v>2093</v>
      </c>
      <c r="F186" s="144">
        <v>0</v>
      </c>
      <c r="G186" s="144">
        <v>0</v>
      </c>
      <c r="H186" s="64">
        <f t="shared" si="35"/>
        <v>2093</v>
      </c>
      <c r="I186" s="64">
        <f t="shared" si="36"/>
        <v>0</v>
      </c>
      <c r="J186" s="145">
        <f t="shared" si="37"/>
        <v>2093</v>
      </c>
      <c r="K186" s="146" t="str">
        <f t="shared" si="48"/>
        <v>N</v>
      </c>
      <c r="L186" s="147">
        <f t="shared" si="38"/>
        <v>2093</v>
      </c>
      <c r="M186" s="148">
        <f t="shared" si="39"/>
        <v>0</v>
      </c>
      <c r="N186" s="64">
        <f t="shared" si="40"/>
        <v>0</v>
      </c>
      <c r="O186" s="64">
        <f t="shared" si="41"/>
        <v>0</v>
      </c>
      <c r="Q186" s="104">
        <f t="shared" si="42"/>
        <v>0</v>
      </c>
      <c r="R186" s="104" t="str">
        <f t="shared" si="43"/>
        <v>Not Applicable</v>
      </c>
      <c r="S186" s="149" t="s">
        <v>815</v>
      </c>
      <c r="T186" s="149">
        <f>IF(O186=0,0,IF(S186="N",0,VLOOKUP(B186,'Enrollment 25-26'!$B$8:$K$332,9,FALSE)))</f>
        <v>0</v>
      </c>
      <c r="U186" s="64">
        <f t="shared" si="44"/>
        <v>0</v>
      </c>
      <c r="V186" s="128">
        <f t="shared" si="45"/>
        <v>0</v>
      </c>
      <c r="W186" s="150"/>
      <c r="X186" s="64">
        <f>IFERROR(VLOOKUP($B186,#REF!,14,FALSE),0)</f>
        <v>0</v>
      </c>
      <c r="Y186" s="99">
        <f t="shared" si="46"/>
        <v>0</v>
      </c>
      <c r="Z186" s="132">
        <f t="shared" si="47"/>
        <v>0</v>
      </c>
      <c r="AA186" s="151" t="str">
        <f t="shared" si="49"/>
        <v>N</v>
      </c>
      <c r="AC186" s="64"/>
      <c r="AE186" s="152"/>
      <c r="AH186" s="153"/>
      <c r="AI186" s="153"/>
      <c r="AJ186" s="153"/>
      <c r="AK186" s="154"/>
    </row>
    <row r="187" spans="1:37" x14ac:dyDescent="0.25">
      <c r="A187" s="142" t="s">
        <v>459</v>
      </c>
      <c r="B187" t="s">
        <v>473</v>
      </c>
      <c r="C187" t="s">
        <v>187</v>
      </c>
      <c r="D187" s="143">
        <f>IFERROR(VLOOKUP(B187,'Enrollment 25-26'!$B$5:$I$332,8,FALSE),0)</f>
        <v>59.33</v>
      </c>
      <c r="E187" s="64">
        <f t="shared" si="34"/>
        <v>6898</v>
      </c>
      <c r="F187" s="144">
        <v>0</v>
      </c>
      <c r="G187" s="144">
        <v>0</v>
      </c>
      <c r="H187" s="64">
        <f t="shared" si="35"/>
        <v>6898</v>
      </c>
      <c r="I187" s="64">
        <f t="shared" si="36"/>
        <v>0</v>
      </c>
      <c r="J187" s="145">
        <f t="shared" si="37"/>
        <v>6898</v>
      </c>
      <c r="K187" s="146" t="str">
        <f t="shared" si="48"/>
        <v>C</v>
      </c>
      <c r="L187" s="147">
        <f t="shared" si="38"/>
        <v>0</v>
      </c>
      <c r="M187" s="148">
        <f t="shared" si="39"/>
        <v>59.33</v>
      </c>
      <c r="N187" s="64">
        <f t="shared" si="40"/>
        <v>51</v>
      </c>
      <c r="O187" s="64">
        <f t="shared" si="41"/>
        <v>6949</v>
      </c>
      <c r="Q187" s="104">
        <f t="shared" si="42"/>
        <v>0</v>
      </c>
      <c r="R187" s="104" t="str">
        <f t="shared" si="43"/>
        <v>Not Applicable</v>
      </c>
      <c r="S187" s="149" t="s">
        <v>815</v>
      </c>
      <c r="T187" s="149">
        <f>IF(O187=0,0,IF(S187="N",0,VLOOKUP(B187,'Enrollment 25-26'!$B$8:$K$332,9,FALSE)))</f>
        <v>0</v>
      </c>
      <c r="U187" s="64">
        <f t="shared" si="44"/>
        <v>6949</v>
      </c>
      <c r="V187" s="128">
        <f t="shared" si="45"/>
        <v>117.12455755941345</v>
      </c>
      <c r="W187" s="150"/>
      <c r="X187" s="64">
        <f>IFERROR(VLOOKUP($B187,#REF!,14,FALSE),0)</f>
        <v>0</v>
      </c>
      <c r="Y187" s="99">
        <f t="shared" si="46"/>
        <v>6949</v>
      </c>
      <c r="Z187" s="132">
        <f t="shared" si="47"/>
        <v>0</v>
      </c>
      <c r="AA187" s="151" t="str">
        <f t="shared" si="49"/>
        <v>C</v>
      </c>
      <c r="AC187" s="64"/>
      <c r="AE187" s="152"/>
      <c r="AH187" s="153"/>
      <c r="AI187" s="153"/>
      <c r="AJ187" s="153"/>
      <c r="AK187" s="154"/>
    </row>
    <row r="188" spans="1:37" x14ac:dyDescent="0.25">
      <c r="A188" s="142" t="s">
        <v>438</v>
      </c>
      <c r="B188" t="s">
        <v>456</v>
      </c>
      <c r="C188" t="s">
        <v>188</v>
      </c>
      <c r="D188" s="143">
        <f>IFERROR(VLOOKUP(B188,'Enrollment 25-26'!$B$5:$I$332,8,FALSE),0)</f>
        <v>78.17</v>
      </c>
      <c r="E188" s="64">
        <f t="shared" si="34"/>
        <v>9089</v>
      </c>
      <c r="F188" s="144">
        <v>0</v>
      </c>
      <c r="G188" s="144">
        <v>0</v>
      </c>
      <c r="H188" s="64">
        <f t="shared" si="35"/>
        <v>9089</v>
      </c>
      <c r="I188" s="64">
        <f t="shared" si="36"/>
        <v>0</v>
      </c>
      <c r="J188" s="145">
        <f t="shared" si="37"/>
        <v>9089</v>
      </c>
      <c r="K188" s="146" t="str">
        <f t="shared" si="48"/>
        <v>C</v>
      </c>
      <c r="L188" s="147">
        <f t="shared" si="38"/>
        <v>0</v>
      </c>
      <c r="M188" s="148">
        <f t="shared" si="39"/>
        <v>78.17</v>
      </c>
      <c r="N188" s="64">
        <f t="shared" si="40"/>
        <v>67</v>
      </c>
      <c r="O188" s="64">
        <f t="shared" si="41"/>
        <v>9156</v>
      </c>
      <c r="Q188" s="104">
        <f t="shared" si="42"/>
        <v>0</v>
      </c>
      <c r="R188" s="104" t="str">
        <f t="shared" si="43"/>
        <v>Not Applicable</v>
      </c>
      <c r="S188" s="149" t="s">
        <v>815</v>
      </c>
      <c r="T188" s="149">
        <f>IF(O188=0,0,IF(S188="N",0,VLOOKUP(B188,'Enrollment 25-26'!$B$8:$K$332,9,FALSE)))</f>
        <v>0</v>
      </c>
      <c r="U188" s="64">
        <f t="shared" si="44"/>
        <v>9156</v>
      </c>
      <c r="V188" s="128">
        <f t="shared" si="45"/>
        <v>117.12933350390175</v>
      </c>
      <c r="W188" s="150"/>
      <c r="X188" s="64">
        <f>IFERROR(VLOOKUP($B188,#REF!,14,FALSE),0)</f>
        <v>0</v>
      </c>
      <c r="Y188" s="99">
        <f t="shared" si="46"/>
        <v>9156</v>
      </c>
      <c r="Z188" s="132">
        <f t="shared" si="47"/>
        <v>0</v>
      </c>
      <c r="AA188" s="151" t="str">
        <f t="shared" si="49"/>
        <v>C</v>
      </c>
      <c r="AC188" s="64"/>
      <c r="AE188" s="152"/>
      <c r="AH188" s="153"/>
      <c r="AI188" s="153"/>
      <c r="AJ188" s="153"/>
      <c r="AK188" s="154"/>
    </row>
    <row r="189" spans="1:37" x14ac:dyDescent="0.25">
      <c r="A189" s="142" t="s">
        <v>443</v>
      </c>
      <c r="B189" t="s">
        <v>645</v>
      </c>
      <c r="C189" t="s">
        <v>189</v>
      </c>
      <c r="D189" s="143">
        <f>IFERROR(VLOOKUP(B189,'Enrollment 25-26'!$B$5:$I$332,8,FALSE),0)</f>
        <v>0</v>
      </c>
      <c r="E189" s="64">
        <f t="shared" si="34"/>
        <v>0</v>
      </c>
      <c r="F189" s="144">
        <v>0</v>
      </c>
      <c r="G189" s="144">
        <v>0</v>
      </c>
      <c r="H189" s="64">
        <f t="shared" si="35"/>
        <v>0</v>
      </c>
      <c r="I189" s="64">
        <f t="shared" si="36"/>
        <v>0</v>
      </c>
      <c r="J189" s="145">
        <f t="shared" si="37"/>
        <v>0</v>
      </c>
      <c r="K189" s="146" t="str">
        <f t="shared" si="48"/>
        <v>N</v>
      </c>
      <c r="L189" s="147">
        <f t="shared" si="38"/>
        <v>0</v>
      </c>
      <c r="M189" s="148">
        <f t="shared" si="39"/>
        <v>0</v>
      </c>
      <c r="N189" s="64">
        <f t="shared" si="40"/>
        <v>0</v>
      </c>
      <c r="O189" s="64">
        <f t="shared" si="41"/>
        <v>0</v>
      </c>
      <c r="Q189" s="104">
        <f t="shared" si="42"/>
        <v>0</v>
      </c>
      <c r="R189" s="104" t="str">
        <f t="shared" si="43"/>
        <v>Not Applicable</v>
      </c>
      <c r="S189" s="149" t="s">
        <v>815</v>
      </c>
      <c r="T189" s="149">
        <f>IF(O189=0,0,IF(S189="N",0,VLOOKUP(B189,'Enrollment 25-26'!$B$8:$K$332,9,FALSE)))</f>
        <v>0</v>
      </c>
      <c r="U189" s="64">
        <f t="shared" si="44"/>
        <v>0</v>
      </c>
      <c r="V189" s="128">
        <f t="shared" si="45"/>
        <v>0</v>
      </c>
      <c r="W189" s="150"/>
      <c r="X189" s="64">
        <f>IFERROR(VLOOKUP($B189,#REF!,14,FALSE),0)</f>
        <v>0</v>
      </c>
      <c r="Y189" s="99">
        <f t="shared" si="46"/>
        <v>0</v>
      </c>
      <c r="Z189" s="132">
        <f t="shared" si="47"/>
        <v>0</v>
      </c>
      <c r="AA189" s="151" t="str">
        <f t="shared" si="49"/>
        <v>N</v>
      </c>
      <c r="AC189" s="64"/>
      <c r="AE189" s="152"/>
      <c r="AH189" s="153"/>
      <c r="AI189" s="153"/>
      <c r="AJ189" s="153"/>
      <c r="AK189" s="154"/>
    </row>
    <row r="190" spans="1:37" x14ac:dyDescent="0.25">
      <c r="A190" s="142" t="s">
        <v>481</v>
      </c>
      <c r="B190" t="s">
        <v>646</v>
      </c>
      <c r="C190" t="s">
        <v>190</v>
      </c>
      <c r="D190" s="143">
        <f>IFERROR(VLOOKUP(B190,'Enrollment 25-26'!$B$5:$I$332,8,FALSE),0)</f>
        <v>99.5</v>
      </c>
      <c r="E190" s="64">
        <f t="shared" si="34"/>
        <v>11569</v>
      </c>
      <c r="F190" s="144">
        <v>0</v>
      </c>
      <c r="G190" s="144">
        <v>0</v>
      </c>
      <c r="H190" s="64">
        <f t="shared" si="35"/>
        <v>11569</v>
      </c>
      <c r="I190" s="64">
        <f t="shared" si="36"/>
        <v>0</v>
      </c>
      <c r="J190" s="145">
        <f t="shared" si="37"/>
        <v>11569</v>
      </c>
      <c r="K190" s="146" t="str">
        <f t="shared" si="48"/>
        <v>Y</v>
      </c>
      <c r="L190" s="147">
        <f t="shared" si="38"/>
        <v>0</v>
      </c>
      <c r="M190" s="148">
        <f t="shared" si="39"/>
        <v>99.5</v>
      </c>
      <c r="N190" s="64">
        <f t="shared" si="40"/>
        <v>86</v>
      </c>
      <c r="O190" s="64">
        <f t="shared" si="41"/>
        <v>11655</v>
      </c>
      <c r="Q190" s="104">
        <f t="shared" si="42"/>
        <v>0</v>
      </c>
      <c r="R190" s="104" t="str">
        <f t="shared" si="43"/>
        <v>Not Applicable</v>
      </c>
      <c r="S190" s="149" t="s">
        <v>815</v>
      </c>
      <c r="T190" s="149">
        <f>IF(O190=0,0,IF(S190="N",0,VLOOKUP(B190,'Enrollment 25-26'!$B$8:$K$332,9,FALSE)))</f>
        <v>0</v>
      </c>
      <c r="U190" s="64">
        <f t="shared" si="44"/>
        <v>11655</v>
      </c>
      <c r="V190" s="128">
        <f t="shared" si="45"/>
        <v>117.1356783919598</v>
      </c>
      <c r="W190" s="150"/>
      <c r="X190" s="64">
        <f>IFERROR(VLOOKUP($B190,#REF!,14,FALSE),0)</f>
        <v>0</v>
      </c>
      <c r="Y190" s="99">
        <f t="shared" si="46"/>
        <v>11655</v>
      </c>
      <c r="Z190" s="132">
        <f t="shared" si="47"/>
        <v>0</v>
      </c>
      <c r="AA190" s="151" t="str">
        <f t="shared" si="49"/>
        <v>Y</v>
      </c>
      <c r="AC190" s="64"/>
      <c r="AE190" s="152"/>
      <c r="AH190" s="153"/>
      <c r="AI190" s="153"/>
      <c r="AJ190" s="153"/>
      <c r="AK190" s="154"/>
    </row>
    <row r="191" spans="1:37" x14ac:dyDescent="0.25">
      <c r="A191" s="142" t="s">
        <v>438</v>
      </c>
      <c r="B191" t="s">
        <v>647</v>
      </c>
      <c r="C191" t="s">
        <v>191</v>
      </c>
      <c r="D191" s="143">
        <f>IFERROR(VLOOKUP(B191,'Enrollment 25-26'!$B$5:$I$332,8,FALSE),0)</f>
        <v>417.00333333333327</v>
      </c>
      <c r="E191" s="64">
        <f t="shared" si="34"/>
        <v>48485</v>
      </c>
      <c r="F191" s="144">
        <v>0</v>
      </c>
      <c r="G191" s="144">
        <v>0</v>
      </c>
      <c r="H191" s="64">
        <f t="shared" si="35"/>
        <v>48485</v>
      </c>
      <c r="I191" s="64">
        <f t="shared" si="36"/>
        <v>0</v>
      </c>
      <c r="J191" s="145">
        <f t="shared" si="37"/>
        <v>48485</v>
      </c>
      <c r="K191" s="146" t="str">
        <f t="shared" si="48"/>
        <v>Y</v>
      </c>
      <c r="L191" s="147">
        <f t="shared" si="38"/>
        <v>0</v>
      </c>
      <c r="M191" s="148">
        <f t="shared" si="39"/>
        <v>417.00333333333327</v>
      </c>
      <c r="N191" s="64">
        <f t="shared" si="40"/>
        <v>358</v>
      </c>
      <c r="O191" s="64">
        <f t="shared" si="41"/>
        <v>48843</v>
      </c>
      <c r="Q191" s="104">
        <f t="shared" si="42"/>
        <v>0</v>
      </c>
      <c r="R191" s="104" t="str">
        <f t="shared" si="43"/>
        <v>Not Applicable</v>
      </c>
      <c r="S191" s="149" t="s">
        <v>815</v>
      </c>
      <c r="T191" s="149">
        <f>IF(O191=0,0,IF(S191="N",0,VLOOKUP(B191,'Enrollment 25-26'!$B$8:$K$332,9,FALSE)))</f>
        <v>0</v>
      </c>
      <c r="U191" s="64">
        <f t="shared" si="44"/>
        <v>48843</v>
      </c>
      <c r="V191" s="128">
        <f t="shared" si="45"/>
        <v>117.1285601234203</v>
      </c>
      <c r="W191" s="150"/>
      <c r="X191" s="64">
        <f>IFERROR(VLOOKUP($B191,#REF!,14,FALSE),0)</f>
        <v>0</v>
      </c>
      <c r="Y191" s="99">
        <f t="shared" si="46"/>
        <v>48843</v>
      </c>
      <c r="Z191" s="132">
        <f t="shared" si="47"/>
        <v>0</v>
      </c>
      <c r="AA191" s="151" t="str">
        <f t="shared" si="49"/>
        <v>Y</v>
      </c>
      <c r="AC191" s="64"/>
      <c r="AE191" s="152"/>
      <c r="AH191" s="153"/>
      <c r="AI191" s="153"/>
      <c r="AJ191" s="153"/>
      <c r="AK191" s="154"/>
    </row>
    <row r="192" spans="1:37" x14ac:dyDescent="0.25">
      <c r="A192" s="142" t="s">
        <v>481</v>
      </c>
      <c r="B192" t="s">
        <v>648</v>
      </c>
      <c r="C192" t="s">
        <v>192</v>
      </c>
      <c r="D192" s="143">
        <f>IFERROR(VLOOKUP(B192,'Enrollment 25-26'!$B$5:$I$332,8,FALSE),0)</f>
        <v>352.66666666666669</v>
      </c>
      <c r="E192" s="64">
        <f t="shared" si="34"/>
        <v>41005</v>
      </c>
      <c r="F192" s="144">
        <v>0</v>
      </c>
      <c r="G192" s="144">
        <v>0</v>
      </c>
      <c r="H192" s="64">
        <f t="shared" si="35"/>
        <v>41005</v>
      </c>
      <c r="I192" s="64">
        <f t="shared" si="36"/>
        <v>0</v>
      </c>
      <c r="J192" s="145">
        <f t="shared" si="37"/>
        <v>41005</v>
      </c>
      <c r="K192" s="146" t="str">
        <f t="shared" si="48"/>
        <v>Y</v>
      </c>
      <c r="L192" s="147">
        <f t="shared" si="38"/>
        <v>0</v>
      </c>
      <c r="M192" s="148">
        <f t="shared" si="39"/>
        <v>352.66666666666669</v>
      </c>
      <c r="N192" s="64">
        <f t="shared" si="40"/>
        <v>303</v>
      </c>
      <c r="O192" s="64">
        <f t="shared" si="41"/>
        <v>41308</v>
      </c>
      <c r="Q192" s="104">
        <f t="shared" si="42"/>
        <v>0</v>
      </c>
      <c r="R192" s="104" t="str">
        <f t="shared" si="43"/>
        <v>Not Applicable</v>
      </c>
      <c r="S192" s="149" t="s">
        <v>815</v>
      </c>
      <c r="T192" s="149">
        <f>IF(O192=0,0,IF(S192="N",0,VLOOKUP(B192,'Enrollment 25-26'!$B$8:$K$332,9,FALSE)))</f>
        <v>0</v>
      </c>
      <c r="U192" s="64">
        <f t="shared" si="44"/>
        <v>41308</v>
      </c>
      <c r="V192" s="128">
        <f t="shared" si="45"/>
        <v>117.13043478260869</v>
      </c>
      <c r="W192" s="150"/>
      <c r="X192" s="64">
        <f>IFERROR(VLOOKUP($B192,#REF!,14,FALSE),0)</f>
        <v>0</v>
      </c>
      <c r="Y192" s="99">
        <f t="shared" si="46"/>
        <v>41308</v>
      </c>
      <c r="Z192" s="132">
        <f t="shared" si="47"/>
        <v>0</v>
      </c>
      <c r="AA192" s="151" t="str">
        <f t="shared" si="49"/>
        <v>Y</v>
      </c>
      <c r="AC192" s="64"/>
      <c r="AE192" s="152"/>
      <c r="AH192" s="153"/>
      <c r="AI192" s="153"/>
      <c r="AJ192" s="153"/>
      <c r="AK192" s="154"/>
    </row>
    <row r="193" spans="1:37" x14ac:dyDescent="0.25">
      <c r="A193" s="142" t="s">
        <v>438</v>
      </c>
      <c r="B193" t="s">
        <v>649</v>
      </c>
      <c r="C193" t="s">
        <v>193</v>
      </c>
      <c r="D193" s="143">
        <f>IFERROR(VLOOKUP(B193,'Enrollment 25-26'!$B$5:$I$332,8,FALSE),0)</f>
        <v>28.17</v>
      </c>
      <c r="E193" s="64">
        <f t="shared" si="34"/>
        <v>3275</v>
      </c>
      <c r="F193" s="144">
        <v>0</v>
      </c>
      <c r="G193" s="144">
        <v>0</v>
      </c>
      <c r="H193" s="64">
        <f t="shared" si="35"/>
        <v>3275</v>
      </c>
      <c r="I193" s="64">
        <f t="shared" si="36"/>
        <v>0</v>
      </c>
      <c r="J193" s="145">
        <f t="shared" si="37"/>
        <v>3275</v>
      </c>
      <c r="K193" s="146" t="str">
        <f t="shared" si="48"/>
        <v>N</v>
      </c>
      <c r="L193" s="147">
        <f t="shared" si="38"/>
        <v>3275</v>
      </c>
      <c r="M193" s="148">
        <f t="shared" si="39"/>
        <v>0</v>
      </c>
      <c r="N193" s="64">
        <f t="shared" si="40"/>
        <v>0</v>
      </c>
      <c r="O193" s="64">
        <f t="shared" si="41"/>
        <v>0</v>
      </c>
      <c r="Q193" s="104">
        <f t="shared" si="42"/>
        <v>0</v>
      </c>
      <c r="R193" s="104" t="str">
        <f t="shared" si="43"/>
        <v>Not Applicable</v>
      </c>
      <c r="S193" s="149" t="s">
        <v>815</v>
      </c>
      <c r="T193" s="149">
        <f>IF(O193=0,0,IF(S193="N",0,VLOOKUP(B193,'Enrollment 25-26'!$B$8:$K$332,9,FALSE)))</f>
        <v>0</v>
      </c>
      <c r="U193" s="64">
        <f t="shared" si="44"/>
        <v>0</v>
      </c>
      <c r="V193" s="128">
        <f t="shared" si="45"/>
        <v>0</v>
      </c>
      <c r="W193" s="150"/>
      <c r="X193" s="64">
        <f>IFERROR(VLOOKUP($B193,#REF!,14,FALSE),0)</f>
        <v>0</v>
      </c>
      <c r="Y193" s="99">
        <f t="shared" si="46"/>
        <v>0</v>
      </c>
      <c r="Z193" s="132">
        <f t="shared" si="47"/>
        <v>0</v>
      </c>
      <c r="AA193" s="151" t="str">
        <f t="shared" si="49"/>
        <v>N</v>
      </c>
      <c r="AC193" s="64"/>
      <c r="AE193" s="152"/>
      <c r="AH193" s="153"/>
      <c r="AI193" s="153"/>
      <c r="AJ193" s="153"/>
      <c r="AK193" s="154"/>
    </row>
    <row r="194" spans="1:37" x14ac:dyDescent="0.25">
      <c r="A194" s="142" t="s">
        <v>443</v>
      </c>
      <c r="B194" t="s">
        <v>650</v>
      </c>
      <c r="C194" t="s">
        <v>194</v>
      </c>
      <c r="D194" s="143">
        <f>IFERROR(VLOOKUP(B194,'Enrollment 25-26'!$B$5:$I$332,8,FALSE),0)</f>
        <v>0</v>
      </c>
      <c r="E194" s="64">
        <f t="shared" si="34"/>
        <v>0</v>
      </c>
      <c r="F194" s="144">
        <v>0</v>
      </c>
      <c r="G194" s="144">
        <v>0</v>
      </c>
      <c r="H194" s="64">
        <f t="shared" si="35"/>
        <v>0</v>
      </c>
      <c r="I194" s="64">
        <f t="shared" si="36"/>
        <v>0</v>
      </c>
      <c r="J194" s="145">
        <f t="shared" si="37"/>
        <v>0</v>
      </c>
      <c r="K194" s="146" t="str">
        <f t="shared" si="48"/>
        <v>N</v>
      </c>
      <c r="L194" s="147">
        <f t="shared" si="38"/>
        <v>0</v>
      </c>
      <c r="M194" s="148">
        <f t="shared" si="39"/>
        <v>0</v>
      </c>
      <c r="N194" s="64">
        <f t="shared" si="40"/>
        <v>0</v>
      </c>
      <c r="O194" s="64">
        <f t="shared" si="41"/>
        <v>0</v>
      </c>
      <c r="Q194" s="104">
        <f t="shared" si="42"/>
        <v>0</v>
      </c>
      <c r="R194" s="104" t="str">
        <f t="shared" si="43"/>
        <v>Not Applicable</v>
      </c>
      <c r="S194" s="149" t="s">
        <v>815</v>
      </c>
      <c r="T194" s="149">
        <f>IF(O194=0,0,IF(S194="N",0,VLOOKUP(B194,'Enrollment 25-26'!$B$8:$K$332,9,FALSE)))</f>
        <v>0</v>
      </c>
      <c r="U194" s="64">
        <f t="shared" si="44"/>
        <v>0</v>
      </c>
      <c r="V194" s="128">
        <f t="shared" si="45"/>
        <v>0</v>
      </c>
      <c r="W194" s="150"/>
      <c r="X194" s="64">
        <f>IFERROR(VLOOKUP($B194,#REF!,14,FALSE),0)</f>
        <v>0</v>
      </c>
      <c r="Y194" s="99">
        <f t="shared" si="46"/>
        <v>0</v>
      </c>
      <c r="Z194" s="132">
        <f t="shared" si="47"/>
        <v>0</v>
      </c>
      <c r="AA194" s="151" t="str">
        <f t="shared" si="49"/>
        <v>N</v>
      </c>
      <c r="AC194" s="64"/>
      <c r="AE194" s="152"/>
      <c r="AH194" s="153"/>
      <c r="AI194" s="153"/>
      <c r="AJ194" s="153"/>
      <c r="AK194" s="154"/>
    </row>
    <row r="195" spans="1:37" x14ac:dyDescent="0.25">
      <c r="A195" s="142" t="s">
        <v>446</v>
      </c>
      <c r="B195" t="s">
        <v>486</v>
      </c>
      <c r="C195" t="s">
        <v>195</v>
      </c>
      <c r="D195" s="143">
        <f>IFERROR(VLOOKUP(B195,'Enrollment 25-26'!$B$5:$I$332,8,FALSE),0)</f>
        <v>55.17</v>
      </c>
      <c r="E195" s="64">
        <f t="shared" si="34"/>
        <v>6415</v>
      </c>
      <c r="F195" s="144">
        <v>0</v>
      </c>
      <c r="G195" s="144">
        <v>0</v>
      </c>
      <c r="H195" s="64">
        <f t="shared" si="35"/>
        <v>6415</v>
      </c>
      <c r="I195" s="64">
        <f t="shared" si="36"/>
        <v>0</v>
      </c>
      <c r="J195" s="145">
        <f t="shared" si="37"/>
        <v>6415</v>
      </c>
      <c r="K195" s="146" t="str">
        <f t="shared" si="48"/>
        <v>C</v>
      </c>
      <c r="L195" s="147">
        <f t="shared" si="38"/>
        <v>0</v>
      </c>
      <c r="M195" s="148">
        <f t="shared" si="39"/>
        <v>55.17</v>
      </c>
      <c r="N195" s="64">
        <f t="shared" si="40"/>
        <v>47</v>
      </c>
      <c r="O195" s="64">
        <f t="shared" si="41"/>
        <v>6462</v>
      </c>
      <c r="Q195" s="104">
        <f t="shared" si="42"/>
        <v>0</v>
      </c>
      <c r="R195" s="104" t="str">
        <f t="shared" si="43"/>
        <v>Not Applicable</v>
      </c>
      <c r="S195" s="149" t="s">
        <v>815</v>
      </c>
      <c r="T195" s="149">
        <f>IF(O195=0,0,IF(S195="N",0,VLOOKUP(B195,'Enrollment 25-26'!$B$8:$K$332,9,FALSE)))</f>
        <v>0</v>
      </c>
      <c r="U195" s="64">
        <f t="shared" si="44"/>
        <v>6462</v>
      </c>
      <c r="V195" s="128">
        <f t="shared" si="45"/>
        <v>117.12887438825449</v>
      </c>
      <c r="W195" s="150"/>
      <c r="X195" s="64">
        <f>IFERROR(VLOOKUP($B195,#REF!,14,FALSE),0)</f>
        <v>0</v>
      </c>
      <c r="Y195" s="99">
        <f t="shared" si="46"/>
        <v>6462</v>
      </c>
      <c r="Z195" s="132">
        <f t="shared" si="47"/>
        <v>0</v>
      </c>
      <c r="AA195" s="151" t="str">
        <f t="shared" si="49"/>
        <v>C</v>
      </c>
      <c r="AC195" s="64"/>
      <c r="AE195" s="152"/>
      <c r="AH195" s="153"/>
      <c r="AI195" s="153"/>
      <c r="AJ195" s="153"/>
      <c r="AK195" s="154"/>
    </row>
    <row r="196" spans="1:37" x14ac:dyDescent="0.25">
      <c r="A196" s="142" t="s">
        <v>443</v>
      </c>
      <c r="B196" t="s">
        <v>651</v>
      </c>
      <c r="C196" t="s">
        <v>196</v>
      </c>
      <c r="D196" s="143">
        <f>IFERROR(VLOOKUP(B196,'Enrollment 25-26'!$B$5:$I$332,8,FALSE),0)</f>
        <v>1</v>
      </c>
      <c r="E196" s="64">
        <f t="shared" si="34"/>
        <v>116</v>
      </c>
      <c r="F196" s="144">
        <v>0</v>
      </c>
      <c r="G196" s="144">
        <v>0</v>
      </c>
      <c r="H196" s="64">
        <f t="shared" si="35"/>
        <v>116</v>
      </c>
      <c r="I196" s="64">
        <f t="shared" si="36"/>
        <v>0</v>
      </c>
      <c r="J196" s="145">
        <f t="shared" si="37"/>
        <v>116</v>
      </c>
      <c r="K196" s="146" t="str">
        <f t="shared" si="48"/>
        <v>N</v>
      </c>
      <c r="L196" s="147">
        <f t="shared" si="38"/>
        <v>116</v>
      </c>
      <c r="M196" s="148">
        <f t="shared" si="39"/>
        <v>0</v>
      </c>
      <c r="N196" s="64">
        <f t="shared" si="40"/>
        <v>0</v>
      </c>
      <c r="O196" s="64">
        <f t="shared" si="41"/>
        <v>0</v>
      </c>
      <c r="Q196" s="104">
        <f t="shared" si="42"/>
        <v>0</v>
      </c>
      <c r="R196" s="104" t="str">
        <f t="shared" si="43"/>
        <v>Not Applicable</v>
      </c>
      <c r="S196" s="149" t="s">
        <v>815</v>
      </c>
      <c r="T196" s="149">
        <f>IF(O196=0,0,IF(S196="N",0,VLOOKUP(B196,'Enrollment 25-26'!$B$8:$K$332,9,FALSE)))</f>
        <v>0</v>
      </c>
      <c r="U196" s="64">
        <f t="shared" si="44"/>
        <v>0</v>
      </c>
      <c r="V196" s="128">
        <f t="shared" si="45"/>
        <v>0</v>
      </c>
      <c r="W196" s="150"/>
      <c r="X196" s="64">
        <f>IFERROR(VLOOKUP($B196,#REF!,14,FALSE),0)</f>
        <v>0</v>
      </c>
      <c r="Y196" s="99">
        <f t="shared" si="46"/>
        <v>0</v>
      </c>
      <c r="Z196" s="132">
        <f t="shared" si="47"/>
        <v>0</v>
      </c>
      <c r="AA196" s="151" t="str">
        <f t="shared" si="49"/>
        <v>N</v>
      </c>
      <c r="AC196" s="64"/>
      <c r="AE196" s="152"/>
      <c r="AH196" s="153"/>
      <c r="AI196" s="153"/>
      <c r="AJ196" s="153"/>
      <c r="AK196" s="154"/>
    </row>
    <row r="197" spans="1:37" x14ac:dyDescent="0.25">
      <c r="A197" s="142" t="s">
        <v>443</v>
      </c>
      <c r="B197" t="s">
        <v>652</v>
      </c>
      <c r="C197" t="s">
        <v>197</v>
      </c>
      <c r="D197" s="143">
        <f>IFERROR(VLOOKUP(B197,'Enrollment 25-26'!$B$5:$I$332,8,FALSE),0)</f>
        <v>0</v>
      </c>
      <c r="E197" s="64">
        <f t="shared" si="34"/>
        <v>0</v>
      </c>
      <c r="F197" s="144">
        <v>0</v>
      </c>
      <c r="G197" s="144">
        <v>0</v>
      </c>
      <c r="H197" s="64">
        <f t="shared" si="35"/>
        <v>0</v>
      </c>
      <c r="I197" s="64">
        <f t="shared" si="36"/>
        <v>0</v>
      </c>
      <c r="J197" s="145">
        <f t="shared" si="37"/>
        <v>0</v>
      </c>
      <c r="K197" s="146" t="str">
        <f t="shared" si="48"/>
        <v>N</v>
      </c>
      <c r="L197" s="147">
        <f t="shared" si="38"/>
        <v>0</v>
      </c>
      <c r="M197" s="148">
        <f t="shared" si="39"/>
        <v>0</v>
      </c>
      <c r="N197" s="64">
        <f t="shared" si="40"/>
        <v>0</v>
      </c>
      <c r="O197" s="64">
        <f t="shared" si="41"/>
        <v>0</v>
      </c>
      <c r="Q197" s="104">
        <f t="shared" si="42"/>
        <v>0</v>
      </c>
      <c r="R197" s="104" t="str">
        <f t="shared" si="43"/>
        <v>Not Applicable</v>
      </c>
      <c r="S197" s="149" t="s">
        <v>815</v>
      </c>
      <c r="T197" s="149">
        <f>IF(O197=0,0,IF(S197="N",0,VLOOKUP(B197,'Enrollment 25-26'!$B$8:$K$332,9,FALSE)))</f>
        <v>0</v>
      </c>
      <c r="U197" s="64">
        <f t="shared" si="44"/>
        <v>0</v>
      </c>
      <c r="V197" s="128">
        <f t="shared" si="45"/>
        <v>0</v>
      </c>
      <c r="W197" s="150"/>
      <c r="X197" s="64">
        <f>IFERROR(VLOOKUP($B197,#REF!,14,FALSE),0)</f>
        <v>0</v>
      </c>
      <c r="Y197" s="99">
        <f t="shared" si="46"/>
        <v>0</v>
      </c>
      <c r="Z197" s="132">
        <f t="shared" si="47"/>
        <v>0</v>
      </c>
      <c r="AA197" s="151" t="str">
        <f t="shared" si="49"/>
        <v>N</v>
      </c>
      <c r="AC197" s="64"/>
      <c r="AE197" s="152"/>
      <c r="AH197" s="153"/>
      <c r="AI197" s="153"/>
      <c r="AJ197" s="153"/>
      <c r="AK197" s="154"/>
    </row>
    <row r="198" spans="1:37" x14ac:dyDescent="0.25">
      <c r="A198" s="142" t="s">
        <v>481</v>
      </c>
      <c r="B198" t="s">
        <v>448</v>
      </c>
      <c r="C198" t="s">
        <v>198</v>
      </c>
      <c r="D198" s="143">
        <f>IFERROR(VLOOKUP(B198,'Enrollment 25-26'!$B$5:$I$332,8,FALSE),0)</f>
        <v>61.33</v>
      </c>
      <c r="E198" s="64">
        <f t="shared" si="34"/>
        <v>7131</v>
      </c>
      <c r="F198" s="144">
        <v>0</v>
      </c>
      <c r="G198" s="144">
        <v>0</v>
      </c>
      <c r="H198" s="64">
        <f t="shared" si="35"/>
        <v>7131</v>
      </c>
      <c r="I198" s="64">
        <f t="shared" si="36"/>
        <v>0</v>
      </c>
      <c r="J198" s="145">
        <f t="shared" si="37"/>
        <v>7131</v>
      </c>
      <c r="K198" s="146" t="str">
        <f t="shared" si="48"/>
        <v>C</v>
      </c>
      <c r="L198" s="147">
        <f t="shared" si="38"/>
        <v>0</v>
      </c>
      <c r="M198" s="148">
        <f t="shared" si="39"/>
        <v>61.33</v>
      </c>
      <c r="N198" s="64">
        <f t="shared" si="40"/>
        <v>53</v>
      </c>
      <c r="O198" s="64">
        <f t="shared" si="41"/>
        <v>7184</v>
      </c>
      <c r="Q198" s="104">
        <f t="shared" si="42"/>
        <v>0</v>
      </c>
      <c r="R198" s="104" t="str">
        <f t="shared" si="43"/>
        <v>Not Applicable</v>
      </c>
      <c r="S198" s="149" t="s">
        <v>815</v>
      </c>
      <c r="T198" s="149">
        <f>IF(O198=0,0,IF(S198="N",0,VLOOKUP(B198,'Enrollment 25-26'!$B$8:$K$332,9,FALSE)))</f>
        <v>0</v>
      </c>
      <c r="U198" s="64">
        <f t="shared" si="44"/>
        <v>7184</v>
      </c>
      <c r="V198" s="128">
        <f t="shared" si="45"/>
        <v>117.13680091309311</v>
      </c>
      <c r="W198" s="150"/>
      <c r="X198" s="64">
        <f>IFERROR(VLOOKUP($B198,#REF!,14,FALSE),0)</f>
        <v>0</v>
      </c>
      <c r="Y198" s="99">
        <f t="shared" si="46"/>
        <v>7184</v>
      </c>
      <c r="Z198" s="132">
        <f t="shared" si="47"/>
        <v>0</v>
      </c>
      <c r="AA198" s="151" t="str">
        <f t="shared" si="49"/>
        <v>C</v>
      </c>
      <c r="AC198" s="64"/>
      <c r="AE198" s="152"/>
      <c r="AH198" s="153"/>
      <c r="AI198" s="153"/>
      <c r="AJ198" s="153"/>
      <c r="AK198" s="154"/>
    </row>
    <row r="199" spans="1:37" x14ac:dyDescent="0.25">
      <c r="A199" s="142" t="s">
        <v>481</v>
      </c>
      <c r="B199" t="s">
        <v>653</v>
      </c>
      <c r="C199" t="s">
        <v>199</v>
      </c>
      <c r="D199" s="143">
        <f>IFERROR(VLOOKUP(B199,'Enrollment 25-26'!$B$5:$I$332,8,FALSE),0)</f>
        <v>65.17</v>
      </c>
      <c r="E199" s="64">
        <f t="shared" si="34"/>
        <v>7577</v>
      </c>
      <c r="F199" s="144">
        <v>0</v>
      </c>
      <c r="G199" s="144">
        <v>0</v>
      </c>
      <c r="H199" s="64">
        <f t="shared" si="35"/>
        <v>7577</v>
      </c>
      <c r="I199" s="64">
        <f t="shared" si="36"/>
        <v>0</v>
      </c>
      <c r="J199" s="145">
        <f t="shared" si="37"/>
        <v>7577</v>
      </c>
      <c r="K199" s="146" t="str">
        <f t="shared" si="48"/>
        <v>N</v>
      </c>
      <c r="L199" s="147">
        <f t="shared" si="38"/>
        <v>7577</v>
      </c>
      <c r="M199" s="148">
        <f t="shared" si="39"/>
        <v>0</v>
      </c>
      <c r="N199" s="64">
        <f t="shared" si="40"/>
        <v>0</v>
      </c>
      <c r="O199" s="64">
        <f t="shared" si="41"/>
        <v>0</v>
      </c>
      <c r="Q199" s="104">
        <f t="shared" si="42"/>
        <v>0</v>
      </c>
      <c r="R199" s="104" t="str">
        <f t="shared" si="43"/>
        <v>Not Applicable</v>
      </c>
      <c r="S199" s="149" t="s">
        <v>815</v>
      </c>
      <c r="T199" s="149">
        <f>IF(O199=0,0,IF(S199="N",0,VLOOKUP(B199,'Enrollment 25-26'!$B$8:$K$332,9,FALSE)))</f>
        <v>0</v>
      </c>
      <c r="U199" s="64">
        <f t="shared" si="44"/>
        <v>0</v>
      </c>
      <c r="V199" s="128">
        <f t="shared" si="45"/>
        <v>0</v>
      </c>
      <c r="W199" s="150"/>
      <c r="X199" s="64">
        <f>IFERROR(VLOOKUP($B199,#REF!,14,FALSE),0)</f>
        <v>0</v>
      </c>
      <c r="Y199" s="99">
        <f t="shared" si="46"/>
        <v>0</v>
      </c>
      <c r="Z199" s="132">
        <f t="shared" si="47"/>
        <v>0</v>
      </c>
      <c r="AA199" s="151" t="str">
        <f t="shared" si="49"/>
        <v>N</v>
      </c>
      <c r="AC199" s="64"/>
      <c r="AE199" s="152"/>
      <c r="AH199" s="153"/>
      <c r="AI199" s="153"/>
      <c r="AJ199" s="153"/>
      <c r="AK199" s="154"/>
    </row>
    <row r="200" spans="1:37" x14ac:dyDescent="0.25">
      <c r="A200" s="142" t="s">
        <v>454</v>
      </c>
      <c r="B200" t="s">
        <v>654</v>
      </c>
      <c r="C200" t="s">
        <v>200</v>
      </c>
      <c r="D200" s="143">
        <f>IFERROR(VLOOKUP(B200,'Enrollment 25-26'!$B$5:$I$332,8,FALSE),0)</f>
        <v>211.5</v>
      </c>
      <c r="E200" s="64">
        <f t="shared" si="34"/>
        <v>24591</v>
      </c>
      <c r="F200" s="144">
        <v>0</v>
      </c>
      <c r="G200" s="144">
        <v>0</v>
      </c>
      <c r="H200" s="64">
        <f t="shared" si="35"/>
        <v>24591</v>
      </c>
      <c r="I200" s="64">
        <f t="shared" si="36"/>
        <v>0</v>
      </c>
      <c r="J200" s="145">
        <f t="shared" si="37"/>
        <v>24591</v>
      </c>
      <c r="K200" s="146" t="str">
        <f t="shared" si="48"/>
        <v>Y</v>
      </c>
      <c r="L200" s="147">
        <f t="shared" si="38"/>
        <v>0</v>
      </c>
      <c r="M200" s="148">
        <f t="shared" si="39"/>
        <v>211.5</v>
      </c>
      <c r="N200" s="64">
        <f t="shared" si="40"/>
        <v>182</v>
      </c>
      <c r="O200" s="64">
        <f t="shared" si="41"/>
        <v>24773</v>
      </c>
      <c r="Q200" s="104">
        <f t="shared" si="42"/>
        <v>0</v>
      </c>
      <c r="R200" s="104" t="str">
        <f t="shared" si="43"/>
        <v>Not Applicable</v>
      </c>
      <c r="S200" s="149" t="s">
        <v>815</v>
      </c>
      <c r="T200" s="149">
        <f>IF(O200=0,0,IF(S200="N",0,VLOOKUP(B200,'Enrollment 25-26'!$B$8:$K$332,9,FALSE)))</f>
        <v>0</v>
      </c>
      <c r="U200" s="64">
        <f t="shared" si="44"/>
        <v>24773</v>
      </c>
      <c r="V200" s="128">
        <f t="shared" si="45"/>
        <v>117.13002364066193</v>
      </c>
      <c r="W200" s="150"/>
      <c r="X200" s="64">
        <f>IFERROR(VLOOKUP($B200,#REF!,14,FALSE),0)</f>
        <v>0</v>
      </c>
      <c r="Y200" s="99">
        <f t="shared" si="46"/>
        <v>24773</v>
      </c>
      <c r="Z200" s="132">
        <f t="shared" si="47"/>
        <v>0</v>
      </c>
      <c r="AA200" s="151" t="str">
        <f t="shared" si="49"/>
        <v>Y</v>
      </c>
      <c r="AC200" s="64"/>
      <c r="AE200" s="152"/>
      <c r="AH200" s="153"/>
      <c r="AI200" s="153"/>
      <c r="AJ200" s="153"/>
      <c r="AK200" s="154"/>
    </row>
    <row r="201" spans="1:37" x14ac:dyDescent="0.25">
      <c r="A201" s="142" t="s">
        <v>451</v>
      </c>
      <c r="B201" t="s">
        <v>655</v>
      </c>
      <c r="C201" t="s">
        <v>201</v>
      </c>
      <c r="D201" s="143">
        <f>IFERROR(VLOOKUP(B201,'Enrollment 25-26'!$B$5:$I$332,8,FALSE),0)</f>
        <v>1994.17</v>
      </c>
      <c r="E201" s="64">
        <f t="shared" ref="E201:E264" si="50">ROUND($D201/$D$7*$E$6,0)</f>
        <v>231862</v>
      </c>
      <c r="F201" s="144">
        <v>0</v>
      </c>
      <c r="G201" s="144">
        <v>0</v>
      </c>
      <c r="H201" s="64">
        <f t="shared" ref="H201:H244" si="51">SUM(E201:G201)</f>
        <v>231862</v>
      </c>
      <c r="I201" s="64">
        <f t="shared" ref="I201:I264" si="52">ROUND($D201/$D$7*$I$6,0)</f>
        <v>0</v>
      </c>
      <c r="J201" s="145">
        <f t="shared" ref="J201:J264" si="53">+H201+I201</f>
        <v>231862</v>
      </c>
      <c r="K201" s="146" t="str">
        <f t="shared" si="48"/>
        <v>Y</v>
      </c>
      <c r="L201" s="147">
        <f t="shared" ref="L201:L264" si="54">IF(OR(K201="N",K201="NR",AND(J201&lt;$L$6,K201&lt;&gt;"C")),J201,0)</f>
        <v>0</v>
      </c>
      <c r="M201" s="148">
        <f t="shared" ref="M201:M264" si="55">IF(L201=0,D201,0)</f>
        <v>1994.17</v>
      </c>
      <c r="N201" s="64">
        <f t="shared" ref="N201:N264" si="56">ROUND(M201/$M$7*$L$3,0)</f>
        <v>1714</v>
      </c>
      <c r="O201" s="64">
        <f t="shared" ref="O201:O244" si="57">J201-L201+N201</f>
        <v>233576</v>
      </c>
      <c r="Q201" s="104">
        <f t="shared" ref="Q201:Q264" si="58">-ROUND(IF(P201&gt;0,O201*(0.9-P201),0),0)</f>
        <v>0</v>
      </c>
      <c r="R201" s="104" t="str">
        <f t="shared" ref="R201:R264" si="59">IF($R$7=0,"Not Applicable",T201*($R$7/$T$7))</f>
        <v>Not Applicable</v>
      </c>
      <c r="S201" s="149" t="s">
        <v>815</v>
      </c>
      <c r="T201" s="149">
        <f>IF(O201=0,0,IF(S201="N",0,VLOOKUP(B201,'Enrollment 25-26'!$B$8:$K$332,9,FALSE)))</f>
        <v>0</v>
      </c>
      <c r="U201" s="64">
        <f t="shared" ref="U201:U264" si="60">IF(ISNUMBER(R201),O201+R201,O201)</f>
        <v>233576</v>
      </c>
      <c r="V201" s="128">
        <f t="shared" ref="V201:V264" si="61">IF(M201=0,0,O201/M201)</f>
        <v>117.12943229514033</v>
      </c>
      <c r="W201" s="150"/>
      <c r="X201" s="64">
        <f>IFERROR(VLOOKUP($B201,#REF!,14,FALSE),0)</f>
        <v>0</v>
      </c>
      <c r="Y201" s="99">
        <f t="shared" ref="Y201:Y264" si="62">O201-X201</f>
        <v>233576</v>
      </c>
      <c r="Z201" s="132">
        <f t="shared" ref="Z201:Z264" si="63">IFERROR(IF(X201&gt;0,Y201/X201,0),0)</f>
        <v>0</v>
      </c>
      <c r="AA201" s="151" t="str">
        <f t="shared" si="49"/>
        <v>Y</v>
      </c>
      <c r="AC201" s="64"/>
      <c r="AE201" s="152"/>
      <c r="AH201" s="153"/>
      <c r="AI201" s="153"/>
      <c r="AJ201" s="153"/>
      <c r="AK201" s="154"/>
    </row>
    <row r="202" spans="1:37" x14ac:dyDescent="0.25">
      <c r="A202" s="142" t="s">
        <v>481</v>
      </c>
      <c r="B202" t="s">
        <v>656</v>
      </c>
      <c r="C202" t="s">
        <v>202</v>
      </c>
      <c r="D202" s="143">
        <f>IFERROR(VLOOKUP(B202,'Enrollment 25-26'!$B$5:$I$332,8,FALSE),0)</f>
        <v>9</v>
      </c>
      <c r="E202" s="64">
        <f t="shared" si="50"/>
        <v>1046</v>
      </c>
      <c r="F202" s="144">
        <v>0</v>
      </c>
      <c r="G202" s="144">
        <v>0</v>
      </c>
      <c r="H202" s="64">
        <f t="shared" si="51"/>
        <v>1046</v>
      </c>
      <c r="I202" s="64">
        <f t="shared" si="52"/>
        <v>0</v>
      </c>
      <c r="J202" s="145">
        <f t="shared" si="53"/>
        <v>1046</v>
      </c>
      <c r="K202" s="146" t="str">
        <f t="shared" ref="K202:K265" si="64">IF(ISERROR(VLOOKUP(B202,$AC$9:$AC$50,1,0)),IF(J202&gt;10000,"Y","N"), "C")</f>
        <v>C</v>
      </c>
      <c r="L202" s="147">
        <f t="shared" si="54"/>
        <v>0</v>
      </c>
      <c r="M202" s="148">
        <f t="shared" si="55"/>
        <v>9</v>
      </c>
      <c r="N202" s="64">
        <f t="shared" si="56"/>
        <v>8</v>
      </c>
      <c r="O202" s="64">
        <f t="shared" si="57"/>
        <v>1054</v>
      </c>
      <c r="Q202" s="104">
        <f t="shared" si="58"/>
        <v>0</v>
      </c>
      <c r="R202" s="104" t="str">
        <f t="shared" si="59"/>
        <v>Not Applicable</v>
      </c>
      <c r="S202" s="149" t="s">
        <v>815</v>
      </c>
      <c r="T202" s="149">
        <f>IF(O202=0,0,IF(S202="N",0,VLOOKUP(B202,'Enrollment 25-26'!$B$8:$K$332,9,FALSE)))</f>
        <v>0</v>
      </c>
      <c r="U202" s="64">
        <f t="shared" si="60"/>
        <v>1054</v>
      </c>
      <c r="V202" s="128">
        <f t="shared" si="61"/>
        <v>117.11111111111111</v>
      </c>
      <c r="W202" s="150"/>
      <c r="X202" s="64">
        <f>IFERROR(VLOOKUP($B202,#REF!,14,FALSE),0)</f>
        <v>0</v>
      </c>
      <c r="Y202" s="99">
        <f t="shared" si="62"/>
        <v>1054</v>
      </c>
      <c r="Z202" s="132">
        <f t="shared" si="63"/>
        <v>0</v>
      </c>
      <c r="AA202" s="151" t="str">
        <f t="shared" ref="AA202:AA265" si="65">K202</f>
        <v>C</v>
      </c>
      <c r="AC202" s="64"/>
      <c r="AE202" s="152"/>
      <c r="AH202" s="153"/>
      <c r="AI202" s="153"/>
      <c r="AJ202" s="153"/>
      <c r="AK202" s="154"/>
    </row>
    <row r="203" spans="1:37" x14ac:dyDescent="0.25">
      <c r="A203" s="142" t="s">
        <v>443</v>
      </c>
      <c r="B203" t="s">
        <v>657</v>
      </c>
      <c r="C203" t="s">
        <v>203</v>
      </c>
      <c r="D203" s="143">
        <f>IFERROR(VLOOKUP(B203,'Enrollment 25-26'!$B$5:$I$332,8,FALSE),0)</f>
        <v>0</v>
      </c>
      <c r="E203" s="64">
        <f t="shared" si="50"/>
        <v>0</v>
      </c>
      <c r="F203" s="144">
        <v>0</v>
      </c>
      <c r="G203" s="144">
        <v>0</v>
      </c>
      <c r="H203" s="64">
        <f t="shared" si="51"/>
        <v>0</v>
      </c>
      <c r="I203" s="64">
        <f t="shared" si="52"/>
        <v>0</v>
      </c>
      <c r="J203" s="145">
        <f t="shared" si="53"/>
        <v>0</v>
      </c>
      <c r="K203" s="146" t="str">
        <f t="shared" si="64"/>
        <v>N</v>
      </c>
      <c r="L203" s="147">
        <f t="shared" si="54"/>
        <v>0</v>
      </c>
      <c r="M203" s="148">
        <f t="shared" si="55"/>
        <v>0</v>
      </c>
      <c r="N203" s="64">
        <f t="shared" si="56"/>
        <v>0</v>
      </c>
      <c r="O203" s="64">
        <f t="shared" si="57"/>
        <v>0</v>
      </c>
      <c r="Q203" s="104">
        <f t="shared" si="58"/>
        <v>0</v>
      </c>
      <c r="R203" s="104" t="str">
        <f t="shared" si="59"/>
        <v>Not Applicable</v>
      </c>
      <c r="S203" s="149" t="s">
        <v>815</v>
      </c>
      <c r="T203" s="149">
        <f>IF(O203=0,0,IF(S203="N",0,VLOOKUP(B203,'Enrollment 25-26'!$B$8:$K$332,9,FALSE)))</f>
        <v>0</v>
      </c>
      <c r="U203" s="64">
        <f t="shared" si="60"/>
        <v>0</v>
      </c>
      <c r="V203" s="128">
        <f t="shared" si="61"/>
        <v>0</v>
      </c>
      <c r="W203" s="150"/>
      <c r="X203" s="64">
        <f>IFERROR(VLOOKUP($B203,#REF!,14,FALSE),0)</f>
        <v>0</v>
      </c>
      <c r="Y203" s="99">
        <f t="shared" si="62"/>
        <v>0</v>
      </c>
      <c r="Z203" s="132">
        <f t="shared" si="63"/>
        <v>0</v>
      </c>
      <c r="AA203" s="151" t="str">
        <f t="shared" si="65"/>
        <v>N</v>
      </c>
      <c r="AC203" s="64"/>
      <c r="AE203" s="152"/>
      <c r="AH203" s="153"/>
      <c r="AI203" s="153"/>
      <c r="AJ203" s="153"/>
      <c r="AK203" s="154"/>
    </row>
    <row r="204" spans="1:37" x14ac:dyDescent="0.25">
      <c r="A204" s="142" t="s">
        <v>451</v>
      </c>
      <c r="B204" t="s">
        <v>658</v>
      </c>
      <c r="C204" t="s">
        <v>204</v>
      </c>
      <c r="D204" s="143">
        <f>IFERROR(VLOOKUP(B204,'Enrollment 25-26'!$B$5:$I$332,8,FALSE),0)</f>
        <v>7005.33</v>
      </c>
      <c r="E204" s="64">
        <f t="shared" si="50"/>
        <v>814511</v>
      </c>
      <c r="F204" s="144">
        <v>0</v>
      </c>
      <c r="G204" s="144">
        <v>0</v>
      </c>
      <c r="H204" s="64">
        <f t="shared" si="51"/>
        <v>814511</v>
      </c>
      <c r="I204" s="64">
        <f t="shared" si="52"/>
        <v>0</v>
      </c>
      <c r="J204" s="145">
        <f t="shared" si="53"/>
        <v>814511</v>
      </c>
      <c r="K204" s="146" t="str">
        <f t="shared" si="64"/>
        <v>Y</v>
      </c>
      <c r="L204" s="147">
        <f t="shared" si="54"/>
        <v>0</v>
      </c>
      <c r="M204" s="148">
        <f t="shared" si="55"/>
        <v>7005.33</v>
      </c>
      <c r="N204" s="64">
        <f t="shared" si="56"/>
        <v>6023</v>
      </c>
      <c r="O204" s="64">
        <f t="shared" si="57"/>
        <v>820534</v>
      </c>
      <c r="Q204" s="104">
        <f t="shared" si="58"/>
        <v>0</v>
      </c>
      <c r="R204" s="104" t="str">
        <f t="shared" si="59"/>
        <v>Not Applicable</v>
      </c>
      <c r="S204" s="149" t="s">
        <v>815</v>
      </c>
      <c r="T204" s="149">
        <f>IF(O204=0,0,IF(S204="N",0,VLOOKUP(B204,'Enrollment 25-26'!$B$8:$K$332,9,FALSE)))</f>
        <v>0</v>
      </c>
      <c r="U204" s="64">
        <f t="shared" si="60"/>
        <v>820534</v>
      </c>
      <c r="V204" s="128">
        <f t="shared" si="61"/>
        <v>117.12995676149447</v>
      </c>
      <c r="W204" s="150"/>
      <c r="X204" s="64">
        <f>IFERROR(VLOOKUP($B204,#REF!,14,FALSE),0)</f>
        <v>0</v>
      </c>
      <c r="Y204" s="99">
        <f t="shared" si="62"/>
        <v>820534</v>
      </c>
      <c r="Z204" s="132">
        <f t="shared" si="63"/>
        <v>0</v>
      </c>
      <c r="AA204" s="151" t="str">
        <f t="shared" si="65"/>
        <v>Y</v>
      </c>
      <c r="AC204" s="64"/>
      <c r="AE204" s="152"/>
      <c r="AH204" s="153"/>
      <c r="AI204" s="153"/>
      <c r="AJ204" s="153"/>
      <c r="AK204" s="154"/>
    </row>
    <row r="205" spans="1:37" x14ac:dyDescent="0.25">
      <c r="A205" s="142" t="s">
        <v>481</v>
      </c>
      <c r="B205" t="s">
        <v>659</v>
      </c>
      <c r="C205" t="s">
        <v>205</v>
      </c>
      <c r="D205" s="143">
        <f>IFERROR(VLOOKUP(B205,'Enrollment 25-26'!$B$5:$I$332,8,FALSE),0)</f>
        <v>42.16</v>
      </c>
      <c r="E205" s="64">
        <f t="shared" si="50"/>
        <v>4902</v>
      </c>
      <c r="F205" s="144">
        <v>0</v>
      </c>
      <c r="G205" s="144">
        <v>0</v>
      </c>
      <c r="H205" s="64">
        <f t="shared" si="51"/>
        <v>4902</v>
      </c>
      <c r="I205" s="64">
        <f t="shared" si="52"/>
        <v>0</v>
      </c>
      <c r="J205" s="145">
        <f t="shared" si="53"/>
        <v>4902</v>
      </c>
      <c r="K205" s="146" t="str">
        <f t="shared" si="64"/>
        <v>N</v>
      </c>
      <c r="L205" s="147">
        <f t="shared" si="54"/>
        <v>4902</v>
      </c>
      <c r="M205" s="148">
        <f t="shared" si="55"/>
        <v>0</v>
      </c>
      <c r="N205" s="64">
        <f t="shared" si="56"/>
        <v>0</v>
      </c>
      <c r="O205" s="64">
        <f t="shared" si="57"/>
        <v>0</v>
      </c>
      <c r="Q205" s="104">
        <f t="shared" si="58"/>
        <v>0</v>
      </c>
      <c r="R205" s="104" t="str">
        <f t="shared" si="59"/>
        <v>Not Applicable</v>
      </c>
      <c r="S205" s="149" t="s">
        <v>815</v>
      </c>
      <c r="T205" s="149">
        <f>IF(O205=0,0,IF(S205="N",0,VLOOKUP(B205,'Enrollment 25-26'!$B$8:$K$332,9,FALSE)))</f>
        <v>0</v>
      </c>
      <c r="U205" s="64">
        <f t="shared" si="60"/>
        <v>0</v>
      </c>
      <c r="V205" s="128">
        <f t="shared" si="61"/>
        <v>0</v>
      </c>
      <c r="W205" s="150"/>
      <c r="X205" s="64">
        <f>IFERROR(VLOOKUP($B205,#REF!,14,FALSE),0)</f>
        <v>0</v>
      </c>
      <c r="Y205" s="99">
        <f t="shared" si="62"/>
        <v>0</v>
      </c>
      <c r="Z205" s="132">
        <f t="shared" si="63"/>
        <v>0</v>
      </c>
      <c r="AA205" s="151" t="str">
        <f t="shared" si="65"/>
        <v>N</v>
      </c>
      <c r="AC205" s="64"/>
      <c r="AE205" s="152"/>
      <c r="AH205" s="153"/>
      <c r="AI205" s="153"/>
      <c r="AJ205" s="153"/>
      <c r="AK205" s="154"/>
    </row>
    <row r="206" spans="1:37" x14ac:dyDescent="0.25">
      <c r="A206" s="142" t="s">
        <v>451</v>
      </c>
      <c r="B206" t="s">
        <v>442</v>
      </c>
      <c r="C206" t="s">
        <v>206</v>
      </c>
      <c r="D206" s="143">
        <f>IFERROR(VLOOKUP(B206,'Enrollment 25-26'!$B$5:$I$332,8,FALSE),0)</f>
        <v>25</v>
      </c>
      <c r="E206" s="64">
        <f t="shared" si="50"/>
        <v>2907</v>
      </c>
      <c r="F206" s="144">
        <v>0</v>
      </c>
      <c r="G206" s="144">
        <v>0</v>
      </c>
      <c r="H206" s="64">
        <f t="shared" si="51"/>
        <v>2907</v>
      </c>
      <c r="I206" s="64">
        <f t="shared" si="52"/>
        <v>0</v>
      </c>
      <c r="J206" s="145">
        <f t="shared" si="53"/>
        <v>2907</v>
      </c>
      <c r="K206" s="146" t="str">
        <f t="shared" si="64"/>
        <v>C</v>
      </c>
      <c r="L206" s="147">
        <f t="shared" si="54"/>
        <v>0</v>
      </c>
      <c r="M206" s="148">
        <f t="shared" si="55"/>
        <v>25</v>
      </c>
      <c r="N206" s="64">
        <f t="shared" si="56"/>
        <v>21</v>
      </c>
      <c r="O206" s="64">
        <f t="shared" si="57"/>
        <v>2928</v>
      </c>
      <c r="Q206" s="104">
        <f t="shared" si="58"/>
        <v>0</v>
      </c>
      <c r="R206" s="104" t="str">
        <f t="shared" si="59"/>
        <v>Not Applicable</v>
      </c>
      <c r="S206" s="149" t="s">
        <v>815</v>
      </c>
      <c r="T206" s="149">
        <f>IF(O206=0,0,IF(S206="N",0,VLOOKUP(B206,'Enrollment 25-26'!$B$8:$K$332,9,FALSE)))</f>
        <v>0</v>
      </c>
      <c r="U206" s="64">
        <f t="shared" si="60"/>
        <v>2928</v>
      </c>
      <c r="V206" s="128">
        <f t="shared" si="61"/>
        <v>117.12</v>
      </c>
      <c r="W206" s="150"/>
      <c r="X206" s="64">
        <f>IFERROR(VLOOKUP($B206,#REF!,14,FALSE),0)</f>
        <v>0</v>
      </c>
      <c r="Y206" s="99">
        <f t="shared" si="62"/>
        <v>2928</v>
      </c>
      <c r="Z206" s="132">
        <f t="shared" si="63"/>
        <v>0</v>
      </c>
      <c r="AA206" s="151" t="str">
        <f t="shared" si="65"/>
        <v>C</v>
      </c>
      <c r="AC206" s="64"/>
      <c r="AE206" s="152"/>
      <c r="AH206" s="153"/>
      <c r="AI206" s="153"/>
      <c r="AJ206" s="153"/>
      <c r="AK206" s="154"/>
    </row>
    <row r="207" spans="1:37" x14ac:dyDescent="0.25">
      <c r="A207" s="142" t="s">
        <v>438</v>
      </c>
      <c r="B207" t="s">
        <v>660</v>
      </c>
      <c r="C207" t="s">
        <v>207</v>
      </c>
      <c r="D207" s="143">
        <f>IFERROR(VLOOKUP(B207,'Enrollment 25-26'!$B$5:$I$332,8,FALSE),0)</f>
        <v>0</v>
      </c>
      <c r="E207" s="64">
        <f t="shared" si="50"/>
        <v>0</v>
      </c>
      <c r="F207" s="144">
        <v>0</v>
      </c>
      <c r="G207" s="144">
        <v>0</v>
      </c>
      <c r="H207" s="64">
        <f t="shared" si="51"/>
        <v>0</v>
      </c>
      <c r="I207" s="64">
        <f t="shared" si="52"/>
        <v>0</v>
      </c>
      <c r="J207" s="145">
        <f t="shared" si="53"/>
        <v>0</v>
      </c>
      <c r="K207" s="146" t="str">
        <f t="shared" si="64"/>
        <v>N</v>
      </c>
      <c r="L207" s="147">
        <f t="shared" si="54"/>
        <v>0</v>
      </c>
      <c r="M207" s="148">
        <f t="shared" si="55"/>
        <v>0</v>
      </c>
      <c r="N207" s="64">
        <f t="shared" si="56"/>
        <v>0</v>
      </c>
      <c r="O207" s="64">
        <f t="shared" si="57"/>
        <v>0</v>
      </c>
      <c r="Q207" s="104">
        <f t="shared" si="58"/>
        <v>0</v>
      </c>
      <c r="R207" s="104" t="str">
        <f t="shared" si="59"/>
        <v>Not Applicable</v>
      </c>
      <c r="S207" s="149" t="s">
        <v>815</v>
      </c>
      <c r="T207" s="149">
        <f>IF(O207=0,0,IF(S207="N",0,VLOOKUP(B207,'Enrollment 25-26'!$B$8:$K$332,9,FALSE)))</f>
        <v>0</v>
      </c>
      <c r="U207" s="64">
        <f t="shared" si="60"/>
        <v>0</v>
      </c>
      <c r="V207" s="128">
        <f t="shared" si="61"/>
        <v>0</v>
      </c>
      <c r="W207" s="150"/>
      <c r="X207" s="64">
        <f>IFERROR(VLOOKUP($B207,#REF!,14,FALSE),0)</f>
        <v>0</v>
      </c>
      <c r="Y207" s="99">
        <f t="shared" si="62"/>
        <v>0</v>
      </c>
      <c r="Z207" s="132">
        <f t="shared" si="63"/>
        <v>0</v>
      </c>
      <c r="AA207" s="151" t="str">
        <f t="shared" si="65"/>
        <v>N</v>
      </c>
      <c r="AC207" s="64"/>
      <c r="AE207" s="152"/>
      <c r="AH207" s="153"/>
      <c r="AI207" s="153"/>
      <c r="AJ207" s="153"/>
      <c r="AK207" s="154"/>
    </row>
    <row r="208" spans="1:37" x14ac:dyDescent="0.25">
      <c r="A208" s="142" t="s">
        <v>454</v>
      </c>
      <c r="B208" t="s">
        <v>661</v>
      </c>
      <c r="C208" t="s">
        <v>208</v>
      </c>
      <c r="D208" s="143">
        <f>IFERROR(VLOOKUP(B208,'Enrollment 25-26'!$B$5:$I$332,8,FALSE),0)</f>
        <v>307.66999999999996</v>
      </c>
      <c r="E208" s="64">
        <f t="shared" si="50"/>
        <v>35773</v>
      </c>
      <c r="F208" s="144">
        <v>0</v>
      </c>
      <c r="G208" s="144">
        <v>0</v>
      </c>
      <c r="H208" s="64">
        <f t="shared" si="51"/>
        <v>35773</v>
      </c>
      <c r="I208" s="64">
        <f t="shared" si="52"/>
        <v>0</v>
      </c>
      <c r="J208" s="145">
        <f t="shared" si="53"/>
        <v>35773</v>
      </c>
      <c r="K208" s="146" t="str">
        <f t="shared" si="64"/>
        <v>Y</v>
      </c>
      <c r="L208" s="147">
        <f t="shared" si="54"/>
        <v>0</v>
      </c>
      <c r="M208" s="148">
        <f t="shared" si="55"/>
        <v>307.66999999999996</v>
      </c>
      <c r="N208" s="64">
        <f t="shared" si="56"/>
        <v>265</v>
      </c>
      <c r="O208" s="64">
        <f t="shared" si="57"/>
        <v>36038</v>
      </c>
      <c r="Q208" s="104">
        <f t="shared" si="58"/>
        <v>0</v>
      </c>
      <c r="R208" s="104" t="str">
        <f t="shared" si="59"/>
        <v>Not Applicable</v>
      </c>
      <c r="S208" s="149" t="s">
        <v>815</v>
      </c>
      <c r="T208" s="149">
        <f>IF(O208=0,0,IF(S208="N",0,VLOOKUP(B208,'Enrollment 25-26'!$B$8:$K$332,9,FALSE)))</f>
        <v>0</v>
      </c>
      <c r="U208" s="64">
        <f t="shared" si="60"/>
        <v>36038</v>
      </c>
      <c r="V208" s="128">
        <f t="shared" si="61"/>
        <v>117.13199206942505</v>
      </c>
      <c r="W208" s="150"/>
      <c r="X208" s="64">
        <f>IFERROR(VLOOKUP($B208,#REF!,14,FALSE),0)</f>
        <v>0</v>
      </c>
      <c r="Y208" s="99">
        <f t="shared" si="62"/>
        <v>36038</v>
      </c>
      <c r="Z208" s="132">
        <f t="shared" si="63"/>
        <v>0</v>
      </c>
      <c r="AA208" s="151" t="str">
        <f t="shared" si="65"/>
        <v>Y</v>
      </c>
      <c r="AC208" s="64"/>
      <c r="AE208" s="152"/>
      <c r="AH208" s="153"/>
      <c r="AI208" s="153"/>
      <c r="AJ208" s="153"/>
      <c r="AK208" s="154"/>
    </row>
    <row r="209" spans="1:37" x14ac:dyDescent="0.25">
      <c r="A209" s="142" t="s">
        <v>497</v>
      </c>
      <c r="B209" t="s">
        <v>662</v>
      </c>
      <c r="C209" t="s">
        <v>209</v>
      </c>
      <c r="D209" s="143">
        <f>IFERROR(VLOOKUP(B209,'Enrollment 25-26'!$B$5:$I$332,8,FALSE),0)</f>
        <v>33.17</v>
      </c>
      <c r="E209" s="64">
        <f t="shared" si="50"/>
        <v>3857</v>
      </c>
      <c r="F209" s="144">
        <v>0</v>
      </c>
      <c r="G209" s="144">
        <v>0</v>
      </c>
      <c r="H209" s="64">
        <f t="shared" si="51"/>
        <v>3857</v>
      </c>
      <c r="I209" s="64">
        <f t="shared" si="52"/>
        <v>0</v>
      </c>
      <c r="J209" s="145">
        <f t="shared" si="53"/>
        <v>3857</v>
      </c>
      <c r="K209" s="146" t="str">
        <f t="shared" si="64"/>
        <v>N</v>
      </c>
      <c r="L209" s="147">
        <f t="shared" si="54"/>
        <v>3857</v>
      </c>
      <c r="M209" s="148">
        <f t="shared" si="55"/>
        <v>0</v>
      </c>
      <c r="N209" s="64">
        <f t="shared" si="56"/>
        <v>0</v>
      </c>
      <c r="O209" s="64">
        <f t="shared" si="57"/>
        <v>0</v>
      </c>
      <c r="Q209" s="104">
        <f t="shared" si="58"/>
        <v>0</v>
      </c>
      <c r="R209" s="104" t="str">
        <f t="shared" si="59"/>
        <v>Not Applicable</v>
      </c>
      <c r="S209" s="149" t="s">
        <v>815</v>
      </c>
      <c r="T209" s="149">
        <f>IF(O209=0,0,IF(S209="N",0,VLOOKUP(B209,'Enrollment 25-26'!$B$8:$K$332,9,FALSE)))</f>
        <v>0</v>
      </c>
      <c r="U209" s="64">
        <f t="shared" si="60"/>
        <v>0</v>
      </c>
      <c r="V209" s="128">
        <f t="shared" si="61"/>
        <v>0</v>
      </c>
      <c r="W209" s="150"/>
      <c r="X209" s="64">
        <f>IFERROR(VLOOKUP($B209,#REF!,14,FALSE),0)</f>
        <v>0</v>
      </c>
      <c r="Y209" s="99">
        <f t="shared" si="62"/>
        <v>0</v>
      </c>
      <c r="Z209" s="132">
        <f t="shared" si="63"/>
        <v>0</v>
      </c>
      <c r="AA209" s="151" t="str">
        <f t="shared" si="65"/>
        <v>N</v>
      </c>
      <c r="AC209" s="64"/>
      <c r="AE209" s="152"/>
      <c r="AH209" s="153"/>
      <c r="AI209" s="153"/>
      <c r="AJ209" s="153"/>
      <c r="AK209" s="154"/>
    </row>
    <row r="210" spans="1:37" x14ac:dyDescent="0.25">
      <c r="A210" s="142" t="s">
        <v>438</v>
      </c>
      <c r="B210" t="s">
        <v>663</v>
      </c>
      <c r="C210" t="s">
        <v>210</v>
      </c>
      <c r="D210" s="143">
        <f>IFERROR(VLOOKUP(B210,'Enrollment 25-26'!$B$5:$I$332,8,FALSE),0)</f>
        <v>59.66</v>
      </c>
      <c r="E210" s="64">
        <f t="shared" si="50"/>
        <v>6937</v>
      </c>
      <c r="F210" s="144">
        <v>0</v>
      </c>
      <c r="G210" s="144">
        <v>0</v>
      </c>
      <c r="H210" s="64">
        <f t="shared" si="51"/>
        <v>6937</v>
      </c>
      <c r="I210" s="64">
        <f t="shared" si="52"/>
        <v>0</v>
      </c>
      <c r="J210" s="145">
        <f t="shared" si="53"/>
        <v>6937</v>
      </c>
      <c r="K210" s="146" t="str">
        <f t="shared" si="64"/>
        <v>N</v>
      </c>
      <c r="L210" s="147">
        <f t="shared" si="54"/>
        <v>6937</v>
      </c>
      <c r="M210" s="148">
        <f t="shared" si="55"/>
        <v>0</v>
      </c>
      <c r="N210" s="64">
        <f t="shared" si="56"/>
        <v>0</v>
      </c>
      <c r="O210" s="64">
        <f t="shared" si="57"/>
        <v>0</v>
      </c>
      <c r="Q210" s="104">
        <f t="shared" si="58"/>
        <v>0</v>
      </c>
      <c r="R210" s="104" t="str">
        <f t="shared" si="59"/>
        <v>Not Applicable</v>
      </c>
      <c r="S210" s="149" t="s">
        <v>815</v>
      </c>
      <c r="T210" s="149">
        <f>IF(O210=0,0,IF(S210="N",0,VLOOKUP(B210,'Enrollment 25-26'!$B$8:$K$332,9,FALSE)))</f>
        <v>0</v>
      </c>
      <c r="U210" s="64">
        <f t="shared" si="60"/>
        <v>0</v>
      </c>
      <c r="V210" s="128">
        <f t="shared" si="61"/>
        <v>0</v>
      </c>
      <c r="W210" s="150"/>
      <c r="X210" s="64">
        <f>IFERROR(VLOOKUP($B210,#REF!,14,FALSE),0)</f>
        <v>0</v>
      </c>
      <c r="Y210" s="99">
        <f t="shared" si="62"/>
        <v>0</v>
      </c>
      <c r="Z210" s="132">
        <f t="shared" si="63"/>
        <v>0</v>
      </c>
      <c r="AA210" s="151" t="str">
        <f t="shared" si="65"/>
        <v>N</v>
      </c>
      <c r="AC210" s="64"/>
      <c r="AE210" s="152"/>
      <c r="AH210" s="153"/>
      <c r="AI210" s="153"/>
      <c r="AJ210" s="153"/>
      <c r="AK210" s="154"/>
    </row>
    <row r="211" spans="1:37" x14ac:dyDescent="0.25">
      <c r="A211" s="142" t="s">
        <v>451</v>
      </c>
      <c r="B211" t="s">
        <v>450</v>
      </c>
      <c r="C211" t="s">
        <v>211</v>
      </c>
      <c r="D211" s="143">
        <f>IFERROR(VLOOKUP(B211,'Enrollment 25-26'!$B$5:$I$332,8,FALSE),0)</f>
        <v>4</v>
      </c>
      <c r="E211" s="64">
        <f t="shared" si="50"/>
        <v>465</v>
      </c>
      <c r="F211" s="144">
        <v>0</v>
      </c>
      <c r="G211" s="144">
        <v>0</v>
      </c>
      <c r="H211" s="64">
        <f t="shared" si="51"/>
        <v>465</v>
      </c>
      <c r="I211" s="64">
        <f t="shared" si="52"/>
        <v>0</v>
      </c>
      <c r="J211" s="145">
        <f t="shared" si="53"/>
        <v>465</v>
      </c>
      <c r="K211" s="146" t="str">
        <f t="shared" si="64"/>
        <v>N</v>
      </c>
      <c r="L211" s="147">
        <f t="shared" si="54"/>
        <v>465</v>
      </c>
      <c r="M211" s="148">
        <f t="shared" si="55"/>
        <v>0</v>
      </c>
      <c r="N211" s="64">
        <f t="shared" si="56"/>
        <v>0</v>
      </c>
      <c r="O211" s="64">
        <f t="shared" si="57"/>
        <v>0</v>
      </c>
      <c r="Q211" s="104">
        <f t="shared" si="58"/>
        <v>0</v>
      </c>
      <c r="R211" s="104" t="str">
        <f t="shared" si="59"/>
        <v>Not Applicable</v>
      </c>
      <c r="S211" s="149" t="s">
        <v>815</v>
      </c>
      <c r="T211" s="149">
        <f>IF(O211=0,0,IF(S211="N",0,VLOOKUP(B211,'Enrollment 25-26'!$B$8:$K$332,9,FALSE)))</f>
        <v>0</v>
      </c>
      <c r="U211" s="64">
        <f t="shared" si="60"/>
        <v>0</v>
      </c>
      <c r="V211" s="128">
        <f t="shared" si="61"/>
        <v>0</v>
      </c>
      <c r="W211" s="150"/>
      <c r="X211" s="64">
        <f>IFERROR(VLOOKUP($B211,#REF!,14,FALSE),0)</f>
        <v>0</v>
      </c>
      <c r="Y211" s="99">
        <f t="shared" si="62"/>
        <v>0</v>
      </c>
      <c r="Z211" s="132">
        <f t="shared" si="63"/>
        <v>0</v>
      </c>
      <c r="AA211" s="151" t="str">
        <f t="shared" si="65"/>
        <v>N</v>
      </c>
      <c r="AC211" s="64"/>
      <c r="AE211" s="152"/>
      <c r="AH211" s="153"/>
      <c r="AI211" s="153"/>
      <c r="AJ211" s="153"/>
      <c r="AK211" s="154"/>
    </row>
    <row r="212" spans="1:37" x14ac:dyDescent="0.25">
      <c r="A212" s="142" t="s">
        <v>478</v>
      </c>
      <c r="B212" t="s">
        <v>664</v>
      </c>
      <c r="C212" t="s">
        <v>212</v>
      </c>
      <c r="D212" s="143">
        <f>IFERROR(VLOOKUP(B212,'Enrollment 25-26'!$B$5:$I$332,8,FALSE),0)</f>
        <v>42.67</v>
      </c>
      <c r="E212" s="64">
        <f t="shared" si="50"/>
        <v>4961</v>
      </c>
      <c r="F212" s="144">
        <v>0</v>
      </c>
      <c r="G212" s="144">
        <v>0</v>
      </c>
      <c r="H212" s="64">
        <f t="shared" si="51"/>
        <v>4961</v>
      </c>
      <c r="I212" s="64">
        <f t="shared" si="52"/>
        <v>0</v>
      </c>
      <c r="J212" s="145">
        <f t="shared" si="53"/>
        <v>4961</v>
      </c>
      <c r="K212" s="146" t="str">
        <f t="shared" si="64"/>
        <v>N</v>
      </c>
      <c r="L212" s="147">
        <f t="shared" si="54"/>
        <v>4961</v>
      </c>
      <c r="M212" s="148">
        <f t="shared" si="55"/>
        <v>0</v>
      </c>
      <c r="N212" s="64">
        <f t="shared" si="56"/>
        <v>0</v>
      </c>
      <c r="O212" s="64">
        <f t="shared" si="57"/>
        <v>0</v>
      </c>
      <c r="Q212" s="104">
        <f t="shared" si="58"/>
        <v>0</v>
      </c>
      <c r="R212" s="104" t="str">
        <f t="shared" si="59"/>
        <v>Not Applicable</v>
      </c>
      <c r="S212" s="149" t="s">
        <v>815</v>
      </c>
      <c r="T212" s="149">
        <f>IF(O212=0,0,IF(S212="N",0,VLOOKUP(B212,'Enrollment 25-26'!$B$8:$K$332,9,FALSE)))</f>
        <v>0</v>
      </c>
      <c r="U212" s="64">
        <f t="shared" si="60"/>
        <v>0</v>
      </c>
      <c r="V212" s="128">
        <f t="shared" si="61"/>
        <v>0</v>
      </c>
      <c r="W212" s="150"/>
      <c r="X212" s="64">
        <f>IFERROR(VLOOKUP($B212,#REF!,14,FALSE),0)</f>
        <v>0</v>
      </c>
      <c r="Y212" s="99">
        <f t="shared" si="62"/>
        <v>0</v>
      </c>
      <c r="Z212" s="132">
        <f t="shared" si="63"/>
        <v>0</v>
      </c>
      <c r="AA212" s="151" t="str">
        <f t="shared" si="65"/>
        <v>N</v>
      </c>
      <c r="AC212" s="64"/>
      <c r="AE212" s="152"/>
      <c r="AH212" s="153"/>
      <c r="AI212" s="153"/>
      <c r="AJ212" s="153"/>
      <c r="AK212" s="154"/>
    </row>
    <row r="213" spans="1:37" x14ac:dyDescent="0.25">
      <c r="A213" s="142" t="s">
        <v>478</v>
      </c>
      <c r="B213" t="s">
        <v>665</v>
      </c>
      <c r="C213" t="s">
        <v>213</v>
      </c>
      <c r="D213" s="143">
        <f>IFERROR(VLOOKUP(B213,'Enrollment 25-26'!$B$5:$I$332,8,FALSE),0)</f>
        <v>39.33</v>
      </c>
      <c r="E213" s="64">
        <f t="shared" si="50"/>
        <v>4573</v>
      </c>
      <c r="F213" s="144">
        <v>0</v>
      </c>
      <c r="G213" s="144">
        <v>0</v>
      </c>
      <c r="H213" s="64">
        <f t="shared" si="51"/>
        <v>4573</v>
      </c>
      <c r="I213" s="64">
        <f t="shared" si="52"/>
        <v>0</v>
      </c>
      <c r="J213" s="145">
        <f t="shared" si="53"/>
        <v>4573</v>
      </c>
      <c r="K213" s="146" t="str">
        <f t="shared" si="64"/>
        <v>N</v>
      </c>
      <c r="L213" s="147">
        <f t="shared" si="54"/>
        <v>4573</v>
      </c>
      <c r="M213" s="148">
        <f t="shared" si="55"/>
        <v>0</v>
      </c>
      <c r="N213" s="64">
        <f t="shared" si="56"/>
        <v>0</v>
      </c>
      <c r="O213" s="64">
        <f t="shared" si="57"/>
        <v>0</v>
      </c>
      <c r="Q213" s="104">
        <f t="shared" si="58"/>
        <v>0</v>
      </c>
      <c r="R213" s="104" t="str">
        <f t="shared" si="59"/>
        <v>Not Applicable</v>
      </c>
      <c r="S213" s="149" t="s">
        <v>815</v>
      </c>
      <c r="T213" s="149">
        <f>IF(O213=0,0,IF(S213="N",0,VLOOKUP(B213,'Enrollment 25-26'!$B$8:$K$332,9,FALSE)))</f>
        <v>0</v>
      </c>
      <c r="U213" s="64">
        <f t="shared" si="60"/>
        <v>0</v>
      </c>
      <c r="V213" s="128">
        <f t="shared" si="61"/>
        <v>0</v>
      </c>
      <c r="W213" s="150"/>
      <c r="X213" s="64">
        <f>IFERROR(VLOOKUP($B213,#REF!,14,FALSE),0)</f>
        <v>0</v>
      </c>
      <c r="Y213" s="99">
        <f t="shared" si="62"/>
        <v>0</v>
      </c>
      <c r="Z213" s="132">
        <f t="shared" si="63"/>
        <v>0</v>
      </c>
      <c r="AA213" s="151" t="str">
        <f t="shared" si="65"/>
        <v>N</v>
      </c>
      <c r="AC213" s="64"/>
      <c r="AE213" s="152"/>
      <c r="AH213" s="153"/>
      <c r="AI213" s="153"/>
      <c r="AJ213" s="153"/>
      <c r="AK213" s="154"/>
    </row>
    <row r="214" spans="1:37" x14ac:dyDescent="0.25">
      <c r="A214" s="142" t="s">
        <v>451</v>
      </c>
      <c r="B214" t="s">
        <v>666</v>
      </c>
      <c r="C214" t="s">
        <v>214</v>
      </c>
      <c r="D214" s="143">
        <f>IFERROR(VLOOKUP(B214,'Enrollment 25-26'!$B$5:$I$332,8,FALSE),0)</f>
        <v>105</v>
      </c>
      <c r="E214" s="64">
        <f t="shared" si="50"/>
        <v>12208</v>
      </c>
      <c r="F214" s="144">
        <v>0</v>
      </c>
      <c r="G214" s="144">
        <v>0</v>
      </c>
      <c r="H214" s="64">
        <f t="shared" si="51"/>
        <v>12208</v>
      </c>
      <c r="I214" s="64">
        <f t="shared" si="52"/>
        <v>0</v>
      </c>
      <c r="J214" s="145">
        <f t="shared" si="53"/>
        <v>12208</v>
      </c>
      <c r="K214" s="146" t="str">
        <f t="shared" si="64"/>
        <v>Y</v>
      </c>
      <c r="L214" s="147">
        <f t="shared" si="54"/>
        <v>0</v>
      </c>
      <c r="M214" s="148">
        <f t="shared" si="55"/>
        <v>105</v>
      </c>
      <c r="N214" s="64">
        <f t="shared" si="56"/>
        <v>90</v>
      </c>
      <c r="O214" s="64">
        <f t="shared" si="57"/>
        <v>12298</v>
      </c>
      <c r="Q214" s="104">
        <f t="shared" si="58"/>
        <v>0</v>
      </c>
      <c r="R214" s="104" t="str">
        <f t="shared" si="59"/>
        <v>Not Applicable</v>
      </c>
      <c r="S214" s="149" t="s">
        <v>815</v>
      </c>
      <c r="T214" s="149">
        <f>IF(O214=0,0,IF(S214="N",0,VLOOKUP(B214,'Enrollment 25-26'!$B$8:$K$332,9,FALSE)))</f>
        <v>0</v>
      </c>
      <c r="U214" s="64">
        <f t="shared" si="60"/>
        <v>12298</v>
      </c>
      <c r="V214" s="128">
        <f t="shared" si="61"/>
        <v>117.12380952380953</v>
      </c>
      <c r="W214" s="150"/>
      <c r="X214" s="64">
        <f>IFERROR(VLOOKUP($B214,#REF!,14,FALSE),0)</f>
        <v>0</v>
      </c>
      <c r="Y214" s="99">
        <f t="shared" si="62"/>
        <v>12298</v>
      </c>
      <c r="Z214" s="132">
        <f t="shared" si="63"/>
        <v>0</v>
      </c>
      <c r="AA214" s="151" t="str">
        <f t="shared" si="65"/>
        <v>Y</v>
      </c>
      <c r="AC214" s="64"/>
      <c r="AE214" s="152"/>
      <c r="AH214" s="153"/>
      <c r="AI214" s="153"/>
      <c r="AJ214" s="153"/>
      <c r="AK214" s="154"/>
    </row>
    <row r="215" spans="1:37" x14ac:dyDescent="0.25">
      <c r="A215" s="142" t="s">
        <v>497</v>
      </c>
      <c r="B215" t="s">
        <v>667</v>
      </c>
      <c r="C215" t="s">
        <v>215</v>
      </c>
      <c r="D215" s="143">
        <f>IFERROR(VLOOKUP(B215,'Enrollment 25-26'!$B$5:$I$332,8,FALSE),0)</f>
        <v>0</v>
      </c>
      <c r="E215" s="64">
        <f t="shared" si="50"/>
        <v>0</v>
      </c>
      <c r="F215" s="144">
        <v>0</v>
      </c>
      <c r="G215" s="144">
        <v>0</v>
      </c>
      <c r="H215" s="64">
        <f t="shared" si="51"/>
        <v>0</v>
      </c>
      <c r="I215" s="64">
        <f t="shared" si="52"/>
        <v>0</v>
      </c>
      <c r="J215" s="145">
        <f t="shared" si="53"/>
        <v>0</v>
      </c>
      <c r="K215" s="146" t="str">
        <f t="shared" si="64"/>
        <v>N</v>
      </c>
      <c r="L215" s="147">
        <f t="shared" si="54"/>
        <v>0</v>
      </c>
      <c r="M215" s="148">
        <f t="shared" si="55"/>
        <v>0</v>
      </c>
      <c r="N215" s="64">
        <f t="shared" si="56"/>
        <v>0</v>
      </c>
      <c r="O215" s="64">
        <f t="shared" si="57"/>
        <v>0</v>
      </c>
      <c r="Q215" s="104">
        <f t="shared" si="58"/>
        <v>0</v>
      </c>
      <c r="R215" s="104" t="str">
        <f t="shared" si="59"/>
        <v>Not Applicable</v>
      </c>
      <c r="S215" s="149" t="s">
        <v>815</v>
      </c>
      <c r="T215" s="149">
        <f>IF(O215=0,0,IF(S215="N",0,VLOOKUP(B215,'Enrollment 25-26'!$B$8:$K$332,9,FALSE)))</f>
        <v>0</v>
      </c>
      <c r="U215" s="64">
        <f t="shared" si="60"/>
        <v>0</v>
      </c>
      <c r="V215" s="128">
        <f t="shared" si="61"/>
        <v>0</v>
      </c>
      <c r="W215" s="150"/>
      <c r="X215" s="64">
        <f>IFERROR(VLOOKUP($B215,#REF!,14,FALSE),0)</f>
        <v>0</v>
      </c>
      <c r="Y215" s="99">
        <f t="shared" si="62"/>
        <v>0</v>
      </c>
      <c r="Z215" s="132">
        <f t="shared" si="63"/>
        <v>0</v>
      </c>
      <c r="AA215" s="151" t="str">
        <f t="shared" si="65"/>
        <v>N</v>
      </c>
      <c r="AC215" s="64"/>
      <c r="AE215" s="152"/>
      <c r="AH215" s="153"/>
      <c r="AI215" s="153"/>
      <c r="AJ215" s="153"/>
      <c r="AK215" s="154"/>
    </row>
    <row r="216" spans="1:37" x14ac:dyDescent="0.25">
      <c r="A216" s="142" t="s">
        <v>451</v>
      </c>
      <c r="B216" t="s">
        <v>668</v>
      </c>
      <c r="C216" t="s">
        <v>216</v>
      </c>
      <c r="D216" s="143">
        <f>IFERROR(VLOOKUP(B216,'Enrollment 25-26'!$B$5:$I$332,8,FALSE),0)</f>
        <v>703</v>
      </c>
      <c r="E216" s="64">
        <f t="shared" si="50"/>
        <v>81738</v>
      </c>
      <c r="F216" s="144">
        <v>0</v>
      </c>
      <c r="G216" s="144">
        <v>0</v>
      </c>
      <c r="H216" s="64">
        <f t="shared" si="51"/>
        <v>81738</v>
      </c>
      <c r="I216" s="64">
        <f t="shared" si="52"/>
        <v>0</v>
      </c>
      <c r="J216" s="145">
        <f t="shared" si="53"/>
        <v>81738</v>
      </c>
      <c r="K216" s="146" t="str">
        <f t="shared" si="64"/>
        <v>Y</v>
      </c>
      <c r="L216" s="147">
        <f t="shared" si="54"/>
        <v>0</v>
      </c>
      <c r="M216" s="148">
        <f t="shared" si="55"/>
        <v>703</v>
      </c>
      <c r="N216" s="64">
        <f t="shared" si="56"/>
        <v>604</v>
      </c>
      <c r="O216" s="64">
        <f t="shared" si="57"/>
        <v>82342</v>
      </c>
      <c r="Q216" s="104">
        <f t="shared" si="58"/>
        <v>0</v>
      </c>
      <c r="R216" s="104" t="str">
        <f t="shared" si="59"/>
        <v>Not Applicable</v>
      </c>
      <c r="S216" s="149" t="s">
        <v>815</v>
      </c>
      <c r="T216" s="149">
        <f>IF(O216=0,0,IF(S216="N",0,VLOOKUP(B216,'Enrollment 25-26'!$B$8:$K$332,9,FALSE)))</f>
        <v>0</v>
      </c>
      <c r="U216" s="64">
        <f t="shared" si="60"/>
        <v>82342</v>
      </c>
      <c r="V216" s="128">
        <f t="shared" si="61"/>
        <v>117.1294452347084</v>
      </c>
      <c r="W216" s="150"/>
      <c r="X216" s="64">
        <f>IFERROR(VLOOKUP($B216,#REF!,14,FALSE),0)</f>
        <v>0</v>
      </c>
      <c r="Y216" s="99">
        <f t="shared" si="62"/>
        <v>82342</v>
      </c>
      <c r="Z216" s="132">
        <f t="shared" si="63"/>
        <v>0</v>
      </c>
      <c r="AA216" s="151" t="str">
        <f t="shared" si="65"/>
        <v>Y</v>
      </c>
      <c r="AC216" s="64"/>
      <c r="AE216" s="152"/>
      <c r="AH216" s="153"/>
      <c r="AI216" s="153"/>
      <c r="AJ216" s="153"/>
      <c r="AK216" s="154"/>
    </row>
    <row r="217" spans="1:37" x14ac:dyDescent="0.25">
      <c r="A217" s="142" t="s">
        <v>443</v>
      </c>
      <c r="B217" t="s">
        <v>669</v>
      </c>
      <c r="C217" t="s">
        <v>217</v>
      </c>
      <c r="D217" s="143">
        <f>IFERROR(VLOOKUP(B217,'Enrollment 25-26'!$B$5:$I$332,8,FALSE),0)</f>
        <v>164.49333333333334</v>
      </c>
      <c r="E217" s="64">
        <f t="shared" si="50"/>
        <v>19126</v>
      </c>
      <c r="F217" s="144">
        <v>0</v>
      </c>
      <c r="G217" s="144">
        <v>0</v>
      </c>
      <c r="H217" s="64">
        <f t="shared" si="51"/>
        <v>19126</v>
      </c>
      <c r="I217" s="64">
        <f t="shared" si="52"/>
        <v>0</v>
      </c>
      <c r="J217" s="145">
        <f t="shared" si="53"/>
        <v>19126</v>
      </c>
      <c r="K217" s="146" t="str">
        <f t="shared" si="64"/>
        <v>Y</v>
      </c>
      <c r="L217" s="147">
        <f t="shared" si="54"/>
        <v>0</v>
      </c>
      <c r="M217" s="148">
        <f t="shared" si="55"/>
        <v>164.49333333333334</v>
      </c>
      <c r="N217" s="64">
        <f t="shared" si="56"/>
        <v>141</v>
      </c>
      <c r="O217" s="64">
        <f t="shared" si="57"/>
        <v>19267</v>
      </c>
      <c r="Q217" s="104">
        <f t="shared" si="58"/>
        <v>0</v>
      </c>
      <c r="R217" s="104" t="str">
        <f t="shared" si="59"/>
        <v>Not Applicable</v>
      </c>
      <c r="S217" s="149" t="s">
        <v>815</v>
      </c>
      <c r="T217" s="149">
        <f>IF(O217=0,0,IF(S217="N",0,VLOOKUP(B217,'Enrollment 25-26'!$B$8:$K$332,9,FALSE)))</f>
        <v>0</v>
      </c>
      <c r="U217" s="64">
        <f t="shared" si="60"/>
        <v>19267</v>
      </c>
      <c r="V217" s="128">
        <f t="shared" si="61"/>
        <v>117.1293669449623</v>
      </c>
      <c r="W217" s="150"/>
      <c r="X217" s="64">
        <f>IFERROR(VLOOKUP($B217,#REF!,14,FALSE),0)</f>
        <v>0</v>
      </c>
      <c r="Y217" s="99">
        <f t="shared" si="62"/>
        <v>19267</v>
      </c>
      <c r="Z217" s="132">
        <f t="shared" si="63"/>
        <v>0</v>
      </c>
      <c r="AA217" s="151" t="str">
        <f t="shared" si="65"/>
        <v>Y</v>
      </c>
      <c r="AC217" s="64"/>
      <c r="AE217" s="152"/>
      <c r="AH217" s="153"/>
      <c r="AI217" s="153"/>
      <c r="AJ217" s="153"/>
      <c r="AK217" s="154"/>
    </row>
    <row r="218" spans="1:37" x14ac:dyDescent="0.25">
      <c r="A218" s="142" t="s">
        <v>497</v>
      </c>
      <c r="B218" t="s">
        <v>670</v>
      </c>
      <c r="C218" t="s">
        <v>671</v>
      </c>
      <c r="D218" s="143">
        <f>IFERROR(VLOOKUP(B218,'Enrollment 25-26'!$B$5:$I$332,8,FALSE),0)</f>
        <v>0</v>
      </c>
      <c r="E218" s="64">
        <f t="shared" si="50"/>
        <v>0</v>
      </c>
      <c r="F218" s="144">
        <v>0</v>
      </c>
      <c r="G218" s="144">
        <v>0</v>
      </c>
      <c r="H218" s="64">
        <f t="shared" si="51"/>
        <v>0</v>
      </c>
      <c r="I218" s="64">
        <f t="shared" si="52"/>
        <v>0</v>
      </c>
      <c r="J218" s="145">
        <f t="shared" si="53"/>
        <v>0</v>
      </c>
      <c r="K218" s="146" t="str">
        <f t="shared" si="64"/>
        <v>N</v>
      </c>
      <c r="L218" s="147">
        <f t="shared" si="54"/>
        <v>0</v>
      </c>
      <c r="M218" s="148">
        <f t="shared" si="55"/>
        <v>0</v>
      </c>
      <c r="N218" s="64">
        <f t="shared" si="56"/>
        <v>0</v>
      </c>
      <c r="O218" s="64">
        <f t="shared" si="57"/>
        <v>0</v>
      </c>
      <c r="Q218" s="104">
        <f t="shared" si="58"/>
        <v>0</v>
      </c>
      <c r="R218" s="104" t="str">
        <f t="shared" si="59"/>
        <v>Not Applicable</v>
      </c>
      <c r="S218" s="149" t="s">
        <v>815</v>
      </c>
      <c r="T218" s="149">
        <f>IF(O218=0,0,IF(S218="N",0,VLOOKUP(B218,'Enrollment 25-26'!$B$8:$K$332,9,FALSE)))</f>
        <v>0</v>
      </c>
      <c r="U218" s="64">
        <f t="shared" si="60"/>
        <v>0</v>
      </c>
      <c r="V218" s="128">
        <f t="shared" si="61"/>
        <v>0</v>
      </c>
      <c r="W218" s="150"/>
      <c r="X218" s="64">
        <f>IFERROR(VLOOKUP($B218,#REF!,14,FALSE),0)</f>
        <v>0</v>
      </c>
      <c r="Y218" s="99">
        <f t="shared" si="62"/>
        <v>0</v>
      </c>
      <c r="Z218" s="132">
        <f t="shared" si="63"/>
        <v>0</v>
      </c>
      <c r="AA218" s="151" t="str">
        <f t="shared" si="65"/>
        <v>N</v>
      </c>
      <c r="AC218" s="64"/>
      <c r="AE218" s="152"/>
      <c r="AH218" s="153"/>
      <c r="AI218" s="153"/>
      <c r="AJ218" s="153"/>
      <c r="AK218" s="154"/>
    </row>
    <row r="219" spans="1:37" x14ac:dyDescent="0.25">
      <c r="A219" s="142" t="s">
        <v>454</v>
      </c>
      <c r="B219" t="s">
        <v>672</v>
      </c>
      <c r="C219" t="s">
        <v>218</v>
      </c>
      <c r="D219" s="143">
        <f>IFERROR(VLOOKUP(B219,'Enrollment 25-26'!$B$5:$I$332,8,FALSE),0)</f>
        <v>2431.6633333333334</v>
      </c>
      <c r="E219" s="64">
        <f t="shared" si="50"/>
        <v>282730</v>
      </c>
      <c r="F219" s="144">
        <v>0</v>
      </c>
      <c r="G219" s="144">
        <v>0</v>
      </c>
      <c r="H219" s="64">
        <f t="shared" si="51"/>
        <v>282730</v>
      </c>
      <c r="I219" s="64">
        <f t="shared" si="52"/>
        <v>0</v>
      </c>
      <c r="J219" s="145">
        <f t="shared" si="53"/>
        <v>282730</v>
      </c>
      <c r="K219" s="146" t="str">
        <f t="shared" si="64"/>
        <v>Y</v>
      </c>
      <c r="L219" s="147">
        <f t="shared" si="54"/>
        <v>0</v>
      </c>
      <c r="M219" s="148">
        <f t="shared" si="55"/>
        <v>2431.6633333333334</v>
      </c>
      <c r="N219" s="64">
        <f t="shared" si="56"/>
        <v>2091</v>
      </c>
      <c r="O219" s="64">
        <f t="shared" si="57"/>
        <v>284821</v>
      </c>
      <c r="Q219" s="104">
        <f t="shared" si="58"/>
        <v>0</v>
      </c>
      <c r="R219" s="104" t="str">
        <f t="shared" si="59"/>
        <v>Not Applicable</v>
      </c>
      <c r="S219" s="149" t="s">
        <v>815</v>
      </c>
      <c r="T219" s="149">
        <f>IF(O219=0,0,IF(S219="N",0,VLOOKUP(B219,'Enrollment 25-26'!$B$8:$K$332,9,FALSE)))</f>
        <v>0</v>
      </c>
      <c r="U219" s="64">
        <f t="shared" si="60"/>
        <v>284821</v>
      </c>
      <c r="V219" s="128">
        <f t="shared" si="61"/>
        <v>117.13011258411595</v>
      </c>
      <c r="W219" s="150"/>
      <c r="X219" s="64">
        <f>IFERROR(VLOOKUP($B219,#REF!,14,FALSE),0)</f>
        <v>0</v>
      </c>
      <c r="Y219" s="99">
        <f t="shared" si="62"/>
        <v>284821</v>
      </c>
      <c r="Z219" s="132">
        <f t="shared" si="63"/>
        <v>0</v>
      </c>
      <c r="AA219" s="151" t="str">
        <f t="shared" si="65"/>
        <v>Y</v>
      </c>
      <c r="AC219" s="64"/>
      <c r="AE219" s="152"/>
      <c r="AH219" s="153"/>
      <c r="AI219" s="153"/>
      <c r="AJ219" s="153"/>
      <c r="AK219" s="154"/>
    </row>
    <row r="220" spans="1:37" x14ac:dyDescent="0.25">
      <c r="A220" s="142" t="s">
        <v>478</v>
      </c>
      <c r="B220" t="s">
        <v>673</v>
      </c>
      <c r="C220" t="s">
        <v>219</v>
      </c>
      <c r="D220" s="143">
        <f>IFERROR(VLOOKUP(B220,'Enrollment 25-26'!$B$5:$I$332,8,FALSE),0)</f>
        <v>0</v>
      </c>
      <c r="E220" s="64">
        <f t="shared" si="50"/>
        <v>0</v>
      </c>
      <c r="F220" s="144">
        <v>0</v>
      </c>
      <c r="G220" s="144">
        <v>0</v>
      </c>
      <c r="H220" s="64">
        <f t="shared" si="51"/>
        <v>0</v>
      </c>
      <c r="I220" s="64">
        <f t="shared" si="52"/>
        <v>0</v>
      </c>
      <c r="J220" s="145">
        <f t="shared" si="53"/>
        <v>0</v>
      </c>
      <c r="K220" s="146" t="str">
        <f t="shared" si="64"/>
        <v>N</v>
      </c>
      <c r="L220" s="147">
        <f t="shared" si="54"/>
        <v>0</v>
      </c>
      <c r="M220" s="148">
        <f t="shared" si="55"/>
        <v>0</v>
      </c>
      <c r="N220" s="64">
        <f t="shared" si="56"/>
        <v>0</v>
      </c>
      <c r="O220" s="64">
        <f t="shared" si="57"/>
        <v>0</v>
      </c>
      <c r="Q220" s="104">
        <f t="shared" si="58"/>
        <v>0</v>
      </c>
      <c r="R220" s="104" t="str">
        <f t="shared" si="59"/>
        <v>Not Applicable</v>
      </c>
      <c r="S220" s="149" t="s">
        <v>815</v>
      </c>
      <c r="T220" s="149">
        <f>IF(O220=0,0,IF(S220="N",0,VLOOKUP(B220,'Enrollment 25-26'!$B$8:$K$332,9,FALSE)))</f>
        <v>0</v>
      </c>
      <c r="U220" s="64">
        <f t="shared" si="60"/>
        <v>0</v>
      </c>
      <c r="V220" s="128">
        <f t="shared" si="61"/>
        <v>0</v>
      </c>
      <c r="W220" s="150"/>
      <c r="X220" s="64">
        <f>IFERROR(VLOOKUP($B220,#REF!,14,FALSE),0)</f>
        <v>0</v>
      </c>
      <c r="Y220" s="99">
        <f t="shared" si="62"/>
        <v>0</v>
      </c>
      <c r="Z220" s="132">
        <f t="shared" si="63"/>
        <v>0</v>
      </c>
      <c r="AA220" s="151" t="str">
        <f t="shared" si="65"/>
        <v>N</v>
      </c>
      <c r="AC220" s="64"/>
      <c r="AE220" s="152"/>
      <c r="AH220" s="153"/>
      <c r="AI220" s="153"/>
      <c r="AJ220" s="153"/>
      <c r="AK220" s="154"/>
    </row>
    <row r="221" spans="1:37" x14ac:dyDescent="0.25">
      <c r="A221" s="142" t="s">
        <v>478</v>
      </c>
      <c r="B221" t="s">
        <v>674</v>
      </c>
      <c r="C221" t="s">
        <v>220</v>
      </c>
      <c r="D221" s="143">
        <f>IFERROR(VLOOKUP(B221,'Enrollment 25-26'!$B$5:$I$332,8,FALSE),0)</f>
        <v>0</v>
      </c>
      <c r="E221" s="64">
        <f t="shared" si="50"/>
        <v>0</v>
      </c>
      <c r="F221" s="144">
        <v>0</v>
      </c>
      <c r="G221" s="144">
        <v>0</v>
      </c>
      <c r="H221" s="64">
        <f t="shared" si="51"/>
        <v>0</v>
      </c>
      <c r="I221" s="64">
        <f t="shared" si="52"/>
        <v>0</v>
      </c>
      <c r="J221" s="145">
        <f t="shared" si="53"/>
        <v>0</v>
      </c>
      <c r="K221" s="146" t="str">
        <f t="shared" si="64"/>
        <v>N</v>
      </c>
      <c r="L221" s="147">
        <f t="shared" si="54"/>
        <v>0</v>
      </c>
      <c r="M221" s="148">
        <f t="shared" si="55"/>
        <v>0</v>
      </c>
      <c r="N221" s="64">
        <f t="shared" si="56"/>
        <v>0</v>
      </c>
      <c r="O221" s="64">
        <f t="shared" si="57"/>
        <v>0</v>
      </c>
      <c r="Q221" s="104">
        <f t="shared" si="58"/>
        <v>0</v>
      </c>
      <c r="R221" s="104" t="str">
        <f t="shared" si="59"/>
        <v>Not Applicable</v>
      </c>
      <c r="S221" s="149" t="s">
        <v>815</v>
      </c>
      <c r="T221" s="149">
        <f>IF(O221=0,0,IF(S221="N",0,VLOOKUP(B221,'Enrollment 25-26'!$B$8:$K$332,9,FALSE)))</f>
        <v>0</v>
      </c>
      <c r="U221" s="64">
        <f t="shared" si="60"/>
        <v>0</v>
      </c>
      <c r="V221" s="128">
        <f t="shared" si="61"/>
        <v>0</v>
      </c>
      <c r="W221" s="150"/>
      <c r="X221" s="64">
        <f>IFERROR(VLOOKUP($B221,#REF!,14,FALSE),0)</f>
        <v>0</v>
      </c>
      <c r="Y221" s="99">
        <f t="shared" si="62"/>
        <v>0</v>
      </c>
      <c r="Z221" s="132">
        <f t="shared" si="63"/>
        <v>0</v>
      </c>
      <c r="AA221" s="151" t="str">
        <f t="shared" si="65"/>
        <v>N</v>
      </c>
      <c r="AC221" s="64"/>
      <c r="AE221" s="152"/>
      <c r="AH221" s="153"/>
      <c r="AI221" s="153"/>
      <c r="AJ221" s="153"/>
      <c r="AK221" s="154"/>
    </row>
    <row r="222" spans="1:37" x14ac:dyDescent="0.25">
      <c r="A222" s="142" t="s">
        <v>478</v>
      </c>
      <c r="B222" t="s">
        <v>675</v>
      </c>
      <c r="C222" t="s">
        <v>222</v>
      </c>
      <c r="D222" s="143">
        <f>IFERROR(VLOOKUP(B222,'Enrollment 25-26'!$B$5:$I$332,8,FALSE),0)</f>
        <v>437.16666666666669</v>
      </c>
      <c r="E222" s="64">
        <f t="shared" si="50"/>
        <v>50829</v>
      </c>
      <c r="F222" s="144">
        <v>0</v>
      </c>
      <c r="G222" s="144">
        <v>0</v>
      </c>
      <c r="H222" s="64">
        <f t="shared" si="51"/>
        <v>50829</v>
      </c>
      <c r="I222" s="64">
        <f t="shared" si="52"/>
        <v>0</v>
      </c>
      <c r="J222" s="145">
        <f t="shared" si="53"/>
        <v>50829</v>
      </c>
      <c r="K222" s="146" t="str">
        <f t="shared" si="64"/>
        <v>Y</v>
      </c>
      <c r="L222" s="147">
        <f t="shared" si="54"/>
        <v>0</v>
      </c>
      <c r="M222" s="148">
        <f t="shared" si="55"/>
        <v>437.16666666666669</v>
      </c>
      <c r="N222" s="64">
        <f t="shared" si="56"/>
        <v>376</v>
      </c>
      <c r="O222" s="64">
        <f t="shared" si="57"/>
        <v>51205</v>
      </c>
      <c r="Q222" s="104">
        <f t="shared" si="58"/>
        <v>0</v>
      </c>
      <c r="R222" s="104" t="str">
        <f t="shared" si="59"/>
        <v>Not Applicable</v>
      </c>
      <c r="S222" s="149" t="s">
        <v>815</v>
      </c>
      <c r="T222" s="149">
        <f>IF(O222=0,0,IF(S222="N",0,VLOOKUP(B222,'Enrollment 25-26'!$B$8:$K$332,9,FALSE)))</f>
        <v>0</v>
      </c>
      <c r="U222" s="64">
        <f t="shared" si="60"/>
        <v>51205</v>
      </c>
      <c r="V222" s="128">
        <f t="shared" si="61"/>
        <v>117.12924132672512</v>
      </c>
      <c r="W222" s="150"/>
      <c r="X222" s="64">
        <f>IFERROR(VLOOKUP($B222,#REF!,14,FALSE),0)</f>
        <v>0</v>
      </c>
      <c r="Y222" s="99">
        <f t="shared" si="62"/>
        <v>51205</v>
      </c>
      <c r="Z222" s="132">
        <f t="shared" si="63"/>
        <v>0</v>
      </c>
      <c r="AA222" s="151" t="str">
        <f t="shared" si="65"/>
        <v>Y</v>
      </c>
      <c r="AC222" s="64"/>
      <c r="AE222" s="152"/>
      <c r="AH222" s="153"/>
      <c r="AI222" s="153"/>
      <c r="AJ222" s="153"/>
      <c r="AK222" s="154"/>
    </row>
    <row r="223" spans="1:37" x14ac:dyDescent="0.25">
      <c r="A223" s="142" t="s">
        <v>438</v>
      </c>
      <c r="B223" t="s">
        <v>453</v>
      </c>
      <c r="C223" t="s">
        <v>223</v>
      </c>
      <c r="D223" s="143">
        <f>IFERROR(VLOOKUP(B223,'Enrollment 25-26'!$B$5:$I$332,8,FALSE),0)</f>
        <v>62.5</v>
      </c>
      <c r="E223" s="64">
        <f t="shared" si="50"/>
        <v>7267</v>
      </c>
      <c r="F223" s="144">
        <v>0</v>
      </c>
      <c r="G223" s="144">
        <v>0</v>
      </c>
      <c r="H223" s="64">
        <f t="shared" si="51"/>
        <v>7267</v>
      </c>
      <c r="I223" s="64">
        <f t="shared" si="52"/>
        <v>0</v>
      </c>
      <c r="J223" s="145">
        <f t="shared" si="53"/>
        <v>7267</v>
      </c>
      <c r="K223" s="146" t="str">
        <f t="shared" si="64"/>
        <v>C</v>
      </c>
      <c r="L223" s="147">
        <f t="shared" si="54"/>
        <v>0</v>
      </c>
      <c r="M223" s="148">
        <f t="shared" si="55"/>
        <v>62.5</v>
      </c>
      <c r="N223" s="64">
        <f t="shared" si="56"/>
        <v>54</v>
      </c>
      <c r="O223" s="64">
        <f t="shared" si="57"/>
        <v>7321</v>
      </c>
      <c r="Q223" s="104">
        <f t="shared" si="58"/>
        <v>0</v>
      </c>
      <c r="R223" s="104" t="str">
        <f t="shared" si="59"/>
        <v>Not Applicable</v>
      </c>
      <c r="S223" s="149" t="s">
        <v>815</v>
      </c>
      <c r="T223" s="149">
        <f>IF(O223=0,0,IF(S223="N",0,VLOOKUP(B223,'Enrollment 25-26'!$B$8:$K$332,9,FALSE)))</f>
        <v>0</v>
      </c>
      <c r="U223" s="64">
        <f t="shared" si="60"/>
        <v>7321</v>
      </c>
      <c r="V223" s="128">
        <f t="shared" si="61"/>
        <v>117.136</v>
      </c>
      <c r="W223" s="150"/>
      <c r="X223" s="64">
        <f>IFERROR(VLOOKUP($B223,#REF!,14,FALSE),0)</f>
        <v>0</v>
      </c>
      <c r="Y223" s="99">
        <f t="shared" si="62"/>
        <v>7321</v>
      </c>
      <c r="Z223" s="132">
        <f t="shared" si="63"/>
        <v>0</v>
      </c>
      <c r="AA223" s="151" t="str">
        <f t="shared" si="65"/>
        <v>C</v>
      </c>
      <c r="AC223" s="64"/>
      <c r="AE223" s="152"/>
      <c r="AH223" s="153"/>
      <c r="AI223" s="153"/>
      <c r="AJ223" s="153"/>
      <c r="AK223" s="154"/>
    </row>
    <row r="224" spans="1:37" x14ac:dyDescent="0.25">
      <c r="A224" s="142" t="s">
        <v>481</v>
      </c>
      <c r="B224" t="s">
        <v>676</v>
      </c>
      <c r="C224" t="s">
        <v>224</v>
      </c>
      <c r="D224" s="143">
        <f>IFERROR(VLOOKUP(B224,'Enrollment 25-26'!$B$5:$I$332,8,FALSE),0)</f>
        <v>1316</v>
      </c>
      <c r="E224" s="64">
        <f t="shared" si="50"/>
        <v>153012</v>
      </c>
      <c r="F224" s="144">
        <v>0</v>
      </c>
      <c r="G224" s="144">
        <v>0</v>
      </c>
      <c r="H224" s="64">
        <f t="shared" si="51"/>
        <v>153012</v>
      </c>
      <c r="I224" s="64">
        <f t="shared" si="52"/>
        <v>0</v>
      </c>
      <c r="J224" s="145">
        <f t="shared" si="53"/>
        <v>153012</v>
      </c>
      <c r="K224" s="146" t="str">
        <f t="shared" si="64"/>
        <v>Y</v>
      </c>
      <c r="L224" s="147">
        <f t="shared" si="54"/>
        <v>0</v>
      </c>
      <c r="M224" s="148">
        <f t="shared" si="55"/>
        <v>1316</v>
      </c>
      <c r="N224" s="64">
        <f t="shared" si="56"/>
        <v>1131</v>
      </c>
      <c r="O224" s="64">
        <f t="shared" si="57"/>
        <v>154143</v>
      </c>
      <c r="Q224" s="104">
        <f t="shared" si="58"/>
        <v>0</v>
      </c>
      <c r="R224" s="104" t="str">
        <f t="shared" si="59"/>
        <v>Not Applicable</v>
      </c>
      <c r="S224" s="149" t="s">
        <v>815</v>
      </c>
      <c r="T224" s="149">
        <f>IF(O224=0,0,IF(S224="N",0,VLOOKUP(B224,'Enrollment 25-26'!$B$8:$K$332,9,FALSE)))</f>
        <v>0</v>
      </c>
      <c r="U224" s="64">
        <f t="shared" si="60"/>
        <v>154143</v>
      </c>
      <c r="V224" s="128">
        <f t="shared" si="61"/>
        <v>117.12993920972644</v>
      </c>
      <c r="W224" s="150"/>
      <c r="X224" s="64">
        <f>IFERROR(VLOOKUP($B224,#REF!,14,FALSE),0)</f>
        <v>0</v>
      </c>
      <c r="Y224" s="99">
        <f t="shared" si="62"/>
        <v>154143</v>
      </c>
      <c r="Z224" s="132">
        <f t="shared" si="63"/>
        <v>0</v>
      </c>
      <c r="AA224" s="151" t="str">
        <f t="shared" si="65"/>
        <v>Y</v>
      </c>
      <c r="AC224" s="64"/>
      <c r="AE224" s="152"/>
      <c r="AH224" s="153"/>
      <c r="AI224" s="153"/>
      <c r="AJ224" s="153"/>
      <c r="AK224" s="154"/>
    </row>
    <row r="225" spans="1:37" x14ac:dyDescent="0.25">
      <c r="A225" s="142" t="s">
        <v>438</v>
      </c>
      <c r="B225" t="s">
        <v>677</v>
      </c>
      <c r="C225" t="s">
        <v>225</v>
      </c>
      <c r="D225" s="143">
        <f>IFERROR(VLOOKUP(B225,'Enrollment 25-26'!$B$5:$I$332,8,FALSE),0)</f>
        <v>0</v>
      </c>
      <c r="E225" s="64">
        <f t="shared" si="50"/>
        <v>0</v>
      </c>
      <c r="F225" s="144">
        <v>0</v>
      </c>
      <c r="G225" s="144">
        <v>0</v>
      </c>
      <c r="H225" s="64">
        <f t="shared" si="51"/>
        <v>0</v>
      </c>
      <c r="I225" s="64">
        <f t="shared" si="52"/>
        <v>0</v>
      </c>
      <c r="J225" s="145">
        <f t="shared" si="53"/>
        <v>0</v>
      </c>
      <c r="K225" s="146" t="str">
        <f t="shared" si="64"/>
        <v>N</v>
      </c>
      <c r="L225" s="147">
        <f t="shared" si="54"/>
        <v>0</v>
      </c>
      <c r="M225" s="148">
        <f t="shared" si="55"/>
        <v>0</v>
      </c>
      <c r="N225" s="64">
        <f t="shared" si="56"/>
        <v>0</v>
      </c>
      <c r="O225" s="64">
        <f t="shared" si="57"/>
        <v>0</v>
      </c>
      <c r="Q225" s="104">
        <f t="shared" si="58"/>
        <v>0</v>
      </c>
      <c r="R225" s="104" t="str">
        <f t="shared" si="59"/>
        <v>Not Applicable</v>
      </c>
      <c r="S225" s="149" t="s">
        <v>815</v>
      </c>
      <c r="T225" s="149">
        <f>IF(O225=0,0,IF(S225="N",0,VLOOKUP(B225,'Enrollment 25-26'!$B$8:$K$332,9,FALSE)))</f>
        <v>0</v>
      </c>
      <c r="U225" s="64">
        <f t="shared" si="60"/>
        <v>0</v>
      </c>
      <c r="V225" s="128">
        <f t="shared" si="61"/>
        <v>0</v>
      </c>
      <c r="W225" s="150"/>
      <c r="X225" s="64">
        <f>IFERROR(VLOOKUP($B225,#REF!,14,FALSE),0)</f>
        <v>0</v>
      </c>
      <c r="Y225" s="99">
        <f t="shared" si="62"/>
        <v>0</v>
      </c>
      <c r="Z225" s="132">
        <f t="shared" si="63"/>
        <v>0</v>
      </c>
      <c r="AA225" s="151" t="str">
        <f t="shared" si="65"/>
        <v>N</v>
      </c>
      <c r="AC225" s="64"/>
      <c r="AE225" s="152"/>
      <c r="AH225" s="153"/>
      <c r="AI225" s="153"/>
      <c r="AJ225" s="153"/>
      <c r="AK225" s="154"/>
    </row>
    <row r="226" spans="1:37" x14ac:dyDescent="0.25">
      <c r="A226" s="142" t="s">
        <v>497</v>
      </c>
      <c r="B226" t="s">
        <v>678</v>
      </c>
      <c r="C226" t="s">
        <v>226</v>
      </c>
      <c r="D226" s="143">
        <f>IFERROR(VLOOKUP(B226,'Enrollment 25-26'!$B$5:$I$332,8,FALSE),0)</f>
        <v>129.17000000000002</v>
      </c>
      <c r="E226" s="64">
        <f t="shared" si="50"/>
        <v>15019</v>
      </c>
      <c r="F226" s="144">
        <v>0</v>
      </c>
      <c r="G226" s="144">
        <v>0</v>
      </c>
      <c r="H226" s="64">
        <f t="shared" si="51"/>
        <v>15019</v>
      </c>
      <c r="I226" s="64">
        <f t="shared" si="52"/>
        <v>0</v>
      </c>
      <c r="J226" s="145">
        <f t="shared" si="53"/>
        <v>15019</v>
      </c>
      <c r="K226" s="146" t="str">
        <f t="shared" si="64"/>
        <v>Y</v>
      </c>
      <c r="L226" s="147">
        <f t="shared" si="54"/>
        <v>0</v>
      </c>
      <c r="M226" s="148">
        <f t="shared" si="55"/>
        <v>129.17000000000002</v>
      </c>
      <c r="N226" s="64">
        <f t="shared" si="56"/>
        <v>111</v>
      </c>
      <c r="O226" s="64">
        <f t="shared" si="57"/>
        <v>15130</v>
      </c>
      <c r="Q226" s="104">
        <f t="shared" si="58"/>
        <v>0</v>
      </c>
      <c r="R226" s="104" t="str">
        <f t="shared" si="59"/>
        <v>Not Applicable</v>
      </c>
      <c r="S226" s="149" t="s">
        <v>815</v>
      </c>
      <c r="T226" s="149">
        <f>IF(O226=0,0,IF(S226="N",0,VLOOKUP(B226,'Enrollment 25-26'!$B$8:$K$332,9,FALSE)))</f>
        <v>0</v>
      </c>
      <c r="U226" s="64">
        <f t="shared" si="60"/>
        <v>15130</v>
      </c>
      <c r="V226" s="128">
        <f t="shared" si="61"/>
        <v>117.1324610977781</v>
      </c>
      <c r="W226" s="150"/>
      <c r="X226" s="64">
        <f>IFERROR(VLOOKUP($B226,#REF!,14,FALSE),0)</f>
        <v>0</v>
      </c>
      <c r="Y226" s="99">
        <f t="shared" si="62"/>
        <v>15130</v>
      </c>
      <c r="Z226" s="132">
        <f t="shared" si="63"/>
        <v>0</v>
      </c>
      <c r="AA226" s="151" t="str">
        <f t="shared" si="65"/>
        <v>Y</v>
      </c>
      <c r="AC226" s="64"/>
      <c r="AE226" s="152"/>
      <c r="AH226" s="153"/>
      <c r="AI226" s="153"/>
      <c r="AJ226" s="153"/>
      <c r="AK226" s="154"/>
    </row>
    <row r="227" spans="1:37" x14ac:dyDescent="0.25">
      <c r="A227" s="142" t="s">
        <v>497</v>
      </c>
      <c r="B227" t="s">
        <v>461</v>
      </c>
      <c r="C227" t="s">
        <v>462</v>
      </c>
      <c r="D227" s="143">
        <f>IFERROR(VLOOKUP(B227,'Enrollment 25-26'!$B$5:$I$332,8,FALSE),0)</f>
        <v>17.170000000000002</v>
      </c>
      <c r="E227" s="64">
        <f t="shared" si="50"/>
        <v>1996</v>
      </c>
      <c r="F227" s="144">
        <v>0</v>
      </c>
      <c r="G227" s="144">
        <v>0</v>
      </c>
      <c r="H227" s="64">
        <f t="shared" si="51"/>
        <v>1996</v>
      </c>
      <c r="I227" s="64">
        <f t="shared" si="52"/>
        <v>0</v>
      </c>
      <c r="J227" s="145">
        <f t="shared" si="53"/>
        <v>1996</v>
      </c>
      <c r="K227" s="146" t="str">
        <f t="shared" si="64"/>
        <v>C</v>
      </c>
      <c r="L227" s="147">
        <f t="shared" si="54"/>
        <v>0</v>
      </c>
      <c r="M227" s="148">
        <f t="shared" si="55"/>
        <v>17.170000000000002</v>
      </c>
      <c r="N227" s="64">
        <f t="shared" si="56"/>
        <v>15</v>
      </c>
      <c r="O227" s="64">
        <f t="shared" si="57"/>
        <v>2011</v>
      </c>
      <c r="Q227" s="104">
        <f t="shared" si="58"/>
        <v>0</v>
      </c>
      <c r="R227" s="104" t="str">
        <f t="shared" si="59"/>
        <v>Not Applicable</v>
      </c>
      <c r="S227" s="149" t="s">
        <v>815</v>
      </c>
      <c r="T227" s="149">
        <f>IF(O227=0,0,IF(S227="N",0,VLOOKUP(B227,'Enrollment 25-26'!$B$8:$K$332,9,FALSE)))</f>
        <v>0</v>
      </c>
      <c r="U227" s="64">
        <f t="shared" si="60"/>
        <v>2011</v>
      </c>
      <c r="V227" s="128">
        <f t="shared" si="61"/>
        <v>117.12288875946417</v>
      </c>
      <c r="W227" s="150"/>
      <c r="X227" s="64">
        <f>IFERROR(VLOOKUP($B227,#REF!,14,FALSE),0)</f>
        <v>0</v>
      </c>
      <c r="Y227" s="99">
        <f t="shared" si="62"/>
        <v>2011</v>
      </c>
      <c r="Z227" s="132">
        <f t="shared" si="63"/>
        <v>0</v>
      </c>
      <c r="AA227" s="151" t="str">
        <f t="shared" si="65"/>
        <v>C</v>
      </c>
      <c r="AC227" s="64"/>
      <c r="AE227" s="152"/>
      <c r="AH227" s="153"/>
      <c r="AI227" s="153"/>
      <c r="AJ227" s="153"/>
      <c r="AK227" s="154"/>
    </row>
    <row r="228" spans="1:37" x14ac:dyDescent="0.25">
      <c r="A228" s="142" t="s">
        <v>438</v>
      </c>
      <c r="B228" t="s">
        <v>475</v>
      </c>
      <c r="C228" t="s">
        <v>227</v>
      </c>
      <c r="D228" s="143">
        <f>IFERROR(VLOOKUP(B228,'Enrollment 25-26'!$B$5:$I$332,8,FALSE),0)</f>
        <v>61.66</v>
      </c>
      <c r="E228" s="64">
        <f t="shared" si="50"/>
        <v>7169</v>
      </c>
      <c r="F228" s="144">
        <v>0</v>
      </c>
      <c r="G228" s="144">
        <v>0</v>
      </c>
      <c r="H228" s="64">
        <f t="shared" si="51"/>
        <v>7169</v>
      </c>
      <c r="I228" s="64">
        <f t="shared" si="52"/>
        <v>0</v>
      </c>
      <c r="J228" s="145">
        <f t="shared" si="53"/>
        <v>7169</v>
      </c>
      <c r="K228" s="146" t="str">
        <f t="shared" si="64"/>
        <v>C</v>
      </c>
      <c r="L228" s="147">
        <f t="shared" si="54"/>
        <v>0</v>
      </c>
      <c r="M228" s="148">
        <f t="shared" si="55"/>
        <v>61.66</v>
      </c>
      <c r="N228" s="64">
        <f t="shared" si="56"/>
        <v>53</v>
      </c>
      <c r="O228" s="64">
        <f t="shared" si="57"/>
        <v>7222</v>
      </c>
      <c r="Q228" s="104">
        <f t="shared" si="58"/>
        <v>0</v>
      </c>
      <c r="R228" s="104" t="str">
        <f t="shared" si="59"/>
        <v>Not Applicable</v>
      </c>
      <c r="S228" s="149" t="s">
        <v>815</v>
      </c>
      <c r="T228" s="149">
        <f>IF(O228=0,0,IF(S228="N",0,VLOOKUP(B228,'Enrollment 25-26'!$B$8:$K$332,9,FALSE)))</f>
        <v>0</v>
      </c>
      <c r="U228" s="64">
        <f t="shared" si="60"/>
        <v>7222</v>
      </c>
      <c r="V228" s="128">
        <f t="shared" si="61"/>
        <v>117.1261758027895</v>
      </c>
      <c r="W228" s="150"/>
      <c r="X228" s="64">
        <f>IFERROR(VLOOKUP($B228,#REF!,14,FALSE),0)</f>
        <v>0</v>
      </c>
      <c r="Y228" s="99">
        <f t="shared" si="62"/>
        <v>7222</v>
      </c>
      <c r="Z228" s="132">
        <f t="shared" si="63"/>
        <v>0</v>
      </c>
      <c r="AA228" s="151" t="str">
        <f t="shared" si="65"/>
        <v>C</v>
      </c>
      <c r="AC228" s="64"/>
      <c r="AE228" s="152"/>
      <c r="AH228" s="153"/>
      <c r="AI228" s="153"/>
      <c r="AJ228" s="153"/>
      <c r="AK228" s="154"/>
    </row>
    <row r="229" spans="1:37" x14ac:dyDescent="0.25">
      <c r="A229" s="142" t="s">
        <v>443</v>
      </c>
      <c r="B229" t="s">
        <v>679</v>
      </c>
      <c r="C229" t="s">
        <v>228</v>
      </c>
      <c r="D229" s="143">
        <f>IFERROR(VLOOKUP(B229,'Enrollment 25-26'!$B$5:$I$332,8,FALSE),0)</f>
        <v>6.34</v>
      </c>
      <c r="E229" s="64">
        <f t="shared" si="50"/>
        <v>737</v>
      </c>
      <c r="F229" s="144">
        <v>0</v>
      </c>
      <c r="G229" s="144">
        <v>0</v>
      </c>
      <c r="H229" s="64">
        <f t="shared" si="51"/>
        <v>737</v>
      </c>
      <c r="I229" s="64">
        <f t="shared" si="52"/>
        <v>0</v>
      </c>
      <c r="J229" s="145">
        <f t="shared" si="53"/>
        <v>737</v>
      </c>
      <c r="K229" s="146" t="str">
        <f t="shared" si="64"/>
        <v>N</v>
      </c>
      <c r="L229" s="147">
        <f t="shared" si="54"/>
        <v>737</v>
      </c>
      <c r="M229" s="148">
        <f t="shared" si="55"/>
        <v>0</v>
      </c>
      <c r="N229" s="64">
        <f t="shared" si="56"/>
        <v>0</v>
      </c>
      <c r="O229" s="64">
        <f t="shared" si="57"/>
        <v>0</v>
      </c>
      <c r="Q229" s="104">
        <f t="shared" si="58"/>
        <v>0</v>
      </c>
      <c r="R229" s="104" t="str">
        <f t="shared" si="59"/>
        <v>Not Applicable</v>
      </c>
      <c r="S229" s="149" t="s">
        <v>815</v>
      </c>
      <c r="T229" s="149">
        <f>IF(O229=0,0,IF(S229="N",0,VLOOKUP(B229,'Enrollment 25-26'!$B$8:$K$332,9,FALSE)))</f>
        <v>0</v>
      </c>
      <c r="U229" s="64">
        <f t="shared" si="60"/>
        <v>0</v>
      </c>
      <c r="V229" s="128">
        <f t="shared" si="61"/>
        <v>0</v>
      </c>
      <c r="W229" s="150"/>
      <c r="X229" s="64">
        <f>IFERROR(VLOOKUP($B229,#REF!,14,FALSE),0)</f>
        <v>0</v>
      </c>
      <c r="Y229" s="99">
        <f t="shared" si="62"/>
        <v>0</v>
      </c>
      <c r="Z229" s="132">
        <f t="shared" si="63"/>
        <v>0</v>
      </c>
      <c r="AA229" s="151" t="str">
        <f t="shared" si="65"/>
        <v>N</v>
      </c>
      <c r="AC229" s="64"/>
      <c r="AE229" s="152"/>
      <c r="AH229" s="153"/>
      <c r="AI229" s="153"/>
      <c r="AJ229" s="153"/>
      <c r="AK229" s="154"/>
    </row>
    <row r="230" spans="1:37" x14ac:dyDescent="0.25">
      <c r="A230" s="142" t="s">
        <v>454</v>
      </c>
      <c r="B230" t="s">
        <v>680</v>
      </c>
      <c r="C230" t="s">
        <v>229</v>
      </c>
      <c r="D230" s="143">
        <f>IFERROR(VLOOKUP(B230,'Enrollment 25-26'!$B$5:$I$332,8,FALSE),0)</f>
        <v>3699.5066666666667</v>
      </c>
      <c r="E230" s="64">
        <f t="shared" si="50"/>
        <v>430142</v>
      </c>
      <c r="F230" s="144">
        <v>0</v>
      </c>
      <c r="G230" s="144">
        <v>0</v>
      </c>
      <c r="H230" s="64">
        <f t="shared" si="51"/>
        <v>430142</v>
      </c>
      <c r="I230" s="64">
        <f t="shared" si="52"/>
        <v>0</v>
      </c>
      <c r="J230" s="145">
        <f t="shared" si="53"/>
        <v>430142</v>
      </c>
      <c r="K230" s="146" t="str">
        <f t="shared" si="64"/>
        <v>Y</v>
      </c>
      <c r="L230" s="147">
        <f t="shared" si="54"/>
        <v>0</v>
      </c>
      <c r="M230" s="148">
        <f t="shared" si="55"/>
        <v>3699.5066666666667</v>
      </c>
      <c r="N230" s="64">
        <f t="shared" si="56"/>
        <v>3180</v>
      </c>
      <c r="O230" s="64">
        <f t="shared" si="57"/>
        <v>433322</v>
      </c>
      <c r="Q230" s="104">
        <f t="shared" si="58"/>
        <v>0</v>
      </c>
      <c r="R230" s="104" t="str">
        <f t="shared" si="59"/>
        <v>Not Applicable</v>
      </c>
      <c r="S230" s="149" t="s">
        <v>815</v>
      </c>
      <c r="T230" s="149">
        <f>IF(O230=0,0,IF(S230="N",0,VLOOKUP(B230,'Enrollment 25-26'!$B$8:$K$332,9,FALSE)))</f>
        <v>0</v>
      </c>
      <c r="U230" s="64">
        <f t="shared" si="60"/>
        <v>433322</v>
      </c>
      <c r="V230" s="128">
        <f t="shared" si="61"/>
        <v>117.12967134356653</v>
      </c>
      <c r="W230" s="150"/>
      <c r="X230" s="64">
        <f>IFERROR(VLOOKUP($B230,#REF!,14,FALSE),0)</f>
        <v>0</v>
      </c>
      <c r="Y230" s="99">
        <f t="shared" si="62"/>
        <v>433322</v>
      </c>
      <c r="Z230" s="132">
        <f t="shared" si="63"/>
        <v>0</v>
      </c>
      <c r="AA230" s="151" t="str">
        <f t="shared" si="65"/>
        <v>Y</v>
      </c>
      <c r="AC230" s="64"/>
      <c r="AE230" s="152"/>
      <c r="AH230" s="153"/>
      <c r="AI230" s="153"/>
      <c r="AJ230" s="153"/>
      <c r="AK230" s="154"/>
    </row>
    <row r="231" spans="1:37" s="155" customFormat="1" x14ac:dyDescent="0.25">
      <c r="A231" s="142" t="s">
        <v>443</v>
      </c>
      <c r="B231" s="13" t="s">
        <v>681</v>
      </c>
      <c r="C231" t="s">
        <v>231</v>
      </c>
      <c r="D231" s="143">
        <f>IFERROR(VLOOKUP(B231,'Enrollment 25-26'!$B$5:$I$332,8,FALSE),0)</f>
        <v>0</v>
      </c>
      <c r="E231" s="64">
        <f t="shared" si="50"/>
        <v>0</v>
      </c>
      <c r="F231" s="144">
        <v>0</v>
      </c>
      <c r="G231" s="144">
        <v>0</v>
      </c>
      <c r="H231" s="64">
        <f t="shared" si="51"/>
        <v>0</v>
      </c>
      <c r="I231" s="64">
        <f t="shared" si="52"/>
        <v>0</v>
      </c>
      <c r="J231" s="145">
        <f t="shared" si="53"/>
        <v>0</v>
      </c>
      <c r="K231" s="146" t="str">
        <f t="shared" si="64"/>
        <v>N</v>
      </c>
      <c r="L231" s="147">
        <f t="shared" si="54"/>
        <v>0</v>
      </c>
      <c r="M231" s="148">
        <f t="shared" si="55"/>
        <v>0</v>
      </c>
      <c r="N231" s="64">
        <f t="shared" si="56"/>
        <v>0</v>
      </c>
      <c r="O231" s="64">
        <f t="shared" si="57"/>
        <v>0</v>
      </c>
      <c r="P231" s="104"/>
      <c r="Q231" s="104">
        <f t="shared" si="58"/>
        <v>0</v>
      </c>
      <c r="R231" s="104" t="str">
        <f t="shared" si="59"/>
        <v>Not Applicable</v>
      </c>
      <c r="S231" s="149" t="s">
        <v>815</v>
      </c>
      <c r="T231" s="149">
        <f>IF(O231=0,0,IF(S231="N",0,VLOOKUP(B231,'Enrollment 25-26'!$B$8:$K$332,9,FALSE)))</f>
        <v>0</v>
      </c>
      <c r="U231" s="64">
        <f t="shared" si="60"/>
        <v>0</v>
      </c>
      <c r="V231" s="128">
        <f t="shared" si="61"/>
        <v>0</v>
      </c>
      <c r="W231" s="150"/>
      <c r="X231" s="64">
        <f>IFERROR(VLOOKUP($B231,#REF!,14,FALSE),0)</f>
        <v>0</v>
      </c>
      <c r="Y231" s="99">
        <f t="shared" si="62"/>
        <v>0</v>
      </c>
      <c r="Z231" s="132">
        <f t="shared" si="63"/>
        <v>0</v>
      </c>
      <c r="AA231" s="151" t="str">
        <f t="shared" si="65"/>
        <v>N</v>
      </c>
      <c r="AB231" s="184"/>
      <c r="AC231" s="64"/>
      <c r="AD231"/>
      <c r="AE231" s="152"/>
      <c r="AH231" s="156"/>
      <c r="AI231" s="156"/>
      <c r="AJ231" s="156"/>
      <c r="AK231" s="157"/>
    </row>
    <row r="232" spans="1:37" x14ac:dyDescent="0.25">
      <c r="A232" s="142" t="s">
        <v>451</v>
      </c>
      <c r="B232" t="s">
        <v>682</v>
      </c>
      <c r="C232" t="s">
        <v>232</v>
      </c>
      <c r="D232" s="143">
        <f>IFERROR(VLOOKUP(B232,'Enrollment 25-26'!$B$5:$I$332,8,FALSE),0)</f>
        <v>941.16666666666663</v>
      </c>
      <c r="E232" s="64">
        <f t="shared" si="50"/>
        <v>109430</v>
      </c>
      <c r="F232" s="144">
        <v>0</v>
      </c>
      <c r="G232" s="144">
        <v>0</v>
      </c>
      <c r="H232" s="64">
        <f t="shared" si="51"/>
        <v>109430</v>
      </c>
      <c r="I232" s="64">
        <f t="shared" si="52"/>
        <v>0</v>
      </c>
      <c r="J232" s="145">
        <f t="shared" si="53"/>
        <v>109430</v>
      </c>
      <c r="K232" s="146" t="str">
        <f t="shared" si="64"/>
        <v>Y</v>
      </c>
      <c r="L232" s="147">
        <f t="shared" si="54"/>
        <v>0</v>
      </c>
      <c r="M232" s="148">
        <f t="shared" si="55"/>
        <v>941.16666666666663</v>
      </c>
      <c r="N232" s="64">
        <f t="shared" si="56"/>
        <v>809</v>
      </c>
      <c r="O232" s="64">
        <f t="shared" si="57"/>
        <v>110239</v>
      </c>
      <c r="Q232" s="104">
        <f t="shared" si="58"/>
        <v>0</v>
      </c>
      <c r="R232" s="104" t="str">
        <f t="shared" si="59"/>
        <v>Not Applicable</v>
      </c>
      <c r="S232" s="149" t="s">
        <v>815</v>
      </c>
      <c r="T232" s="149">
        <f>IF(O232=0,0,IF(S232="N",0,VLOOKUP(B232,'Enrollment 25-26'!$B$8:$K$332,9,FALSE)))</f>
        <v>0</v>
      </c>
      <c r="U232" s="64">
        <f t="shared" si="60"/>
        <v>110239</v>
      </c>
      <c r="V232" s="128">
        <f t="shared" si="61"/>
        <v>117.13015760580839</v>
      </c>
      <c r="W232" s="150"/>
      <c r="X232" s="64">
        <f>IFERROR(VLOOKUP($B232,#REF!,14,FALSE),0)</f>
        <v>0</v>
      </c>
      <c r="Y232" s="99">
        <f t="shared" si="62"/>
        <v>110239</v>
      </c>
      <c r="Z232" s="132">
        <f t="shared" si="63"/>
        <v>0</v>
      </c>
      <c r="AA232" s="151" t="str">
        <f t="shared" si="65"/>
        <v>Y</v>
      </c>
      <c r="AC232" s="64"/>
      <c r="AE232" s="152"/>
      <c r="AH232" s="153"/>
      <c r="AI232" s="153"/>
      <c r="AJ232" s="153"/>
      <c r="AK232" s="154"/>
    </row>
    <row r="233" spans="1:37" x14ac:dyDescent="0.25">
      <c r="A233" s="142" t="s">
        <v>459</v>
      </c>
      <c r="B233" t="s">
        <v>683</v>
      </c>
      <c r="C233" t="s">
        <v>233</v>
      </c>
      <c r="D233" s="143">
        <f>IFERROR(VLOOKUP(B233,'Enrollment 25-26'!$B$5:$I$332,8,FALSE),0)</f>
        <v>231.5</v>
      </c>
      <c r="E233" s="64">
        <f t="shared" si="50"/>
        <v>26917</v>
      </c>
      <c r="F233" s="144">
        <v>0</v>
      </c>
      <c r="G233" s="144">
        <v>0</v>
      </c>
      <c r="H233" s="64">
        <f t="shared" si="51"/>
        <v>26917</v>
      </c>
      <c r="I233" s="64">
        <f t="shared" si="52"/>
        <v>0</v>
      </c>
      <c r="J233" s="145">
        <f t="shared" si="53"/>
        <v>26917</v>
      </c>
      <c r="K233" s="146" t="str">
        <f t="shared" si="64"/>
        <v>Y</v>
      </c>
      <c r="L233" s="147">
        <f t="shared" si="54"/>
        <v>0</v>
      </c>
      <c r="M233" s="148">
        <f t="shared" si="55"/>
        <v>231.5</v>
      </c>
      <c r="N233" s="64">
        <f t="shared" si="56"/>
        <v>199</v>
      </c>
      <c r="O233" s="64">
        <f t="shared" si="57"/>
        <v>27116</v>
      </c>
      <c r="Q233" s="104">
        <f t="shared" si="58"/>
        <v>0</v>
      </c>
      <c r="R233" s="104" t="str">
        <f t="shared" si="59"/>
        <v>Not Applicable</v>
      </c>
      <c r="S233" s="149" t="s">
        <v>815</v>
      </c>
      <c r="T233" s="149">
        <f>IF(O233=0,0,IF(S233="N",0,VLOOKUP(B233,'Enrollment 25-26'!$B$8:$K$332,9,FALSE)))</f>
        <v>0</v>
      </c>
      <c r="U233" s="64">
        <f t="shared" si="60"/>
        <v>27116</v>
      </c>
      <c r="V233" s="128">
        <f t="shared" si="61"/>
        <v>117.1317494600432</v>
      </c>
      <c r="W233" s="150"/>
      <c r="X233" s="64">
        <f>IFERROR(VLOOKUP($B233,#REF!,14,FALSE),0)</f>
        <v>0</v>
      </c>
      <c r="Y233" s="99">
        <f t="shared" si="62"/>
        <v>27116</v>
      </c>
      <c r="Z233" s="132">
        <f t="shared" si="63"/>
        <v>0</v>
      </c>
      <c r="AA233" s="151" t="str">
        <f t="shared" si="65"/>
        <v>Y</v>
      </c>
      <c r="AC233" s="64"/>
      <c r="AE233" s="152"/>
      <c r="AH233" s="153"/>
      <c r="AI233" s="153"/>
      <c r="AJ233" s="153"/>
      <c r="AK233" s="154"/>
    </row>
    <row r="234" spans="1:37" x14ac:dyDescent="0.25">
      <c r="A234" s="142" t="s">
        <v>443</v>
      </c>
      <c r="B234" t="s">
        <v>684</v>
      </c>
      <c r="C234" t="s">
        <v>234</v>
      </c>
      <c r="D234" s="143">
        <f>IFERROR(VLOOKUP(B234,'Enrollment 25-26'!$B$5:$I$332,8,FALSE),0)</f>
        <v>2.17</v>
      </c>
      <c r="E234" s="64">
        <f t="shared" si="50"/>
        <v>252</v>
      </c>
      <c r="F234" s="144">
        <v>0</v>
      </c>
      <c r="G234" s="144">
        <v>0</v>
      </c>
      <c r="H234" s="64">
        <f t="shared" si="51"/>
        <v>252</v>
      </c>
      <c r="I234" s="64">
        <f t="shared" si="52"/>
        <v>0</v>
      </c>
      <c r="J234" s="145">
        <f t="shared" si="53"/>
        <v>252</v>
      </c>
      <c r="K234" s="146" t="str">
        <f t="shared" si="64"/>
        <v>N</v>
      </c>
      <c r="L234" s="147">
        <f t="shared" si="54"/>
        <v>252</v>
      </c>
      <c r="M234" s="148">
        <f t="shared" si="55"/>
        <v>0</v>
      </c>
      <c r="N234" s="64">
        <f t="shared" si="56"/>
        <v>0</v>
      </c>
      <c r="O234" s="64">
        <f t="shared" si="57"/>
        <v>0</v>
      </c>
      <c r="Q234" s="104">
        <f t="shared" si="58"/>
        <v>0</v>
      </c>
      <c r="R234" s="104" t="str">
        <f t="shared" si="59"/>
        <v>Not Applicable</v>
      </c>
      <c r="S234" s="149" t="s">
        <v>815</v>
      </c>
      <c r="T234" s="149">
        <f>IF(O234=0,0,IF(S234="N",0,VLOOKUP(B234,'Enrollment 25-26'!$B$8:$K$332,9,FALSE)))</f>
        <v>0</v>
      </c>
      <c r="U234" s="64">
        <f t="shared" si="60"/>
        <v>0</v>
      </c>
      <c r="V234" s="128">
        <f t="shared" si="61"/>
        <v>0</v>
      </c>
      <c r="W234" s="150"/>
      <c r="X234" s="64">
        <f>IFERROR(VLOOKUP($B234,#REF!,14,FALSE),0)</f>
        <v>0</v>
      </c>
      <c r="Y234" s="99">
        <f t="shared" si="62"/>
        <v>0</v>
      </c>
      <c r="Z234" s="132">
        <f t="shared" si="63"/>
        <v>0</v>
      </c>
      <c r="AA234" s="151" t="str">
        <f t="shared" si="65"/>
        <v>N</v>
      </c>
      <c r="AC234" s="64"/>
      <c r="AE234" s="152"/>
      <c r="AH234" s="153"/>
      <c r="AI234" s="153"/>
      <c r="AJ234" s="153"/>
      <c r="AK234" s="154"/>
    </row>
    <row r="235" spans="1:37" x14ac:dyDescent="0.25">
      <c r="A235" s="142" t="s">
        <v>443</v>
      </c>
      <c r="B235" t="s">
        <v>685</v>
      </c>
      <c r="C235" t="s">
        <v>235</v>
      </c>
      <c r="D235" s="143">
        <f>IFERROR(VLOOKUP(B235,'Enrollment 25-26'!$B$5:$I$332,8,FALSE),0)</f>
        <v>13.5</v>
      </c>
      <c r="E235" s="64">
        <f t="shared" si="50"/>
        <v>1570</v>
      </c>
      <c r="F235" s="144">
        <v>0</v>
      </c>
      <c r="G235" s="144">
        <v>0</v>
      </c>
      <c r="H235" s="64">
        <f t="shared" si="51"/>
        <v>1570</v>
      </c>
      <c r="I235" s="64">
        <f t="shared" si="52"/>
        <v>0</v>
      </c>
      <c r="J235" s="145">
        <f t="shared" si="53"/>
        <v>1570</v>
      </c>
      <c r="K235" s="146" t="str">
        <f t="shared" si="64"/>
        <v>N</v>
      </c>
      <c r="L235" s="147">
        <f t="shared" si="54"/>
        <v>1570</v>
      </c>
      <c r="M235" s="148">
        <f t="shared" si="55"/>
        <v>0</v>
      </c>
      <c r="N235" s="64">
        <f t="shared" si="56"/>
        <v>0</v>
      </c>
      <c r="O235" s="64">
        <f t="shared" si="57"/>
        <v>0</v>
      </c>
      <c r="Q235" s="104">
        <f t="shared" si="58"/>
        <v>0</v>
      </c>
      <c r="R235" s="104" t="str">
        <f t="shared" si="59"/>
        <v>Not Applicable</v>
      </c>
      <c r="S235" s="149" t="s">
        <v>815</v>
      </c>
      <c r="T235" s="149">
        <f>IF(O235=0,0,IF(S235="N",0,VLOOKUP(B235,'Enrollment 25-26'!$B$8:$K$332,9,FALSE)))</f>
        <v>0</v>
      </c>
      <c r="U235" s="64">
        <f t="shared" si="60"/>
        <v>0</v>
      </c>
      <c r="V235" s="128">
        <f t="shared" si="61"/>
        <v>0</v>
      </c>
      <c r="W235" s="150"/>
      <c r="X235" s="64">
        <f>IFERROR(VLOOKUP($B235,#REF!,14,FALSE),0)</f>
        <v>0</v>
      </c>
      <c r="Y235" s="99">
        <f t="shared" si="62"/>
        <v>0</v>
      </c>
      <c r="Z235" s="132">
        <f t="shared" si="63"/>
        <v>0</v>
      </c>
      <c r="AA235" s="151" t="str">
        <f t="shared" si="65"/>
        <v>N</v>
      </c>
      <c r="AC235" s="64"/>
      <c r="AE235" s="152"/>
      <c r="AH235" s="153"/>
      <c r="AI235" s="153"/>
      <c r="AJ235" s="153"/>
      <c r="AK235" s="154"/>
    </row>
    <row r="236" spans="1:37" x14ac:dyDescent="0.25">
      <c r="A236" s="142" t="s">
        <v>454</v>
      </c>
      <c r="B236" t="s">
        <v>686</v>
      </c>
      <c r="C236" t="s">
        <v>236</v>
      </c>
      <c r="D236" s="143">
        <f>IFERROR(VLOOKUP(B236,'Enrollment 25-26'!$B$5:$I$332,8,FALSE),0)</f>
        <v>215</v>
      </c>
      <c r="E236" s="64">
        <f t="shared" si="50"/>
        <v>24998</v>
      </c>
      <c r="F236" s="144">
        <v>0</v>
      </c>
      <c r="G236" s="144">
        <v>0</v>
      </c>
      <c r="H236" s="64">
        <f t="shared" si="51"/>
        <v>24998</v>
      </c>
      <c r="I236" s="64">
        <f t="shared" si="52"/>
        <v>0</v>
      </c>
      <c r="J236" s="145">
        <f t="shared" si="53"/>
        <v>24998</v>
      </c>
      <c r="K236" s="146" t="str">
        <f t="shared" si="64"/>
        <v>Y</v>
      </c>
      <c r="L236" s="147">
        <f t="shared" si="54"/>
        <v>0</v>
      </c>
      <c r="M236" s="148">
        <f t="shared" si="55"/>
        <v>215</v>
      </c>
      <c r="N236" s="64">
        <f t="shared" si="56"/>
        <v>185</v>
      </c>
      <c r="O236" s="64">
        <f t="shared" si="57"/>
        <v>25183</v>
      </c>
      <c r="Q236" s="104">
        <f t="shared" si="58"/>
        <v>0</v>
      </c>
      <c r="R236" s="104" t="str">
        <f t="shared" si="59"/>
        <v>Not Applicable</v>
      </c>
      <c r="S236" s="149" t="s">
        <v>815</v>
      </c>
      <c r="T236" s="149">
        <f>IF(O236=0,0,IF(S236="N",0,VLOOKUP(B236,'Enrollment 25-26'!$B$8:$K$332,9,FALSE)))</f>
        <v>0</v>
      </c>
      <c r="U236" s="64">
        <f t="shared" si="60"/>
        <v>25183</v>
      </c>
      <c r="V236" s="128">
        <f t="shared" si="61"/>
        <v>117.13023255813954</v>
      </c>
      <c r="W236" s="150"/>
      <c r="X236" s="64">
        <f>IFERROR(VLOOKUP($B236,#REF!,14,FALSE),0)</f>
        <v>0</v>
      </c>
      <c r="Y236" s="99">
        <f t="shared" si="62"/>
        <v>25183</v>
      </c>
      <c r="Z236" s="132">
        <f t="shared" si="63"/>
        <v>0</v>
      </c>
      <c r="AA236" s="151" t="str">
        <f t="shared" si="65"/>
        <v>Y</v>
      </c>
      <c r="AC236" s="64"/>
      <c r="AE236" s="152"/>
      <c r="AH236" s="153"/>
      <c r="AI236" s="153"/>
      <c r="AJ236" s="153"/>
      <c r="AK236" s="154"/>
    </row>
    <row r="237" spans="1:37" x14ac:dyDescent="0.25">
      <c r="A237" s="142" t="s">
        <v>438</v>
      </c>
      <c r="B237" t="s">
        <v>687</v>
      </c>
      <c r="C237" t="s">
        <v>237</v>
      </c>
      <c r="D237" s="143">
        <f>IFERROR(VLOOKUP(B237,'Enrollment 25-26'!$B$5:$I$332,8,FALSE),0)</f>
        <v>276.33333333333331</v>
      </c>
      <c r="E237" s="64">
        <f t="shared" si="50"/>
        <v>32129</v>
      </c>
      <c r="F237" s="144">
        <v>0</v>
      </c>
      <c r="G237" s="144">
        <v>0</v>
      </c>
      <c r="H237" s="64">
        <f t="shared" si="51"/>
        <v>32129</v>
      </c>
      <c r="I237" s="64">
        <f t="shared" si="52"/>
        <v>0</v>
      </c>
      <c r="J237" s="145">
        <f t="shared" si="53"/>
        <v>32129</v>
      </c>
      <c r="K237" s="146" t="str">
        <f t="shared" si="64"/>
        <v>Y</v>
      </c>
      <c r="L237" s="147">
        <f t="shared" si="54"/>
        <v>0</v>
      </c>
      <c r="M237" s="148">
        <f t="shared" si="55"/>
        <v>276.33333333333331</v>
      </c>
      <c r="N237" s="64">
        <f t="shared" si="56"/>
        <v>238</v>
      </c>
      <c r="O237" s="64">
        <f t="shared" si="57"/>
        <v>32367</v>
      </c>
      <c r="Q237" s="104">
        <f t="shared" si="58"/>
        <v>0</v>
      </c>
      <c r="R237" s="104" t="str">
        <f t="shared" si="59"/>
        <v>Not Applicable</v>
      </c>
      <c r="S237" s="149" t="s">
        <v>815</v>
      </c>
      <c r="T237" s="149">
        <f>IF(O237=0,0,IF(S237="N",0,VLOOKUP(B237,'Enrollment 25-26'!$B$8:$K$332,9,FALSE)))</f>
        <v>0</v>
      </c>
      <c r="U237" s="64">
        <f t="shared" si="60"/>
        <v>32367</v>
      </c>
      <c r="V237" s="128">
        <f t="shared" si="61"/>
        <v>117.13027744270205</v>
      </c>
      <c r="W237" s="150"/>
      <c r="X237" s="64">
        <f>IFERROR(VLOOKUP($B237,#REF!,14,FALSE),0)</f>
        <v>0</v>
      </c>
      <c r="Y237" s="99">
        <f t="shared" si="62"/>
        <v>32367</v>
      </c>
      <c r="Z237" s="132">
        <f t="shared" si="63"/>
        <v>0</v>
      </c>
      <c r="AA237" s="151" t="str">
        <f t="shared" si="65"/>
        <v>Y</v>
      </c>
      <c r="AC237" s="64"/>
      <c r="AE237" s="152"/>
      <c r="AH237" s="153"/>
      <c r="AI237" s="153"/>
      <c r="AJ237" s="153"/>
      <c r="AK237" s="154"/>
    </row>
    <row r="238" spans="1:37" x14ac:dyDescent="0.25">
      <c r="A238" s="142" t="s">
        <v>459</v>
      </c>
      <c r="B238" t="s">
        <v>688</v>
      </c>
      <c r="C238" t="s">
        <v>238</v>
      </c>
      <c r="D238" s="143">
        <f>IFERROR(VLOOKUP(B238,'Enrollment 25-26'!$B$5:$I$332,8,FALSE),0)</f>
        <v>16</v>
      </c>
      <c r="E238" s="64">
        <f t="shared" si="50"/>
        <v>1860</v>
      </c>
      <c r="F238" s="144">
        <v>0</v>
      </c>
      <c r="G238" s="144">
        <v>0</v>
      </c>
      <c r="H238" s="64">
        <f t="shared" si="51"/>
        <v>1860</v>
      </c>
      <c r="I238" s="64">
        <f t="shared" si="52"/>
        <v>0</v>
      </c>
      <c r="J238" s="145">
        <f t="shared" si="53"/>
        <v>1860</v>
      </c>
      <c r="K238" s="146" t="str">
        <f t="shared" si="64"/>
        <v>N</v>
      </c>
      <c r="L238" s="147">
        <f t="shared" si="54"/>
        <v>1860</v>
      </c>
      <c r="M238" s="148">
        <f t="shared" si="55"/>
        <v>0</v>
      </c>
      <c r="N238" s="64">
        <f t="shared" si="56"/>
        <v>0</v>
      </c>
      <c r="O238" s="64">
        <f t="shared" si="57"/>
        <v>0</v>
      </c>
      <c r="Q238" s="104">
        <f t="shared" si="58"/>
        <v>0</v>
      </c>
      <c r="R238" s="104" t="str">
        <f t="shared" si="59"/>
        <v>Not Applicable</v>
      </c>
      <c r="S238" s="149" t="s">
        <v>815</v>
      </c>
      <c r="T238" s="149">
        <f>IF(O238=0,0,IF(S238="N",0,VLOOKUP(B238,'Enrollment 25-26'!$B$8:$K$332,9,FALSE)))</f>
        <v>0</v>
      </c>
      <c r="U238" s="64">
        <f t="shared" si="60"/>
        <v>0</v>
      </c>
      <c r="V238" s="128">
        <f t="shared" si="61"/>
        <v>0</v>
      </c>
      <c r="W238" s="150"/>
      <c r="X238" s="64">
        <f>IFERROR(VLOOKUP($B238,#REF!,14,FALSE),0)</f>
        <v>0</v>
      </c>
      <c r="Y238" s="99">
        <f t="shared" si="62"/>
        <v>0</v>
      </c>
      <c r="Z238" s="132">
        <f t="shared" si="63"/>
        <v>0</v>
      </c>
      <c r="AA238" s="151" t="str">
        <f t="shared" si="65"/>
        <v>N</v>
      </c>
      <c r="AC238" s="64"/>
      <c r="AE238" s="152"/>
      <c r="AH238" s="153"/>
      <c r="AI238" s="153"/>
      <c r="AJ238" s="153"/>
      <c r="AK238" s="154"/>
    </row>
    <row r="239" spans="1:37" x14ac:dyDescent="0.25">
      <c r="A239" s="142" t="s">
        <v>443</v>
      </c>
      <c r="B239" t="s">
        <v>689</v>
      </c>
      <c r="C239" t="s">
        <v>239</v>
      </c>
      <c r="D239" s="143">
        <f>IFERROR(VLOOKUP(B239,'Enrollment 25-26'!$B$5:$I$332,8,FALSE),0)</f>
        <v>0</v>
      </c>
      <c r="E239" s="64">
        <f t="shared" si="50"/>
        <v>0</v>
      </c>
      <c r="F239" s="144">
        <v>0</v>
      </c>
      <c r="G239" s="144">
        <v>0</v>
      </c>
      <c r="H239" s="64">
        <f t="shared" si="51"/>
        <v>0</v>
      </c>
      <c r="I239" s="64">
        <f t="shared" si="52"/>
        <v>0</v>
      </c>
      <c r="J239" s="145">
        <f t="shared" si="53"/>
        <v>0</v>
      </c>
      <c r="K239" s="146" t="str">
        <f t="shared" si="64"/>
        <v>N</v>
      </c>
      <c r="L239" s="147">
        <f t="shared" si="54"/>
        <v>0</v>
      </c>
      <c r="M239" s="148">
        <f t="shared" si="55"/>
        <v>0</v>
      </c>
      <c r="N239" s="64">
        <f t="shared" si="56"/>
        <v>0</v>
      </c>
      <c r="O239" s="64">
        <f t="shared" si="57"/>
        <v>0</v>
      </c>
      <c r="Q239" s="104">
        <f t="shared" si="58"/>
        <v>0</v>
      </c>
      <c r="R239" s="104" t="str">
        <f t="shared" si="59"/>
        <v>Not Applicable</v>
      </c>
      <c r="S239" s="149" t="s">
        <v>815</v>
      </c>
      <c r="T239" s="149">
        <f>IF(O239=0,0,IF(S239="N",0,VLOOKUP(B239,'Enrollment 25-26'!$B$8:$K$332,9,FALSE)))</f>
        <v>0</v>
      </c>
      <c r="U239" s="64">
        <f t="shared" si="60"/>
        <v>0</v>
      </c>
      <c r="V239" s="128">
        <f t="shared" si="61"/>
        <v>0</v>
      </c>
      <c r="W239" s="150"/>
      <c r="X239" s="64">
        <f>IFERROR(VLOOKUP($B239,#REF!,14,FALSE),0)</f>
        <v>0</v>
      </c>
      <c r="Y239" s="99">
        <f t="shared" si="62"/>
        <v>0</v>
      </c>
      <c r="Z239" s="132">
        <f t="shared" si="63"/>
        <v>0</v>
      </c>
      <c r="AA239" s="151" t="str">
        <f t="shared" si="65"/>
        <v>N</v>
      </c>
      <c r="AC239" s="64"/>
      <c r="AE239" s="152"/>
      <c r="AH239" s="153"/>
      <c r="AI239" s="153"/>
      <c r="AJ239" s="153"/>
      <c r="AK239" s="154"/>
    </row>
    <row r="240" spans="1:37" x14ac:dyDescent="0.25">
      <c r="A240" s="142" t="s">
        <v>471</v>
      </c>
      <c r="B240" t="s">
        <v>690</v>
      </c>
      <c r="C240" t="s">
        <v>240</v>
      </c>
      <c r="D240" s="143">
        <f>IFERROR(VLOOKUP(B240,'Enrollment 25-26'!$B$5:$I$332,8,FALSE),0)</f>
        <v>762.17000000000007</v>
      </c>
      <c r="E240" s="64">
        <f t="shared" si="50"/>
        <v>88618</v>
      </c>
      <c r="F240" s="144">
        <v>0</v>
      </c>
      <c r="G240" s="144">
        <v>0</v>
      </c>
      <c r="H240" s="64">
        <f t="shared" si="51"/>
        <v>88618</v>
      </c>
      <c r="I240" s="64">
        <f t="shared" si="52"/>
        <v>0</v>
      </c>
      <c r="J240" s="145">
        <f t="shared" si="53"/>
        <v>88618</v>
      </c>
      <c r="K240" s="146" t="str">
        <f t="shared" si="64"/>
        <v>Y</v>
      </c>
      <c r="L240" s="147">
        <f t="shared" si="54"/>
        <v>0</v>
      </c>
      <c r="M240" s="148">
        <f t="shared" si="55"/>
        <v>762.17000000000007</v>
      </c>
      <c r="N240" s="64">
        <f t="shared" si="56"/>
        <v>655</v>
      </c>
      <c r="O240" s="64">
        <f t="shared" si="57"/>
        <v>89273</v>
      </c>
      <c r="Q240" s="104">
        <f t="shared" si="58"/>
        <v>0</v>
      </c>
      <c r="R240" s="104" t="str">
        <f t="shared" si="59"/>
        <v>Not Applicable</v>
      </c>
      <c r="S240" s="149" t="s">
        <v>815</v>
      </c>
      <c r="T240" s="149">
        <f>IF(O240=0,0,IF(S240="N",0,VLOOKUP(B240,'Enrollment 25-26'!$B$8:$K$332,9,FALSE)))</f>
        <v>0</v>
      </c>
      <c r="U240" s="64">
        <f t="shared" si="60"/>
        <v>89273</v>
      </c>
      <c r="V240" s="128">
        <f t="shared" si="61"/>
        <v>117.13003660600653</v>
      </c>
      <c r="W240" s="150"/>
      <c r="X240" s="64">
        <f>IFERROR(VLOOKUP($B240,#REF!,14,FALSE),0)</f>
        <v>0</v>
      </c>
      <c r="Y240" s="99">
        <f t="shared" si="62"/>
        <v>89273</v>
      </c>
      <c r="Z240" s="132">
        <f t="shared" si="63"/>
        <v>0</v>
      </c>
      <c r="AA240" s="151" t="str">
        <f t="shared" si="65"/>
        <v>Y</v>
      </c>
      <c r="AC240" s="64"/>
      <c r="AE240" s="152"/>
      <c r="AH240" s="153"/>
      <c r="AI240" s="153"/>
      <c r="AJ240" s="153"/>
      <c r="AK240" s="154"/>
    </row>
    <row r="241" spans="1:37" x14ac:dyDescent="0.25">
      <c r="A241" s="142" t="s">
        <v>446</v>
      </c>
      <c r="B241" t="s">
        <v>490</v>
      </c>
      <c r="C241" t="s">
        <v>241</v>
      </c>
      <c r="D241" s="143">
        <f>IFERROR(VLOOKUP(B241,'Enrollment 25-26'!$B$5:$I$332,8,FALSE),0)</f>
        <v>71.17</v>
      </c>
      <c r="E241" s="64">
        <f t="shared" si="50"/>
        <v>8275</v>
      </c>
      <c r="F241" s="144">
        <v>0</v>
      </c>
      <c r="G241" s="144">
        <v>0</v>
      </c>
      <c r="H241" s="64">
        <f t="shared" si="51"/>
        <v>8275</v>
      </c>
      <c r="I241" s="64">
        <f t="shared" si="52"/>
        <v>0</v>
      </c>
      <c r="J241" s="145">
        <f t="shared" si="53"/>
        <v>8275</v>
      </c>
      <c r="K241" s="146" t="str">
        <f t="shared" si="64"/>
        <v>C</v>
      </c>
      <c r="L241" s="147">
        <f t="shared" si="54"/>
        <v>0</v>
      </c>
      <c r="M241" s="148">
        <f t="shared" si="55"/>
        <v>71.17</v>
      </c>
      <c r="N241" s="64">
        <f t="shared" si="56"/>
        <v>61</v>
      </c>
      <c r="O241" s="64">
        <f t="shared" si="57"/>
        <v>8336</v>
      </c>
      <c r="Q241" s="104">
        <f t="shared" si="58"/>
        <v>0</v>
      </c>
      <c r="R241" s="104" t="str">
        <f t="shared" si="59"/>
        <v>Not Applicable</v>
      </c>
      <c r="S241" s="149" t="s">
        <v>815</v>
      </c>
      <c r="T241" s="149">
        <f>IF(O241=0,0,IF(S241="N",0,VLOOKUP(B241,'Enrollment 25-26'!$B$8:$K$332,9,FALSE)))</f>
        <v>0</v>
      </c>
      <c r="U241" s="64">
        <f t="shared" si="60"/>
        <v>8336</v>
      </c>
      <c r="V241" s="128">
        <f t="shared" si="61"/>
        <v>117.12800337220739</v>
      </c>
      <c r="W241" s="150"/>
      <c r="X241" s="64">
        <f>IFERROR(VLOOKUP($B241,#REF!,14,FALSE),0)</f>
        <v>0</v>
      </c>
      <c r="Y241" s="99">
        <f t="shared" si="62"/>
        <v>8336</v>
      </c>
      <c r="Z241" s="132">
        <f t="shared" si="63"/>
        <v>0</v>
      </c>
      <c r="AA241" s="151" t="str">
        <f t="shared" si="65"/>
        <v>C</v>
      </c>
      <c r="AC241" s="64"/>
      <c r="AE241" s="152"/>
      <c r="AH241" s="153"/>
      <c r="AI241" s="153"/>
      <c r="AJ241" s="153"/>
      <c r="AK241" s="154"/>
    </row>
    <row r="242" spans="1:37" x14ac:dyDescent="0.25">
      <c r="A242" s="142" t="s">
        <v>438</v>
      </c>
      <c r="B242" t="s">
        <v>691</v>
      </c>
      <c r="C242" t="s">
        <v>242</v>
      </c>
      <c r="D242" s="143">
        <f>IFERROR(VLOOKUP(B242,'Enrollment 25-26'!$B$5:$I$332,8,FALSE),0)</f>
        <v>0</v>
      </c>
      <c r="E242" s="64">
        <f t="shared" si="50"/>
        <v>0</v>
      </c>
      <c r="F242" s="144">
        <v>0</v>
      </c>
      <c r="G242" s="144">
        <v>0</v>
      </c>
      <c r="H242" s="64">
        <f t="shared" si="51"/>
        <v>0</v>
      </c>
      <c r="I242" s="64">
        <f t="shared" si="52"/>
        <v>0</v>
      </c>
      <c r="J242" s="145">
        <f t="shared" si="53"/>
        <v>0</v>
      </c>
      <c r="K242" s="146" t="str">
        <f t="shared" si="64"/>
        <v>N</v>
      </c>
      <c r="L242" s="147">
        <f t="shared" si="54"/>
        <v>0</v>
      </c>
      <c r="M242" s="148">
        <f t="shared" si="55"/>
        <v>0</v>
      </c>
      <c r="N242" s="64">
        <f t="shared" si="56"/>
        <v>0</v>
      </c>
      <c r="O242" s="64">
        <f t="shared" si="57"/>
        <v>0</v>
      </c>
      <c r="Q242" s="104">
        <f t="shared" si="58"/>
        <v>0</v>
      </c>
      <c r="R242" s="104" t="str">
        <f t="shared" si="59"/>
        <v>Not Applicable</v>
      </c>
      <c r="S242" s="149" t="s">
        <v>815</v>
      </c>
      <c r="T242" s="149">
        <f>IF(O242=0,0,IF(S242="N",0,VLOOKUP(B242,'Enrollment 25-26'!$B$8:$K$332,9,FALSE)))</f>
        <v>0</v>
      </c>
      <c r="U242" s="64">
        <f t="shared" si="60"/>
        <v>0</v>
      </c>
      <c r="V242" s="128">
        <f t="shared" si="61"/>
        <v>0</v>
      </c>
      <c r="W242" s="150"/>
      <c r="X242" s="64">
        <f>IFERROR(VLOOKUP($B242,#REF!,14,FALSE),0)</f>
        <v>0</v>
      </c>
      <c r="Y242" s="99">
        <f t="shared" si="62"/>
        <v>0</v>
      </c>
      <c r="Z242" s="132">
        <f t="shared" si="63"/>
        <v>0</v>
      </c>
      <c r="AA242" s="151" t="str">
        <f t="shared" si="65"/>
        <v>N</v>
      </c>
      <c r="AC242" s="64"/>
      <c r="AE242" s="152"/>
      <c r="AH242" s="153"/>
      <c r="AI242" s="153"/>
      <c r="AJ242" s="153"/>
      <c r="AK242" s="154"/>
    </row>
    <row r="243" spans="1:37" x14ac:dyDescent="0.25">
      <c r="A243" s="142" t="s">
        <v>497</v>
      </c>
      <c r="B243" t="s">
        <v>692</v>
      </c>
      <c r="C243" t="s">
        <v>693</v>
      </c>
      <c r="D243" s="143">
        <f>IFERROR(VLOOKUP(B243,'Enrollment 25-26'!$B$5:$I$332,8,FALSE),0)</f>
        <v>0</v>
      </c>
      <c r="E243" s="64">
        <f t="shared" si="50"/>
        <v>0</v>
      </c>
      <c r="F243" s="144">
        <v>0</v>
      </c>
      <c r="G243" s="144">
        <v>0</v>
      </c>
      <c r="H243" s="64">
        <f t="shared" si="51"/>
        <v>0</v>
      </c>
      <c r="I243" s="64">
        <f t="shared" si="52"/>
        <v>0</v>
      </c>
      <c r="J243" s="145">
        <f t="shared" si="53"/>
        <v>0</v>
      </c>
      <c r="K243" s="146" t="str">
        <f t="shared" si="64"/>
        <v>N</v>
      </c>
      <c r="L243" s="147">
        <f t="shared" si="54"/>
        <v>0</v>
      </c>
      <c r="M243" s="148">
        <f t="shared" si="55"/>
        <v>0</v>
      </c>
      <c r="N243" s="64">
        <f t="shared" si="56"/>
        <v>0</v>
      </c>
      <c r="O243" s="64">
        <f t="shared" si="57"/>
        <v>0</v>
      </c>
      <c r="Q243" s="104">
        <f t="shared" si="58"/>
        <v>0</v>
      </c>
      <c r="R243" s="104" t="str">
        <f t="shared" si="59"/>
        <v>Not Applicable</v>
      </c>
      <c r="S243" s="149" t="s">
        <v>815</v>
      </c>
      <c r="T243" s="149">
        <f>IF(O243=0,0,IF(S243="N",0,VLOOKUP(B243,'Enrollment 25-26'!$B$8:$K$332,9,FALSE)))</f>
        <v>0</v>
      </c>
      <c r="U243" s="64">
        <f t="shared" si="60"/>
        <v>0</v>
      </c>
      <c r="V243" s="128">
        <f t="shared" si="61"/>
        <v>0</v>
      </c>
      <c r="W243" s="150"/>
      <c r="X243" s="64">
        <f>IFERROR(VLOOKUP($B243,#REF!,14,FALSE),0)</f>
        <v>0</v>
      </c>
      <c r="Y243" s="99">
        <f t="shared" si="62"/>
        <v>0</v>
      </c>
      <c r="Z243" s="132">
        <f t="shared" si="63"/>
        <v>0</v>
      </c>
      <c r="AA243" s="151" t="str">
        <f t="shared" si="65"/>
        <v>N</v>
      </c>
      <c r="AC243" s="64"/>
      <c r="AE243" s="152"/>
      <c r="AH243" s="153"/>
      <c r="AI243" s="153"/>
      <c r="AJ243" s="153"/>
      <c r="AK243" s="154"/>
    </row>
    <row r="244" spans="1:37" x14ac:dyDescent="0.25">
      <c r="A244" s="142" t="s">
        <v>497</v>
      </c>
      <c r="B244" t="s">
        <v>694</v>
      </c>
      <c r="C244" t="s">
        <v>695</v>
      </c>
      <c r="D244" s="143">
        <f>IFERROR(VLOOKUP(B244,'Enrollment 25-26'!$B$5:$I$332,8,FALSE),0)</f>
        <v>0</v>
      </c>
      <c r="E244" s="64">
        <f t="shared" si="50"/>
        <v>0</v>
      </c>
      <c r="F244" s="144">
        <v>0</v>
      </c>
      <c r="G244" s="144">
        <v>0</v>
      </c>
      <c r="H244" s="64">
        <f t="shared" si="51"/>
        <v>0</v>
      </c>
      <c r="I244" s="64">
        <f t="shared" si="52"/>
        <v>0</v>
      </c>
      <c r="J244" s="145">
        <f t="shared" si="53"/>
        <v>0</v>
      </c>
      <c r="K244" s="146" t="str">
        <f t="shared" si="64"/>
        <v>N</v>
      </c>
      <c r="L244" s="147">
        <f t="shared" si="54"/>
        <v>0</v>
      </c>
      <c r="M244" s="148">
        <f t="shared" si="55"/>
        <v>0</v>
      </c>
      <c r="N244" s="64">
        <f t="shared" si="56"/>
        <v>0</v>
      </c>
      <c r="O244" s="64">
        <f t="shared" si="57"/>
        <v>0</v>
      </c>
      <c r="Q244" s="104">
        <f t="shared" si="58"/>
        <v>0</v>
      </c>
      <c r="R244" s="104" t="str">
        <f t="shared" si="59"/>
        <v>Not Applicable</v>
      </c>
      <c r="S244" s="149" t="s">
        <v>815</v>
      </c>
      <c r="T244" s="149">
        <f>IF(O244=0,0,IF(S244="N",0,VLOOKUP(B244,'Enrollment 25-26'!$B$8:$K$332,9,FALSE)))</f>
        <v>0</v>
      </c>
      <c r="U244" s="64">
        <f t="shared" si="60"/>
        <v>0</v>
      </c>
      <c r="V244" s="128">
        <f t="shared" si="61"/>
        <v>0</v>
      </c>
      <c r="W244" s="150"/>
      <c r="X244" s="64">
        <f>IFERROR(VLOOKUP($B244,#REF!,14,FALSE),0)</f>
        <v>0</v>
      </c>
      <c r="Y244" s="99">
        <f t="shared" si="62"/>
        <v>0</v>
      </c>
      <c r="Z244" s="132">
        <f t="shared" si="63"/>
        <v>0</v>
      </c>
      <c r="AA244" s="151" t="str">
        <f t="shared" si="65"/>
        <v>N</v>
      </c>
      <c r="AC244" s="64"/>
      <c r="AE244" s="152"/>
      <c r="AH244" s="153"/>
      <c r="AI244" s="153"/>
      <c r="AJ244" s="153"/>
      <c r="AK244" s="154"/>
    </row>
    <row r="245" spans="1:37" x14ac:dyDescent="0.25">
      <c r="A245" s="142" t="s">
        <v>454</v>
      </c>
      <c r="B245" t="s">
        <v>696</v>
      </c>
      <c r="C245" t="s">
        <v>243</v>
      </c>
      <c r="D245" s="143">
        <f>IFERROR(VLOOKUP(B245,'Enrollment 25-26'!$B$5:$I$332,8,FALSE),0)</f>
        <v>7565.1733333333332</v>
      </c>
      <c r="E245" s="64">
        <f t="shared" si="50"/>
        <v>879604</v>
      </c>
      <c r="F245" s="144">
        <v>0</v>
      </c>
      <c r="G245" s="144">
        <v>0</v>
      </c>
      <c r="H245" s="158">
        <f>SUM(E245:G245)+5</f>
        <v>879609</v>
      </c>
      <c r="I245" s="64">
        <f t="shared" si="52"/>
        <v>0</v>
      </c>
      <c r="J245" s="145">
        <f t="shared" si="53"/>
        <v>879609</v>
      </c>
      <c r="K245" s="146" t="str">
        <f t="shared" si="64"/>
        <v>Y</v>
      </c>
      <c r="L245" s="147">
        <f t="shared" si="54"/>
        <v>0</v>
      </c>
      <c r="M245" s="148">
        <f t="shared" si="55"/>
        <v>7565.1733333333332</v>
      </c>
      <c r="N245" s="64">
        <f t="shared" si="56"/>
        <v>6504</v>
      </c>
      <c r="O245" s="158">
        <f>J245-L245+N245</f>
        <v>886113</v>
      </c>
      <c r="Q245" s="104">
        <f t="shared" si="58"/>
        <v>0</v>
      </c>
      <c r="R245" s="104" t="str">
        <f t="shared" si="59"/>
        <v>Not Applicable</v>
      </c>
      <c r="S245" s="149" t="s">
        <v>815</v>
      </c>
      <c r="T245" s="149">
        <f>IF(O245=0,0,IF(S245="N",0,VLOOKUP(B245,'Enrollment 25-26'!$B$8:$K$332,9,FALSE)))</f>
        <v>0</v>
      </c>
      <c r="U245" s="64">
        <f t="shared" si="60"/>
        <v>886113</v>
      </c>
      <c r="V245" s="128">
        <f t="shared" si="61"/>
        <v>117.13056145001305</v>
      </c>
      <c r="W245" s="150"/>
      <c r="X245" s="64">
        <f>IFERROR(VLOOKUP($B245,#REF!,14,FALSE),0)</f>
        <v>0</v>
      </c>
      <c r="Y245" s="99">
        <f t="shared" si="62"/>
        <v>886113</v>
      </c>
      <c r="Z245" s="132">
        <f t="shared" si="63"/>
        <v>0</v>
      </c>
      <c r="AA245" s="151" t="str">
        <f t="shared" si="65"/>
        <v>Y</v>
      </c>
      <c r="AC245" s="64"/>
      <c r="AE245" s="152"/>
      <c r="AH245" s="153"/>
      <c r="AI245" s="153"/>
      <c r="AJ245" s="153"/>
      <c r="AK245" s="154"/>
    </row>
    <row r="246" spans="1:37" x14ac:dyDescent="0.25">
      <c r="A246" s="142" t="s">
        <v>446</v>
      </c>
      <c r="B246" t="s">
        <v>697</v>
      </c>
      <c r="C246" t="s">
        <v>244</v>
      </c>
      <c r="D246" s="143">
        <f>IFERROR(VLOOKUP(B246,'Enrollment 25-26'!$B$5:$I$332,8,FALSE),0)</f>
        <v>446.17333333333329</v>
      </c>
      <c r="E246" s="64">
        <f t="shared" si="50"/>
        <v>51877</v>
      </c>
      <c r="F246" s="144">
        <v>0</v>
      </c>
      <c r="G246" s="144">
        <v>0</v>
      </c>
      <c r="H246" s="64">
        <f>SUM(E246:G246)</f>
        <v>51877</v>
      </c>
      <c r="I246" s="64">
        <f t="shared" si="52"/>
        <v>0</v>
      </c>
      <c r="J246" s="145">
        <f t="shared" si="53"/>
        <v>51877</v>
      </c>
      <c r="K246" s="146" t="str">
        <f t="shared" si="64"/>
        <v>Y</v>
      </c>
      <c r="L246" s="147">
        <f t="shared" si="54"/>
        <v>0</v>
      </c>
      <c r="M246" s="148">
        <f t="shared" si="55"/>
        <v>446.17333333333329</v>
      </c>
      <c r="N246" s="64">
        <f t="shared" si="56"/>
        <v>384</v>
      </c>
      <c r="O246" s="64">
        <f t="shared" ref="O246:O309" si="66">J246-L246+N246</f>
        <v>52261</v>
      </c>
      <c r="Q246" s="104">
        <f t="shared" si="58"/>
        <v>0</v>
      </c>
      <c r="R246" s="104" t="str">
        <f t="shared" si="59"/>
        <v>Not Applicable</v>
      </c>
      <c r="S246" s="149" t="s">
        <v>815</v>
      </c>
      <c r="T246" s="149">
        <f>IF(O246=0,0,IF(S246="N",0,VLOOKUP(B246,'Enrollment 25-26'!$B$8:$K$332,9,FALSE)))</f>
        <v>0</v>
      </c>
      <c r="U246" s="64">
        <f t="shared" si="60"/>
        <v>52261</v>
      </c>
      <c r="V246" s="128">
        <f t="shared" si="61"/>
        <v>117.1316080447061</v>
      </c>
      <c r="W246" s="150"/>
      <c r="X246" s="64">
        <f>IFERROR(VLOOKUP($B246,#REF!,14,FALSE),0)</f>
        <v>0</v>
      </c>
      <c r="Y246" s="99">
        <f t="shared" si="62"/>
        <v>52261</v>
      </c>
      <c r="Z246" s="132">
        <f t="shared" si="63"/>
        <v>0</v>
      </c>
      <c r="AA246" s="151" t="str">
        <f t="shared" si="65"/>
        <v>Y</v>
      </c>
      <c r="AC246" s="64"/>
      <c r="AE246" s="152"/>
      <c r="AH246" s="153"/>
      <c r="AI246" s="153"/>
      <c r="AJ246" s="153"/>
      <c r="AK246" s="154"/>
    </row>
    <row r="247" spans="1:37" x14ac:dyDescent="0.25">
      <c r="A247" s="142" t="s">
        <v>471</v>
      </c>
      <c r="B247" t="s">
        <v>698</v>
      </c>
      <c r="C247" t="s">
        <v>245</v>
      </c>
      <c r="D247" s="143">
        <f>IFERROR(VLOOKUP(B247,'Enrollment 25-26'!$B$5:$I$332,8,FALSE),0)</f>
        <v>458.33333333333331</v>
      </c>
      <c r="E247" s="64">
        <f t="shared" si="50"/>
        <v>53290</v>
      </c>
      <c r="F247" s="144">
        <v>0</v>
      </c>
      <c r="G247" s="144">
        <v>0</v>
      </c>
      <c r="H247" s="64">
        <f t="shared" ref="H247:H310" si="67">SUM(E247:G247)</f>
        <v>53290</v>
      </c>
      <c r="I247" s="64">
        <f t="shared" si="52"/>
        <v>0</v>
      </c>
      <c r="J247" s="145">
        <f t="shared" si="53"/>
        <v>53290</v>
      </c>
      <c r="K247" s="146" t="str">
        <f t="shared" si="64"/>
        <v>Y</v>
      </c>
      <c r="L247" s="147">
        <f t="shared" si="54"/>
        <v>0</v>
      </c>
      <c r="M247" s="148">
        <f t="shared" si="55"/>
        <v>458.33333333333331</v>
      </c>
      <c r="N247" s="64">
        <f t="shared" si="56"/>
        <v>394</v>
      </c>
      <c r="O247" s="64">
        <f t="shared" si="66"/>
        <v>53684</v>
      </c>
      <c r="Q247" s="104">
        <f t="shared" si="58"/>
        <v>0</v>
      </c>
      <c r="R247" s="104" t="str">
        <f t="shared" si="59"/>
        <v>Not Applicable</v>
      </c>
      <c r="S247" s="149" t="s">
        <v>815</v>
      </c>
      <c r="T247" s="149">
        <f>IF(O247=0,0,IF(S247="N",0,VLOOKUP(B247,'Enrollment 25-26'!$B$8:$K$332,9,FALSE)))</f>
        <v>0</v>
      </c>
      <c r="U247" s="64">
        <f t="shared" si="60"/>
        <v>53684</v>
      </c>
      <c r="V247" s="128">
        <f t="shared" si="61"/>
        <v>117.12872727272728</v>
      </c>
      <c r="W247" s="150"/>
      <c r="X247" s="64">
        <f>IFERROR(VLOOKUP($B247,#REF!,14,FALSE),0)</f>
        <v>0</v>
      </c>
      <c r="Y247" s="99">
        <f t="shared" si="62"/>
        <v>53684</v>
      </c>
      <c r="Z247" s="132">
        <f t="shared" si="63"/>
        <v>0</v>
      </c>
      <c r="AA247" s="151" t="str">
        <f t="shared" si="65"/>
        <v>Y</v>
      </c>
      <c r="AC247" s="64"/>
      <c r="AE247" s="152"/>
      <c r="AH247" s="153"/>
      <c r="AI247" s="153"/>
      <c r="AJ247" s="153"/>
      <c r="AK247" s="154"/>
    </row>
    <row r="248" spans="1:37" x14ac:dyDescent="0.25">
      <c r="A248" s="142" t="s">
        <v>443</v>
      </c>
      <c r="B248" t="s">
        <v>699</v>
      </c>
      <c r="C248" t="s">
        <v>246</v>
      </c>
      <c r="D248" s="143">
        <f>IFERROR(VLOOKUP(B248,'Enrollment 25-26'!$B$5:$I$332,8,FALSE),0)</f>
        <v>0</v>
      </c>
      <c r="E248" s="64">
        <f t="shared" si="50"/>
        <v>0</v>
      </c>
      <c r="F248" s="144">
        <v>0</v>
      </c>
      <c r="G248" s="144">
        <v>0</v>
      </c>
      <c r="H248" s="64">
        <f t="shared" si="67"/>
        <v>0</v>
      </c>
      <c r="I248" s="64">
        <f t="shared" si="52"/>
        <v>0</v>
      </c>
      <c r="J248" s="145">
        <f t="shared" si="53"/>
        <v>0</v>
      </c>
      <c r="K248" s="146" t="str">
        <f t="shared" si="64"/>
        <v>N</v>
      </c>
      <c r="L248" s="147">
        <f t="shared" si="54"/>
        <v>0</v>
      </c>
      <c r="M248" s="148">
        <f t="shared" si="55"/>
        <v>0</v>
      </c>
      <c r="N248" s="64">
        <f t="shared" si="56"/>
        <v>0</v>
      </c>
      <c r="O248" s="64">
        <f t="shared" si="66"/>
        <v>0</v>
      </c>
      <c r="Q248" s="104">
        <f t="shared" si="58"/>
        <v>0</v>
      </c>
      <c r="R248" s="104" t="str">
        <f t="shared" si="59"/>
        <v>Not Applicable</v>
      </c>
      <c r="S248" s="149" t="s">
        <v>815</v>
      </c>
      <c r="T248" s="149">
        <f>IF(O248=0,0,IF(S248="N",0,VLOOKUP(B248,'Enrollment 25-26'!$B$8:$K$332,9,FALSE)))</f>
        <v>0</v>
      </c>
      <c r="U248" s="64">
        <f t="shared" si="60"/>
        <v>0</v>
      </c>
      <c r="V248" s="128">
        <f t="shared" si="61"/>
        <v>0</v>
      </c>
      <c r="W248" s="150"/>
      <c r="X248" s="64">
        <f>IFERROR(VLOOKUP($B248,#REF!,14,FALSE),0)</f>
        <v>0</v>
      </c>
      <c r="Y248" s="99">
        <f t="shared" si="62"/>
        <v>0</v>
      </c>
      <c r="Z248" s="132">
        <f t="shared" si="63"/>
        <v>0</v>
      </c>
      <c r="AA248" s="151" t="str">
        <f t="shared" si="65"/>
        <v>N</v>
      </c>
      <c r="AC248" s="64"/>
      <c r="AE248" s="152"/>
      <c r="AH248" s="153"/>
      <c r="AI248" s="153"/>
      <c r="AJ248" s="153"/>
      <c r="AK248" s="154"/>
    </row>
    <row r="249" spans="1:37" x14ac:dyDescent="0.25">
      <c r="A249" s="142" t="s">
        <v>478</v>
      </c>
      <c r="B249" t="s">
        <v>700</v>
      </c>
      <c r="C249" t="s">
        <v>247</v>
      </c>
      <c r="D249" s="143">
        <f>IFERROR(VLOOKUP(B249,'Enrollment 25-26'!$B$5:$I$332,8,FALSE),0)</f>
        <v>41</v>
      </c>
      <c r="E249" s="64">
        <f t="shared" si="50"/>
        <v>4767</v>
      </c>
      <c r="F249" s="144">
        <v>0</v>
      </c>
      <c r="G249" s="144">
        <v>0</v>
      </c>
      <c r="H249" s="64">
        <f t="shared" si="67"/>
        <v>4767</v>
      </c>
      <c r="I249" s="64">
        <f t="shared" si="52"/>
        <v>0</v>
      </c>
      <c r="J249" s="145">
        <f t="shared" si="53"/>
        <v>4767</v>
      </c>
      <c r="K249" s="146" t="str">
        <f t="shared" si="64"/>
        <v>N</v>
      </c>
      <c r="L249" s="147">
        <f t="shared" si="54"/>
        <v>4767</v>
      </c>
      <c r="M249" s="148">
        <f t="shared" si="55"/>
        <v>0</v>
      </c>
      <c r="N249" s="64">
        <f t="shared" si="56"/>
        <v>0</v>
      </c>
      <c r="O249" s="64">
        <f t="shared" si="66"/>
        <v>0</v>
      </c>
      <c r="Q249" s="104">
        <f t="shared" si="58"/>
        <v>0</v>
      </c>
      <c r="R249" s="104" t="str">
        <f t="shared" si="59"/>
        <v>Not Applicable</v>
      </c>
      <c r="S249" s="149" t="s">
        <v>815</v>
      </c>
      <c r="T249" s="149">
        <f>IF(O249=0,0,IF(S249="N",0,VLOOKUP(B249,'Enrollment 25-26'!$B$8:$K$332,9,FALSE)))</f>
        <v>0</v>
      </c>
      <c r="U249" s="64">
        <f t="shared" si="60"/>
        <v>0</v>
      </c>
      <c r="V249" s="128">
        <f t="shared" si="61"/>
        <v>0</v>
      </c>
      <c r="W249" s="150"/>
      <c r="X249" s="64">
        <f>IFERROR(VLOOKUP($B249,#REF!,14,FALSE),0)</f>
        <v>0</v>
      </c>
      <c r="Y249" s="99">
        <f t="shared" si="62"/>
        <v>0</v>
      </c>
      <c r="Z249" s="132">
        <f t="shared" si="63"/>
        <v>0</v>
      </c>
      <c r="AA249" s="151" t="str">
        <f t="shared" si="65"/>
        <v>N</v>
      </c>
      <c r="AC249" s="64"/>
      <c r="AE249" s="152"/>
      <c r="AH249" s="153"/>
      <c r="AI249" s="153"/>
      <c r="AJ249" s="153"/>
      <c r="AK249" s="154"/>
    </row>
    <row r="250" spans="1:37" x14ac:dyDescent="0.25">
      <c r="A250" s="142" t="s">
        <v>446</v>
      </c>
      <c r="B250" t="s">
        <v>701</v>
      </c>
      <c r="C250" t="s">
        <v>248</v>
      </c>
      <c r="D250" s="143">
        <f>IFERROR(VLOOKUP(B250,'Enrollment 25-26'!$B$5:$I$332,8,FALSE),0)</f>
        <v>0</v>
      </c>
      <c r="E250" s="64">
        <f t="shared" si="50"/>
        <v>0</v>
      </c>
      <c r="F250" s="144">
        <v>0</v>
      </c>
      <c r="G250" s="144">
        <v>0</v>
      </c>
      <c r="H250" s="64">
        <f t="shared" si="67"/>
        <v>0</v>
      </c>
      <c r="I250" s="64">
        <f t="shared" si="52"/>
        <v>0</v>
      </c>
      <c r="J250" s="145">
        <f t="shared" si="53"/>
        <v>0</v>
      </c>
      <c r="K250" s="146" t="str">
        <f t="shared" si="64"/>
        <v>N</v>
      </c>
      <c r="L250" s="147">
        <f t="shared" si="54"/>
        <v>0</v>
      </c>
      <c r="M250" s="148">
        <f t="shared" si="55"/>
        <v>0</v>
      </c>
      <c r="N250" s="64">
        <f t="shared" si="56"/>
        <v>0</v>
      </c>
      <c r="O250" s="64">
        <f t="shared" si="66"/>
        <v>0</v>
      </c>
      <c r="Q250" s="104">
        <f t="shared" si="58"/>
        <v>0</v>
      </c>
      <c r="R250" s="104" t="str">
        <f t="shared" si="59"/>
        <v>Not Applicable</v>
      </c>
      <c r="S250" s="149" t="s">
        <v>815</v>
      </c>
      <c r="T250" s="149">
        <f>IF(O250=0,0,IF(S250="N",0,VLOOKUP(B250,'Enrollment 25-26'!$B$8:$K$332,9,FALSE)))</f>
        <v>0</v>
      </c>
      <c r="U250" s="64">
        <f t="shared" si="60"/>
        <v>0</v>
      </c>
      <c r="V250" s="128">
        <f t="shared" si="61"/>
        <v>0</v>
      </c>
      <c r="W250" s="150"/>
      <c r="X250" s="64">
        <f>IFERROR(VLOOKUP($B250,#REF!,14,FALSE),0)</f>
        <v>0</v>
      </c>
      <c r="Y250" s="99">
        <f t="shared" si="62"/>
        <v>0</v>
      </c>
      <c r="Z250" s="132">
        <f t="shared" si="63"/>
        <v>0</v>
      </c>
      <c r="AA250" s="151" t="str">
        <f t="shared" si="65"/>
        <v>N</v>
      </c>
      <c r="AC250" s="64"/>
      <c r="AE250" s="152"/>
      <c r="AH250" s="153"/>
      <c r="AI250" s="153"/>
      <c r="AJ250" s="153"/>
      <c r="AK250" s="154"/>
    </row>
    <row r="251" spans="1:37" x14ac:dyDescent="0.25">
      <c r="A251" s="142" t="s">
        <v>438</v>
      </c>
      <c r="B251" t="s">
        <v>702</v>
      </c>
      <c r="C251" t="s">
        <v>249</v>
      </c>
      <c r="D251" s="143">
        <f>IFERROR(VLOOKUP(B251,'Enrollment 25-26'!$B$5:$I$332,8,FALSE),0)</f>
        <v>1162.8366666666668</v>
      </c>
      <c r="E251" s="64">
        <f t="shared" si="50"/>
        <v>135203</v>
      </c>
      <c r="F251" s="144">
        <v>0</v>
      </c>
      <c r="G251" s="144">
        <v>0</v>
      </c>
      <c r="H251" s="64">
        <f t="shared" si="67"/>
        <v>135203</v>
      </c>
      <c r="I251" s="64">
        <f t="shared" si="52"/>
        <v>0</v>
      </c>
      <c r="J251" s="145">
        <f t="shared" si="53"/>
        <v>135203</v>
      </c>
      <c r="K251" s="146" t="str">
        <f t="shared" si="64"/>
        <v>Y</v>
      </c>
      <c r="L251" s="147">
        <f t="shared" si="54"/>
        <v>0</v>
      </c>
      <c r="M251" s="148">
        <f t="shared" si="55"/>
        <v>1162.8366666666668</v>
      </c>
      <c r="N251" s="64">
        <f t="shared" si="56"/>
        <v>1000</v>
      </c>
      <c r="O251" s="64">
        <f t="shared" si="66"/>
        <v>136203</v>
      </c>
      <c r="Q251" s="104">
        <f t="shared" si="58"/>
        <v>0</v>
      </c>
      <c r="R251" s="104" t="str">
        <f t="shared" si="59"/>
        <v>Not Applicable</v>
      </c>
      <c r="S251" s="149" t="s">
        <v>815</v>
      </c>
      <c r="T251" s="149">
        <f>IF(O251=0,0,IF(S251="N",0,VLOOKUP(B251,'Enrollment 25-26'!$B$8:$K$332,9,FALSE)))</f>
        <v>0</v>
      </c>
      <c r="U251" s="64">
        <f t="shared" si="60"/>
        <v>136203</v>
      </c>
      <c r="V251" s="128">
        <f t="shared" si="61"/>
        <v>117.12994946266456</v>
      </c>
      <c r="W251" s="150"/>
      <c r="X251" s="64">
        <f>IFERROR(VLOOKUP($B251,#REF!,14,FALSE),0)</f>
        <v>0</v>
      </c>
      <c r="Y251" s="99">
        <f t="shared" si="62"/>
        <v>136203</v>
      </c>
      <c r="Z251" s="132">
        <f t="shared" si="63"/>
        <v>0</v>
      </c>
      <c r="AA251" s="151" t="str">
        <f t="shared" si="65"/>
        <v>Y</v>
      </c>
      <c r="AC251" s="64"/>
      <c r="AE251" s="152"/>
      <c r="AH251" s="153"/>
      <c r="AI251" s="153"/>
      <c r="AJ251" s="153"/>
      <c r="AK251" s="154"/>
    </row>
    <row r="252" spans="1:37" x14ac:dyDescent="0.25">
      <c r="A252" s="142" t="s">
        <v>454</v>
      </c>
      <c r="B252" t="s">
        <v>703</v>
      </c>
      <c r="C252" t="s">
        <v>250</v>
      </c>
      <c r="D252" s="143">
        <f>IFERROR(VLOOKUP(B252,'Enrollment 25-26'!$B$5:$I$332,8,FALSE),0)</f>
        <v>1155.8266666666668</v>
      </c>
      <c r="E252" s="64">
        <f t="shared" si="50"/>
        <v>134388</v>
      </c>
      <c r="F252" s="144">
        <v>0</v>
      </c>
      <c r="G252" s="144">
        <v>0</v>
      </c>
      <c r="H252" s="64">
        <f t="shared" si="67"/>
        <v>134388</v>
      </c>
      <c r="I252" s="64">
        <f t="shared" si="52"/>
        <v>0</v>
      </c>
      <c r="J252" s="145">
        <f t="shared" si="53"/>
        <v>134388</v>
      </c>
      <c r="K252" s="146" t="str">
        <f t="shared" si="64"/>
        <v>Y</v>
      </c>
      <c r="L252" s="147">
        <f t="shared" si="54"/>
        <v>0</v>
      </c>
      <c r="M252" s="148">
        <f t="shared" si="55"/>
        <v>1155.8266666666668</v>
      </c>
      <c r="N252" s="64">
        <f t="shared" si="56"/>
        <v>994</v>
      </c>
      <c r="O252" s="64">
        <f t="shared" si="66"/>
        <v>135382</v>
      </c>
      <c r="Q252" s="104">
        <f t="shared" si="58"/>
        <v>0</v>
      </c>
      <c r="R252" s="104" t="str">
        <f t="shared" si="59"/>
        <v>Not Applicable</v>
      </c>
      <c r="S252" s="149" t="s">
        <v>815</v>
      </c>
      <c r="T252" s="149">
        <f>IF(O252=0,0,IF(S252="N",0,VLOOKUP(B252,'Enrollment 25-26'!$B$8:$K$332,9,FALSE)))</f>
        <v>0</v>
      </c>
      <c r="U252" s="64">
        <f t="shared" si="60"/>
        <v>135382</v>
      </c>
      <c r="V252" s="128">
        <f t="shared" si="61"/>
        <v>117.13001949542605</v>
      </c>
      <c r="W252" s="150"/>
      <c r="X252" s="64">
        <f>IFERROR(VLOOKUP($B252,#REF!,14,FALSE),0)</f>
        <v>0</v>
      </c>
      <c r="Y252" s="99">
        <f t="shared" si="62"/>
        <v>135382</v>
      </c>
      <c r="Z252" s="132">
        <f t="shared" si="63"/>
        <v>0</v>
      </c>
      <c r="AA252" s="151" t="str">
        <f t="shared" si="65"/>
        <v>Y</v>
      </c>
      <c r="AC252" s="64"/>
      <c r="AE252" s="152"/>
      <c r="AH252" s="153"/>
      <c r="AI252" s="153"/>
      <c r="AJ252" s="153"/>
      <c r="AK252" s="154"/>
    </row>
    <row r="253" spans="1:37" x14ac:dyDescent="0.25">
      <c r="A253" s="142" t="s">
        <v>459</v>
      </c>
      <c r="B253" t="s">
        <v>704</v>
      </c>
      <c r="C253" t="s">
        <v>251</v>
      </c>
      <c r="D253" s="143">
        <f>IFERROR(VLOOKUP(B253,'Enrollment 25-26'!$B$5:$I$332,8,FALSE),0)</f>
        <v>0</v>
      </c>
      <c r="E253" s="64">
        <f t="shared" si="50"/>
        <v>0</v>
      </c>
      <c r="F253" s="144">
        <v>0</v>
      </c>
      <c r="G253" s="144">
        <v>0</v>
      </c>
      <c r="H253" s="64">
        <f t="shared" si="67"/>
        <v>0</v>
      </c>
      <c r="I253" s="64">
        <f t="shared" si="52"/>
        <v>0</v>
      </c>
      <c r="J253" s="145">
        <f t="shared" si="53"/>
        <v>0</v>
      </c>
      <c r="K253" s="146" t="str">
        <f t="shared" si="64"/>
        <v>N</v>
      </c>
      <c r="L253" s="147">
        <f t="shared" si="54"/>
        <v>0</v>
      </c>
      <c r="M253" s="148">
        <f t="shared" si="55"/>
        <v>0</v>
      </c>
      <c r="N253" s="64">
        <f t="shared" si="56"/>
        <v>0</v>
      </c>
      <c r="O253" s="64">
        <f t="shared" si="66"/>
        <v>0</v>
      </c>
      <c r="Q253" s="104">
        <f t="shared" si="58"/>
        <v>0</v>
      </c>
      <c r="R253" s="104" t="str">
        <f t="shared" si="59"/>
        <v>Not Applicable</v>
      </c>
      <c r="S253" s="149" t="s">
        <v>815</v>
      </c>
      <c r="T253" s="149">
        <f>IF(O253=0,0,IF(S253="N",0,VLOOKUP(B253,'Enrollment 25-26'!$B$8:$K$332,9,FALSE)))</f>
        <v>0</v>
      </c>
      <c r="U253" s="64">
        <f t="shared" si="60"/>
        <v>0</v>
      </c>
      <c r="V253" s="128">
        <f t="shared" si="61"/>
        <v>0</v>
      </c>
      <c r="W253" s="150"/>
      <c r="X253" s="64">
        <f>IFERROR(VLOOKUP($B253,#REF!,14,FALSE),0)</f>
        <v>0</v>
      </c>
      <c r="Y253" s="99">
        <f t="shared" si="62"/>
        <v>0</v>
      </c>
      <c r="Z253" s="132">
        <f t="shared" si="63"/>
        <v>0</v>
      </c>
      <c r="AA253" s="151" t="str">
        <f t="shared" si="65"/>
        <v>N</v>
      </c>
      <c r="AC253" s="64"/>
      <c r="AE253" s="152"/>
      <c r="AH253" s="153"/>
      <c r="AI253" s="153"/>
      <c r="AJ253" s="153"/>
      <c r="AK253" s="154"/>
    </row>
    <row r="254" spans="1:37" x14ac:dyDescent="0.25">
      <c r="A254" s="142" t="s">
        <v>454</v>
      </c>
      <c r="B254" t="s">
        <v>705</v>
      </c>
      <c r="C254" t="s">
        <v>252</v>
      </c>
      <c r="D254" s="143">
        <f>IFERROR(VLOOKUP(B254,'Enrollment 25-26'!$B$5:$I$332,8,FALSE),0)</f>
        <v>0</v>
      </c>
      <c r="E254" s="64">
        <f t="shared" si="50"/>
        <v>0</v>
      </c>
      <c r="F254" s="144">
        <v>0</v>
      </c>
      <c r="G254" s="144">
        <v>0</v>
      </c>
      <c r="H254" s="64">
        <f t="shared" si="67"/>
        <v>0</v>
      </c>
      <c r="I254" s="64">
        <f t="shared" si="52"/>
        <v>0</v>
      </c>
      <c r="J254" s="145">
        <f t="shared" si="53"/>
        <v>0</v>
      </c>
      <c r="K254" s="146" t="str">
        <f t="shared" si="64"/>
        <v>N</v>
      </c>
      <c r="L254" s="147">
        <f t="shared" si="54"/>
        <v>0</v>
      </c>
      <c r="M254" s="148">
        <f t="shared" si="55"/>
        <v>0</v>
      </c>
      <c r="N254" s="64">
        <f t="shared" si="56"/>
        <v>0</v>
      </c>
      <c r="O254" s="64">
        <f t="shared" si="66"/>
        <v>0</v>
      </c>
      <c r="Q254" s="104">
        <f t="shared" si="58"/>
        <v>0</v>
      </c>
      <c r="R254" s="104" t="str">
        <f t="shared" si="59"/>
        <v>Not Applicable</v>
      </c>
      <c r="S254" s="149" t="s">
        <v>815</v>
      </c>
      <c r="T254" s="149">
        <f>IF(O254=0,0,IF(S254="N",0,VLOOKUP(B254,'Enrollment 25-26'!$B$8:$K$332,9,FALSE)))</f>
        <v>0</v>
      </c>
      <c r="U254" s="64">
        <f t="shared" si="60"/>
        <v>0</v>
      </c>
      <c r="V254" s="128">
        <f t="shared" si="61"/>
        <v>0</v>
      </c>
      <c r="W254" s="150"/>
      <c r="X254" s="64">
        <f>IFERROR(VLOOKUP($B254,#REF!,14,FALSE),0)</f>
        <v>0</v>
      </c>
      <c r="Y254" s="99">
        <f t="shared" si="62"/>
        <v>0</v>
      </c>
      <c r="Z254" s="132">
        <f t="shared" si="63"/>
        <v>0</v>
      </c>
      <c r="AA254" s="151" t="str">
        <f t="shared" si="65"/>
        <v>N</v>
      </c>
      <c r="AC254" s="64"/>
      <c r="AE254" s="152"/>
      <c r="AH254" s="153"/>
      <c r="AI254" s="153"/>
      <c r="AJ254" s="153"/>
      <c r="AK254" s="154"/>
    </row>
    <row r="255" spans="1:37" x14ac:dyDescent="0.25">
      <c r="A255" s="142" t="s">
        <v>446</v>
      </c>
      <c r="B255" t="s">
        <v>706</v>
      </c>
      <c r="C255" t="s">
        <v>253</v>
      </c>
      <c r="D255" s="143">
        <f>IFERROR(VLOOKUP(B255,'Enrollment 25-26'!$B$5:$I$332,8,FALSE),0)</f>
        <v>615.17000000000007</v>
      </c>
      <c r="E255" s="64">
        <f t="shared" si="50"/>
        <v>71526</v>
      </c>
      <c r="F255" s="144">
        <v>0</v>
      </c>
      <c r="G255" s="144">
        <v>0</v>
      </c>
      <c r="H255" s="64">
        <f t="shared" si="67"/>
        <v>71526</v>
      </c>
      <c r="I255" s="64">
        <f t="shared" si="52"/>
        <v>0</v>
      </c>
      <c r="J255" s="145">
        <f t="shared" si="53"/>
        <v>71526</v>
      </c>
      <c r="K255" s="146" t="str">
        <f t="shared" si="64"/>
        <v>Y</v>
      </c>
      <c r="L255" s="147">
        <f t="shared" si="54"/>
        <v>0</v>
      </c>
      <c r="M255" s="148">
        <f t="shared" si="55"/>
        <v>615.17000000000007</v>
      </c>
      <c r="N255" s="64">
        <f t="shared" si="56"/>
        <v>529</v>
      </c>
      <c r="O255" s="64">
        <f t="shared" si="66"/>
        <v>72055</v>
      </c>
      <c r="Q255" s="104">
        <f t="shared" si="58"/>
        <v>0</v>
      </c>
      <c r="R255" s="104" t="str">
        <f t="shared" si="59"/>
        <v>Not Applicable</v>
      </c>
      <c r="S255" s="149" t="s">
        <v>815</v>
      </c>
      <c r="T255" s="149">
        <f>IF(O255=0,0,IF(S255="N",0,VLOOKUP(B255,'Enrollment 25-26'!$B$8:$K$332,9,FALSE)))</f>
        <v>0</v>
      </c>
      <c r="U255" s="64">
        <f t="shared" si="60"/>
        <v>72055</v>
      </c>
      <c r="V255" s="128">
        <f t="shared" si="61"/>
        <v>117.13022416567776</v>
      </c>
      <c r="W255" s="150"/>
      <c r="X255" s="64">
        <f>IFERROR(VLOOKUP($B255,#REF!,14,FALSE),0)</f>
        <v>0</v>
      </c>
      <c r="Y255" s="99">
        <f t="shared" si="62"/>
        <v>72055</v>
      </c>
      <c r="Z255" s="132">
        <f t="shared" si="63"/>
        <v>0</v>
      </c>
      <c r="AA255" s="151" t="str">
        <f t="shared" si="65"/>
        <v>Y</v>
      </c>
      <c r="AC255" s="64"/>
      <c r="AE255" s="152"/>
      <c r="AH255" s="153"/>
      <c r="AI255" s="153"/>
      <c r="AJ255" s="153"/>
      <c r="AK255" s="154"/>
    </row>
    <row r="256" spans="1:37" x14ac:dyDescent="0.25">
      <c r="A256" s="142" t="s">
        <v>454</v>
      </c>
      <c r="B256" t="s">
        <v>707</v>
      </c>
      <c r="C256" t="s">
        <v>254</v>
      </c>
      <c r="D256" s="143">
        <f>IFERROR(VLOOKUP(B256,'Enrollment 25-26'!$B$5:$I$332,8,FALSE),0)</f>
        <v>288.33</v>
      </c>
      <c r="E256" s="64">
        <f t="shared" si="50"/>
        <v>33524</v>
      </c>
      <c r="F256" s="144">
        <v>0</v>
      </c>
      <c r="G256" s="144">
        <v>0</v>
      </c>
      <c r="H256" s="64">
        <f t="shared" si="67"/>
        <v>33524</v>
      </c>
      <c r="I256" s="64">
        <f t="shared" si="52"/>
        <v>0</v>
      </c>
      <c r="J256" s="145">
        <f t="shared" si="53"/>
        <v>33524</v>
      </c>
      <c r="K256" s="146" t="str">
        <f t="shared" si="64"/>
        <v>Y</v>
      </c>
      <c r="L256" s="147">
        <f t="shared" si="54"/>
        <v>0</v>
      </c>
      <c r="M256" s="148">
        <f t="shared" si="55"/>
        <v>288.33</v>
      </c>
      <c r="N256" s="64">
        <f t="shared" si="56"/>
        <v>248</v>
      </c>
      <c r="O256" s="64">
        <f t="shared" si="66"/>
        <v>33772</v>
      </c>
      <c r="Q256" s="104">
        <f t="shared" si="58"/>
        <v>0</v>
      </c>
      <c r="R256" s="104" t="str">
        <f t="shared" si="59"/>
        <v>Not Applicable</v>
      </c>
      <c r="S256" s="149" t="s">
        <v>815</v>
      </c>
      <c r="T256" s="149">
        <f>IF(O256=0,0,IF(S256="N",0,VLOOKUP(B256,'Enrollment 25-26'!$B$8:$K$332,9,FALSE)))</f>
        <v>0</v>
      </c>
      <c r="U256" s="64">
        <f t="shared" si="60"/>
        <v>33772</v>
      </c>
      <c r="V256" s="128">
        <f t="shared" si="61"/>
        <v>117.12967779974336</v>
      </c>
      <c r="W256" s="150"/>
      <c r="X256" s="64">
        <f>IFERROR(VLOOKUP($B256,#REF!,14,FALSE),0)</f>
        <v>0</v>
      </c>
      <c r="Y256" s="99">
        <f t="shared" si="62"/>
        <v>33772</v>
      </c>
      <c r="Z256" s="132">
        <f t="shared" si="63"/>
        <v>0</v>
      </c>
      <c r="AA256" s="151" t="str">
        <f t="shared" si="65"/>
        <v>Y</v>
      </c>
      <c r="AC256" s="64"/>
      <c r="AE256" s="152"/>
      <c r="AH256" s="153"/>
      <c r="AI256" s="153"/>
      <c r="AJ256" s="153"/>
      <c r="AK256" s="154"/>
    </row>
    <row r="257" spans="1:37" x14ac:dyDescent="0.25">
      <c r="A257" s="142" t="s">
        <v>481</v>
      </c>
      <c r="B257" t="s">
        <v>708</v>
      </c>
      <c r="C257" t="s">
        <v>255</v>
      </c>
      <c r="D257" s="143">
        <f>IFERROR(VLOOKUP(B257,'Enrollment 25-26'!$B$5:$I$332,8,FALSE),0)</f>
        <v>151.82999999999998</v>
      </c>
      <c r="E257" s="64">
        <f t="shared" si="50"/>
        <v>17653</v>
      </c>
      <c r="F257" s="144">
        <v>0</v>
      </c>
      <c r="G257" s="144">
        <v>0</v>
      </c>
      <c r="H257" s="64">
        <f t="shared" si="67"/>
        <v>17653</v>
      </c>
      <c r="I257" s="64">
        <f t="shared" si="52"/>
        <v>0</v>
      </c>
      <c r="J257" s="145">
        <f t="shared" si="53"/>
        <v>17653</v>
      </c>
      <c r="K257" s="146" t="str">
        <f t="shared" si="64"/>
        <v>Y</v>
      </c>
      <c r="L257" s="147">
        <f t="shared" si="54"/>
        <v>0</v>
      </c>
      <c r="M257" s="148">
        <f t="shared" si="55"/>
        <v>151.82999999999998</v>
      </c>
      <c r="N257" s="64">
        <f t="shared" si="56"/>
        <v>131</v>
      </c>
      <c r="O257" s="64">
        <f t="shared" si="66"/>
        <v>17784</v>
      </c>
      <c r="Q257" s="104">
        <f t="shared" si="58"/>
        <v>0</v>
      </c>
      <c r="R257" s="104" t="str">
        <f t="shared" si="59"/>
        <v>Not Applicable</v>
      </c>
      <c r="S257" s="149" t="s">
        <v>815</v>
      </c>
      <c r="T257" s="149">
        <f>IF(O257=0,0,IF(S257="N",0,VLOOKUP(B257,'Enrollment 25-26'!$B$8:$K$332,9,FALSE)))</f>
        <v>0</v>
      </c>
      <c r="U257" s="64">
        <f t="shared" si="60"/>
        <v>17784</v>
      </c>
      <c r="V257" s="128">
        <f t="shared" si="61"/>
        <v>117.13100177830469</v>
      </c>
      <c r="W257" s="150"/>
      <c r="X257" s="64">
        <f>IFERROR(VLOOKUP($B257,#REF!,14,FALSE),0)</f>
        <v>0</v>
      </c>
      <c r="Y257" s="99">
        <f t="shared" si="62"/>
        <v>17784</v>
      </c>
      <c r="Z257" s="132">
        <f t="shared" si="63"/>
        <v>0</v>
      </c>
      <c r="AA257" s="151" t="str">
        <f t="shared" si="65"/>
        <v>Y</v>
      </c>
      <c r="AC257" s="64"/>
      <c r="AE257" s="152"/>
      <c r="AH257" s="153"/>
      <c r="AI257" s="153"/>
      <c r="AJ257" s="153"/>
      <c r="AK257" s="154"/>
    </row>
    <row r="258" spans="1:37" x14ac:dyDescent="0.25">
      <c r="A258" s="142" t="s">
        <v>438</v>
      </c>
      <c r="B258" t="s">
        <v>709</v>
      </c>
      <c r="C258" t="s">
        <v>256</v>
      </c>
      <c r="D258" s="143">
        <f>IFERROR(VLOOKUP(B258,'Enrollment 25-26'!$B$5:$I$332,8,FALSE),0)</f>
        <v>115.34</v>
      </c>
      <c r="E258" s="64">
        <f t="shared" si="50"/>
        <v>13411</v>
      </c>
      <c r="F258" s="144">
        <v>0</v>
      </c>
      <c r="G258" s="144">
        <v>0</v>
      </c>
      <c r="H258" s="64">
        <f t="shared" si="67"/>
        <v>13411</v>
      </c>
      <c r="I258" s="64">
        <f t="shared" si="52"/>
        <v>0</v>
      </c>
      <c r="J258" s="145">
        <f t="shared" si="53"/>
        <v>13411</v>
      </c>
      <c r="K258" s="146" t="str">
        <f t="shared" si="64"/>
        <v>Y</v>
      </c>
      <c r="L258" s="147">
        <f t="shared" si="54"/>
        <v>0</v>
      </c>
      <c r="M258" s="148">
        <f t="shared" si="55"/>
        <v>115.34</v>
      </c>
      <c r="N258" s="64">
        <f t="shared" si="56"/>
        <v>99</v>
      </c>
      <c r="O258" s="64">
        <f t="shared" si="66"/>
        <v>13510</v>
      </c>
      <c r="Q258" s="104">
        <f t="shared" si="58"/>
        <v>0</v>
      </c>
      <c r="R258" s="104" t="str">
        <f t="shared" si="59"/>
        <v>Not Applicable</v>
      </c>
      <c r="S258" s="149" t="s">
        <v>815</v>
      </c>
      <c r="T258" s="149">
        <f>IF(O258=0,0,IF(S258="N",0,VLOOKUP(B258,'Enrollment 25-26'!$B$8:$K$332,9,FALSE)))</f>
        <v>0</v>
      </c>
      <c r="U258" s="64">
        <f t="shared" si="60"/>
        <v>13510</v>
      </c>
      <c r="V258" s="128">
        <f t="shared" si="61"/>
        <v>117.13195769030692</v>
      </c>
      <c r="W258" s="150"/>
      <c r="X258" s="64">
        <f>IFERROR(VLOOKUP($B258,#REF!,14,FALSE),0)</f>
        <v>0</v>
      </c>
      <c r="Y258" s="99">
        <f t="shared" si="62"/>
        <v>13510</v>
      </c>
      <c r="Z258" s="132">
        <f t="shared" si="63"/>
        <v>0</v>
      </c>
      <c r="AA258" s="151" t="str">
        <f t="shared" si="65"/>
        <v>Y</v>
      </c>
      <c r="AC258" s="64"/>
      <c r="AE258" s="152"/>
      <c r="AH258" s="153"/>
      <c r="AI258" s="153"/>
      <c r="AJ258" s="153"/>
      <c r="AK258" s="154"/>
    </row>
    <row r="259" spans="1:37" x14ac:dyDescent="0.25">
      <c r="A259" s="142" t="s">
        <v>478</v>
      </c>
      <c r="B259" t="s">
        <v>710</v>
      </c>
      <c r="C259" t="s">
        <v>257</v>
      </c>
      <c r="D259" s="143">
        <f>IFERROR(VLOOKUP(B259,'Enrollment 25-26'!$B$5:$I$332,8,FALSE),0)</f>
        <v>286.83999999999997</v>
      </c>
      <c r="E259" s="64">
        <f t="shared" si="50"/>
        <v>33351</v>
      </c>
      <c r="F259" s="144">
        <v>0</v>
      </c>
      <c r="G259" s="144">
        <v>0</v>
      </c>
      <c r="H259" s="64">
        <f t="shared" si="67"/>
        <v>33351</v>
      </c>
      <c r="I259" s="64">
        <f t="shared" si="52"/>
        <v>0</v>
      </c>
      <c r="J259" s="145">
        <f t="shared" si="53"/>
        <v>33351</v>
      </c>
      <c r="K259" s="146" t="str">
        <f t="shared" si="64"/>
        <v>Y</v>
      </c>
      <c r="L259" s="147">
        <f t="shared" si="54"/>
        <v>0</v>
      </c>
      <c r="M259" s="148">
        <f t="shared" si="55"/>
        <v>286.83999999999997</v>
      </c>
      <c r="N259" s="64">
        <f t="shared" si="56"/>
        <v>247</v>
      </c>
      <c r="O259" s="64">
        <f t="shared" si="66"/>
        <v>33598</v>
      </c>
      <c r="Q259" s="104">
        <f t="shared" si="58"/>
        <v>0</v>
      </c>
      <c r="R259" s="104" t="str">
        <f t="shared" si="59"/>
        <v>Not Applicable</v>
      </c>
      <c r="S259" s="149" t="s">
        <v>815</v>
      </c>
      <c r="T259" s="149">
        <f>IF(O259=0,0,IF(S259="N",0,VLOOKUP(B259,'Enrollment 25-26'!$B$8:$K$332,9,FALSE)))</f>
        <v>0</v>
      </c>
      <c r="U259" s="64">
        <f t="shared" si="60"/>
        <v>33598</v>
      </c>
      <c r="V259" s="128">
        <f t="shared" si="61"/>
        <v>117.13150188258264</v>
      </c>
      <c r="W259" s="150"/>
      <c r="X259" s="64">
        <f>IFERROR(VLOOKUP($B259,#REF!,14,FALSE),0)</f>
        <v>0</v>
      </c>
      <c r="Y259" s="99">
        <f t="shared" si="62"/>
        <v>33598</v>
      </c>
      <c r="Z259" s="132">
        <f t="shared" si="63"/>
        <v>0</v>
      </c>
      <c r="AA259" s="151" t="str">
        <f t="shared" si="65"/>
        <v>Y</v>
      </c>
      <c r="AC259" s="64"/>
      <c r="AE259" s="152"/>
      <c r="AH259" s="153"/>
      <c r="AI259" s="153"/>
      <c r="AJ259" s="153"/>
      <c r="AK259" s="154"/>
    </row>
    <row r="260" spans="1:37" x14ac:dyDescent="0.25">
      <c r="A260" s="142" t="s">
        <v>446</v>
      </c>
      <c r="B260" t="s">
        <v>711</v>
      </c>
      <c r="C260" t="s">
        <v>258</v>
      </c>
      <c r="D260" s="143">
        <f>IFERROR(VLOOKUP(B260,'Enrollment 25-26'!$B$5:$I$332,8,FALSE),0)</f>
        <v>7.83</v>
      </c>
      <c r="E260" s="64">
        <f t="shared" si="50"/>
        <v>910</v>
      </c>
      <c r="F260" s="144">
        <v>0</v>
      </c>
      <c r="G260" s="144">
        <v>0</v>
      </c>
      <c r="H260" s="64">
        <f t="shared" si="67"/>
        <v>910</v>
      </c>
      <c r="I260" s="64">
        <f t="shared" si="52"/>
        <v>0</v>
      </c>
      <c r="J260" s="145">
        <f t="shared" si="53"/>
        <v>910</v>
      </c>
      <c r="K260" s="146" t="str">
        <f t="shared" si="64"/>
        <v>N</v>
      </c>
      <c r="L260" s="147">
        <f t="shared" si="54"/>
        <v>910</v>
      </c>
      <c r="M260" s="148">
        <f t="shared" si="55"/>
        <v>0</v>
      </c>
      <c r="N260" s="64">
        <f t="shared" si="56"/>
        <v>0</v>
      </c>
      <c r="O260" s="64">
        <f t="shared" si="66"/>
        <v>0</v>
      </c>
      <c r="Q260" s="104">
        <f t="shared" si="58"/>
        <v>0</v>
      </c>
      <c r="R260" s="104" t="str">
        <f t="shared" si="59"/>
        <v>Not Applicable</v>
      </c>
      <c r="S260" s="149" t="s">
        <v>815</v>
      </c>
      <c r="T260" s="149">
        <f>IF(O260=0,0,IF(S260="N",0,VLOOKUP(B260,'Enrollment 25-26'!$B$8:$K$332,9,FALSE)))</f>
        <v>0</v>
      </c>
      <c r="U260" s="64">
        <f t="shared" si="60"/>
        <v>0</v>
      </c>
      <c r="V260" s="128">
        <f t="shared" si="61"/>
        <v>0</v>
      </c>
      <c r="W260" s="150"/>
      <c r="X260" s="64">
        <f>IFERROR(VLOOKUP($B260,#REF!,14,FALSE),0)</f>
        <v>0</v>
      </c>
      <c r="Y260" s="99">
        <f t="shared" si="62"/>
        <v>0</v>
      </c>
      <c r="Z260" s="132">
        <f t="shared" si="63"/>
        <v>0</v>
      </c>
      <c r="AA260" s="151" t="str">
        <f t="shared" si="65"/>
        <v>N</v>
      </c>
      <c r="AC260" s="64"/>
      <c r="AE260" s="152"/>
      <c r="AH260" s="153"/>
      <c r="AI260" s="153"/>
      <c r="AJ260" s="153"/>
      <c r="AK260" s="154"/>
    </row>
    <row r="261" spans="1:37" x14ac:dyDescent="0.25">
      <c r="A261" s="142" t="s">
        <v>438</v>
      </c>
      <c r="B261" t="s">
        <v>712</v>
      </c>
      <c r="C261" t="s">
        <v>259</v>
      </c>
      <c r="D261" s="143">
        <f>IFERROR(VLOOKUP(B261,'Enrollment 25-26'!$B$5:$I$332,8,FALSE),0)</f>
        <v>21.5</v>
      </c>
      <c r="E261" s="64">
        <f t="shared" si="50"/>
        <v>2500</v>
      </c>
      <c r="F261" s="144">
        <v>0</v>
      </c>
      <c r="G261" s="144">
        <v>0</v>
      </c>
      <c r="H261" s="64">
        <f t="shared" si="67"/>
        <v>2500</v>
      </c>
      <c r="I261" s="64">
        <f t="shared" si="52"/>
        <v>0</v>
      </c>
      <c r="J261" s="145">
        <f t="shared" si="53"/>
        <v>2500</v>
      </c>
      <c r="K261" s="146" t="str">
        <f t="shared" si="64"/>
        <v>N</v>
      </c>
      <c r="L261" s="147">
        <f t="shared" si="54"/>
        <v>2500</v>
      </c>
      <c r="M261" s="148">
        <f t="shared" si="55"/>
        <v>0</v>
      </c>
      <c r="N261" s="64">
        <f t="shared" si="56"/>
        <v>0</v>
      </c>
      <c r="O261" s="64">
        <f t="shared" si="66"/>
        <v>0</v>
      </c>
      <c r="Q261" s="104">
        <f t="shared" si="58"/>
        <v>0</v>
      </c>
      <c r="R261" s="104" t="str">
        <f t="shared" si="59"/>
        <v>Not Applicable</v>
      </c>
      <c r="S261" s="149" t="s">
        <v>815</v>
      </c>
      <c r="T261" s="149">
        <f>IF(O261=0,0,IF(S261="N",0,VLOOKUP(B261,'Enrollment 25-26'!$B$8:$K$332,9,FALSE)))</f>
        <v>0</v>
      </c>
      <c r="U261" s="64">
        <f t="shared" si="60"/>
        <v>0</v>
      </c>
      <c r="V261" s="128">
        <f t="shared" si="61"/>
        <v>0</v>
      </c>
      <c r="W261" s="150"/>
      <c r="X261" s="64">
        <f>IFERROR(VLOOKUP($B261,#REF!,14,FALSE),0)</f>
        <v>0</v>
      </c>
      <c r="Y261" s="99">
        <f t="shared" si="62"/>
        <v>0</v>
      </c>
      <c r="Z261" s="132">
        <f t="shared" si="63"/>
        <v>0</v>
      </c>
      <c r="AA261" s="151" t="str">
        <f t="shared" si="65"/>
        <v>N</v>
      </c>
      <c r="AC261" s="64"/>
      <c r="AE261" s="152"/>
      <c r="AH261" s="153"/>
      <c r="AI261" s="153"/>
      <c r="AJ261" s="153"/>
      <c r="AK261" s="154"/>
    </row>
    <row r="262" spans="1:37" x14ac:dyDescent="0.25">
      <c r="A262" s="142" t="s">
        <v>443</v>
      </c>
      <c r="B262" t="s">
        <v>713</v>
      </c>
      <c r="C262" t="s">
        <v>260</v>
      </c>
      <c r="D262" s="143">
        <f>IFERROR(VLOOKUP(B262,'Enrollment 25-26'!$B$5:$I$332,8,FALSE),0)</f>
        <v>2951.0033333333336</v>
      </c>
      <c r="E262" s="64">
        <f t="shared" si="50"/>
        <v>343114</v>
      </c>
      <c r="F262" s="144">
        <v>0</v>
      </c>
      <c r="G262" s="144">
        <v>0</v>
      </c>
      <c r="H262" s="64">
        <f t="shared" si="67"/>
        <v>343114</v>
      </c>
      <c r="I262" s="64">
        <f t="shared" si="52"/>
        <v>0</v>
      </c>
      <c r="J262" s="145">
        <f t="shared" si="53"/>
        <v>343114</v>
      </c>
      <c r="K262" s="146" t="str">
        <f t="shared" si="64"/>
        <v>Y</v>
      </c>
      <c r="L262" s="147">
        <f t="shared" si="54"/>
        <v>0</v>
      </c>
      <c r="M262" s="148">
        <f t="shared" si="55"/>
        <v>2951.0033333333336</v>
      </c>
      <c r="N262" s="64">
        <f t="shared" si="56"/>
        <v>2537</v>
      </c>
      <c r="O262" s="64">
        <f t="shared" si="66"/>
        <v>345651</v>
      </c>
      <c r="Q262" s="104">
        <f t="shared" si="58"/>
        <v>0</v>
      </c>
      <c r="R262" s="104" t="str">
        <f t="shared" si="59"/>
        <v>Not Applicable</v>
      </c>
      <c r="S262" s="149" t="s">
        <v>815</v>
      </c>
      <c r="T262" s="149">
        <f>IF(O262=0,0,IF(S262="N",0,VLOOKUP(B262,'Enrollment 25-26'!$B$8:$K$332,9,FALSE)))</f>
        <v>0</v>
      </c>
      <c r="U262" s="64">
        <f t="shared" si="60"/>
        <v>345651</v>
      </c>
      <c r="V262" s="128">
        <f t="shared" si="61"/>
        <v>117.12999307580132</v>
      </c>
      <c r="W262" s="150"/>
      <c r="X262" s="64">
        <f>IFERROR(VLOOKUP($B262,#REF!,14,FALSE),0)</f>
        <v>0</v>
      </c>
      <c r="Y262" s="99">
        <f t="shared" si="62"/>
        <v>345651</v>
      </c>
      <c r="Z262" s="132">
        <f t="shared" si="63"/>
        <v>0</v>
      </c>
      <c r="AA262" s="151" t="str">
        <f t="shared" si="65"/>
        <v>Y</v>
      </c>
      <c r="AC262" s="64"/>
      <c r="AE262" s="152"/>
      <c r="AH262" s="153"/>
      <c r="AI262" s="153"/>
      <c r="AJ262" s="153"/>
      <c r="AK262" s="154"/>
    </row>
    <row r="263" spans="1:37" x14ac:dyDescent="0.25">
      <c r="A263" s="142" t="s">
        <v>497</v>
      </c>
      <c r="B263" t="s">
        <v>714</v>
      </c>
      <c r="C263" t="s">
        <v>261</v>
      </c>
      <c r="D263" s="143">
        <f>IFERROR(VLOOKUP(B263,'Enrollment 25-26'!$B$5:$I$332,8,FALSE),0)</f>
        <v>60</v>
      </c>
      <c r="E263" s="64">
        <f t="shared" si="50"/>
        <v>6976</v>
      </c>
      <c r="F263" s="144">
        <v>0</v>
      </c>
      <c r="G263" s="144">
        <v>0</v>
      </c>
      <c r="H263" s="64">
        <f t="shared" si="67"/>
        <v>6976</v>
      </c>
      <c r="I263" s="64">
        <f t="shared" si="52"/>
        <v>0</v>
      </c>
      <c r="J263" s="145">
        <f t="shared" si="53"/>
        <v>6976</v>
      </c>
      <c r="K263" s="146" t="str">
        <f t="shared" si="64"/>
        <v>C</v>
      </c>
      <c r="L263" s="147">
        <f t="shared" si="54"/>
        <v>0</v>
      </c>
      <c r="M263" s="148">
        <f t="shared" si="55"/>
        <v>60</v>
      </c>
      <c r="N263" s="64">
        <f t="shared" si="56"/>
        <v>52</v>
      </c>
      <c r="O263" s="64">
        <f t="shared" si="66"/>
        <v>7028</v>
      </c>
      <c r="Q263" s="104">
        <f t="shared" si="58"/>
        <v>0</v>
      </c>
      <c r="R263" s="104" t="str">
        <f t="shared" si="59"/>
        <v>Not Applicable</v>
      </c>
      <c r="S263" s="149" t="s">
        <v>815</v>
      </c>
      <c r="T263" s="149">
        <f>IF(O263=0,0,IF(S263="N",0,VLOOKUP(B263,'Enrollment 25-26'!$B$8:$K$332,9,FALSE)))</f>
        <v>0</v>
      </c>
      <c r="U263" s="64">
        <f t="shared" si="60"/>
        <v>7028</v>
      </c>
      <c r="V263" s="128">
        <f t="shared" si="61"/>
        <v>117.13333333333334</v>
      </c>
      <c r="W263" s="150"/>
      <c r="X263" s="64">
        <f>IFERROR(VLOOKUP($B263,#REF!,14,FALSE),0)</f>
        <v>0</v>
      </c>
      <c r="Y263" s="99">
        <f t="shared" si="62"/>
        <v>7028</v>
      </c>
      <c r="Z263" s="132">
        <f t="shared" si="63"/>
        <v>0</v>
      </c>
      <c r="AA263" s="151" t="str">
        <f t="shared" si="65"/>
        <v>C</v>
      </c>
      <c r="AC263" s="64"/>
      <c r="AE263" s="152"/>
      <c r="AH263" s="153"/>
      <c r="AI263" s="153"/>
      <c r="AJ263" s="153"/>
      <c r="AK263" s="154"/>
    </row>
    <row r="264" spans="1:37" x14ac:dyDescent="0.25">
      <c r="A264" s="142" t="s">
        <v>443</v>
      </c>
      <c r="B264" t="s">
        <v>715</v>
      </c>
      <c r="C264" t="s">
        <v>262</v>
      </c>
      <c r="D264" s="143">
        <f>IFERROR(VLOOKUP(B264,'Enrollment 25-26'!$B$5:$I$332,8,FALSE),0)</f>
        <v>0</v>
      </c>
      <c r="E264" s="64">
        <f t="shared" si="50"/>
        <v>0</v>
      </c>
      <c r="F264" s="144">
        <v>0</v>
      </c>
      <c r="G264" s="144">
        <v>0</v>
      </c>
      <c r="H264" s="64">
        <f t="shared" si="67"/>
        <v>0</v>
      </c>
      <c r="I264" s="64">
        <f t="shared" si="52"/>
        <v>0</v>
      </c>
      <c r="J264" s="145">
        <f t="shared" si="53"/>
        <v>0</v>
      </c>
      <c r="K264" s="146" t="str">
        <f t="shared" si="64"/>
        <v>N</v>
      </c>
      <c r="L264" s="147">
        <f t="shared" si="54"/>
        <v>0</v>
      </c>
      <c r="M264" s="148">
        <f t="shared" si="55"/>
        <v>0</v>
      </c>
      <c r="N264" s="64">
        <f t="shared" si="56"/>
        <v>0</v>
      </c>
      <c r="O264" s="64">
        <f t="shared" si="66"/>
        <v>0</v>
      </c>
      <c r="Q264" s="104">
        <f t="shared" si="58"/>
        <v>0</v>
      </c>
      <c r="R264" s="104" t="str">
        <f t="shared" si="59"/>
        <v>Not Applicable</v>
      </c>
      <c r="S264" s="149" t="s">
        <v>815</v>
      </c>
      <c r="T264" s="149">
        <f>IF(O264=0,0,IF(S264="N",0,VLOOKUP(B264,'Enrollment 25-26'!$B$8:$K$332,9,FALSE)))</f>
        <v>0</v>
      </c>
      <c r="U264" s="64">
        <f t="shared" si="60"/>
        <v>0</v>
      </c>
      <c r="V264" s="128">
        <f t="shared" si="61"/>
        <v>0</v>
      </c>
      <c r="W264" s="150"/>
      <c r="X264" s="64">
        <f>IFERROR(VLOOKUP($B264,#REF!,14,FALSE),0)</f>
        <v>0</v>
      </c>
      <c r="Y264" s="99">
        <f t="shared" si="62"/>
        <v>0</v>
      </c>
      <c r="Z264" s="132">
        <f t="shared" si="63"/>
        <v>0</v>
      </c>
      <c r="AA264" s="151" t="str">
        <f t="shared" si="65"/>
        <v>N</v>
      </c>
      <c r="AC264" s="64"/>
      <c r="AE264" s="152"/>
      <c r="AH264" s="153"/>
      <c r="AI264" s="153"/>
      <c r="AJ264" s="153"/>
      <c r="AK264" s="154"/>
    </row>
    <row r="265" spans="1:37" x14ac:dyDescent="0.25">
      <c r="A265" s="142" t="s">
        <v>443</v>
      </c>
      <c r="B265" t="s">
        <v>716</v>
      </c>
      <c r="C265" t="s">
        <v>263</v>
      </c>
      <c r="D265" s="143">
        <f>IFERROR(VLOOKUP(B265,'Enrollment 25-26'!$B$5:$I$332,8,FALSE),0)</f>
        <v>0</v>
      </c>
      <c r="E265" s="64">
        <f t="shared" ref="E265:E328" si="68">ROUND($D265/$D$7*$E$6,0)</f>
        <v>0</v>
      </c>
      <c r="F265" s="144">
        <v>0</v>
      </c>
      <c r="G265" s="144">
        <v>0</v>
      </c>
      <c r="H265" s="64">
        <f t="shared" si="67"/>
        <v>0</v>
      </c>
      <c r="I265" s="64">
        <f t="shared" ref="I265:I328" si="69">ROUND($D265/$D$7*$I$6,0)</f>
        <v>0</v>
      </c>
      <c r="J265" s="145">
        <f t="shared" ref="J265:J328" si="70">+H265+I265</f>
        <v>0</v>
      </c>
      <c r="K265" s="146" t="str">
        <f t="shared" si="64"/>
        <v>N</v>
      </c>
      <c r="L265" s="147">
        <f t="shared" ref="L265:L328" si="71">IF(OR(K265="N",K265="NR",AND(J265&lt;$L$6,K265&lt;&gt;"C")),J265,0)</f>
        <v>0</v>
      </c>
      <c r="M265" s="148">
        <f t="shared" ref="M265:M328" si="72">IF(L265=0,D265,0)</f>
        <v>0</v>
      </c>
      <c r="N265" s="64">
        <f t="shared" ref="N265:N328" si="73">ROUND(M265/$M$7*$L$3,0)</f>
        <v>0</v>
      </c>
      <c r="O265" s="64">
        <f t="shared" si="66"/>
        <v>0</v>
      </c>
      <c r="Q265" s="104">
        <f t="shared" ref="Q265:Q328" si="74">-ROUND(IF(P265&gt;0,O265*(0.9-P265),0),0)</f>
        <v>0</v>
      </c>
      <c r="R265" s="104" t="str">
        <f t="shared" ref="R265:R328" si="75">IF($R$7=0,"Not Applicable",T265*($R$7/$T$7))</f>
        <v>Not Applicable</v>
      </c>
      <c r="S265" s="149" t="s">
        <v>815</v>
      </c>
      <c r="T265" s="149">
        <f>IF(O265=0,0,IF(S265="N",0,VLOOKUP(B265,'Enrollment 25-26'!$B$8:$K$332,9,FALSE)))</f>
        <v>0</v>
      </c>
      <c r="U265" s="64">
        <f t="shared" ref="U265:U328" si="76">IF(ISNUMBER(R265),O265+R265,O265)</f>
        <v>0</v>
      </c>
      <c r="V265" s="128">
        <f t="shared" ref="V265:V328" si="77">IF(M265=0,0,O265/M265)</f>
        <v>0</v>
      </c>
      <c r="W265" s="150"/>
      <c r="X265" s="64">
        <f>IFERROR(VLOOKUP($B265,#REF!,14,FALSE),0)</f>
        <v>0</v>
      </c>
      <c r="Y265" s="99">
        <f t="shared" ref="Y265:Y328" si="78">O265-X265</f>
        <v>0</v>
      </c>
      <c r="Z265" s="132">
        <f t="shared" ref="Z265:Z328" si="79">IFERROR(IF(X265&gt;0,Y265/X265,0),0)</f>
        <v>0</v>
      </c>
      <c r="AA265" s="151" t="str">
        <f t="shared" si="65"/>
        <v>N</v>
      </c>
      <c r="AC265" s="64"/>
      <c r="AE265" s="152"/>
      <c r="AH265" s="153"/>
      <c r="AI265" s="153"/>
      <c r="AJ265" s="153"/>
      <c r="AK265" s="154"/>
    </row>
    <row r="266" spans="1:37" x14ac:dyDescent="0.25">
      <c r="A266" s="142" t="s">
        <v>446</v>
      </c>
      <c r="B266" t="s">
        <v>717</v>
      </c>
      <c r="C266" t="s">
        <v>264</v>
      </c>
      <c r="D266" s="143">
        <f>IFERROR(VLOOKUP(B266,'Enrollment 25-26'!$B$5:$I$332,8,FALSE),0)</f>
        <v>184.5</v>
      </c>
      <c r="E266" s="64">
        <f t="shared" si="68"/>
        <v>21452</v>
      </c>
      <c r="F266" s="144">
        <v>0</v>
      </c>
      <c r="G266" s="144">
        <v>0</v>
      </c>
      <c r="H266" s="64">
        <f t="shared" si="67"/>
        <v>21452</v>
      </c>
      <c r="I266" s="64">
        <f t="shared" si="69"/>
        <v>0</v>
      </c>
      <c r="J266" s="145">
        <f t="shared" si="70"/>
        <v>21452</v>
      </c>
      <c r="K266" s="146" t="str">
        <f t="shared" ref="K266:K328" si="80">IF(ISERROR(VLOOKUP(B266,$AC$9:$AC$50,1,0)),IF(J266&gt;10000,"Y","N"), "C")</f>
        <v>Y</v>
      </c>
      <c r="L266" s="147">
        <f t="shared" si="71"/>
        <v>0</v>
      </c>
      <c r="M266" s="148">
        <f t="shared" si="72"/>
        <v>184.5</v>
      </c>
      <c r="N266" s="64">
        <f t="shared" si="73"/>
        <v>159</v>
      </c>
      <c r="O266" s="64">
        <f t="shared" si="66"/>
        <v>21611</v>
      </c>
      <c r="Q266" s="104">
        <f t="shared" si="74"/>
        <v>0</v>
      </c>
      <c r="R266" s="104" t="str">
        <f t="shared" si="75"/>
        <v>Not Applicable</v>
      </c>
      <c r="S266" s="149" t="s">
        <v>815</v>
      </c>
      <c r="T266" s="149">
        <f>IF(O266=0,0,IF(S266="N",0,VLOOKUP(B266,'Enrollment 25-26'!$B$8:$K$332,9,FALSE)))</f>
        <v>0</v>
      </c>
      <c r="U266" s="64">
        <f t="shared" si="76"/>
        <v>21611</v>
      </c>
      <c r="V266" s="128">
        <f t="shared" si="77"/>
        <v>117.13279132791328</v>
      </c>
      <c r="W266" s="150"/>
      <c r="X266" s="64">
        <f>IFERROR(VLOOKUP($B266,#REF!,14,FALSE),0)</f>
        <v>0</v>
      </c>
      <c r="Y266" s="99">
        <f t="shared" si="78"/>
        <v>21611</v>
      </c>
      <c r="Z266" s="132">
        <f t="shared" si="79"/>
        <v>0</v>
      </c>
      <c r="AA266" s="151" t="str">
        <f t="shared" ref="AA266:AA328" si="81">K266</f>
        <v>Y</v>
      </c>
      <c r="AC266" s="64"/>
      <c r="AE266" s="152"/>
      <c r="AH266" s="153"/>
      <c r="AI266" s="153"/>
      <c r="AJ266" s="153"/>
      <c r="AK266" s="154"/>
    </row>
    <row r="267" spans="1:37" x14ac:dyDescent="0.25">
      <c r="A267" s="142" t="s">
        <v>451</v>
      </c>
      <c r="B267" t="s">
        <v>718</v>
      </c>
      <c r="C267" t="s">
        <v>265</v>
      </c>
      <c r="D267" s="143">
        <f>IFERROR(VLOOKUP(B267,'Enrollment 25-26'!$B$5:$I$332,8,FALSE),0)</f>
        <v>0</v>
      </c>
      <c r="E267" s="64">
        <f t="shared" si="68"/>
        <v>0</v>
      </c>
      <c r="F267" s="144">
        <v>0</v>
      </c>
      <c r="G267" s="144">
        <v>0</v>
      </c>
      <c r="H267" s="64">
        <f t="shared" si="67"/>
        <v>0</v>
      </c>
      <c r="I267" s="64">
        <f t="shared" si="69"/>
        <v>0</v>
      </c>
      <c r="J267" s="145">
        <f t="shared" si="70"/>
        <v>0</v>
      </c>
      <c r="K267" s="146" t="str">
        <f t="shared" si="80"/>
        <v>N</v>
      </c>
      <c r="L267" s="147">
        <f t="shared" si="71"/>
        <v>0</v>
      </c>
      <c r="M267" s="148">
        <f t="shared" si="72"/>
        <v>0</v>
      </c>
      <c r="N267" s="64">
        <f t="shared" si="73"/>
        <v>0</v>
      </c>
      <c r="O267" s="64">
        <f t="shared" si="66"/>
        <v>0</v>
      </c>
      <c r="Q267" s="104">
        <f t="shared" si="74"/>
        <v>0</v>
      </c>
      <c r="R267" s="104" t="str">
        <f t="shared" si="75"/>
        <v>Not Applicable</v>
      </c>
      <c r="S267" s="149" t="s">
        <v>815</v>
      </c>
      <c r="T267" s="149">
        <f>IF(O267=0,0,IF(S267="N",0,VLOOKUP(B267,'Enrollment 25-26'!$B$8:$K$332,9,FALSE)))</f>
        <v>0</v>
      </c>
      <c r="U267" s="64">
        <f t="shared" si="76"/>
        <v>0</v>
      </c>
      <c r="V267" s="128">
        <f t="shared" si="77"/>
        <v>0</v>
      </c>
      <c r="W267" s="150"/>
      <c r="X267" s="64">
        <f>IFERROR(VLOOKUP($B267,#REF!,14,FALSE),0)</f>
        <v>0</v>
      </c>
      <c r="Y267" s="99">
        <f t="shared" si="78"/>
        <v>0</v>
      </c>
      <c r="Z267" s="132">
        <f t="shared" si="79"/>
        <v>0</v>
      </c>
      <c r="AA267" s="151" t="str">
        <f t="shared" si="81"/>
        <v>N</v>
      </c>
      <c r="AC267" s="64"/>
      <c r="AE267" s="152"/>
      <c r="AH267" s="153"/>
      <c r="AI267" s="153"/>
      <c r="AJ267" s="153"/>
      <c r="AK267" s="154"/>
    </row>
    <row r="268" spans="1:37" x14ac:dyDescent="0.25">
      <c r="A268" s="142" t="s">
        <v>451</v>
      </c>
      <c r="B268" t="s">
        <v>719</v>
      </c>
      <c r="C268" t="s">
        <v>266</v>
      </c>
      <c r="D268" s="143">
        <f>IFERROR(VLOOKUP(B268,'Enrollment 25-26'!$B$5:$I$332,8,FALSE),0)</f>
        <v>0</v>
      </c>
      <c r="E268" s="64">
        <f t="shared" si="68"/>
        <v>0</v>
      </c>
      <c r="F268" s="144">
        <v>0</v>
      </c>
      <c r="G268" s="144">
        <v>0</v>
      </c>
      <c r="H268" s="64">
        <f t="shared" si="67"/>
        <v>0</v>
      </c>
      <c r="I268" s="64">
        <f t="shared" si="69"/>
        <v>0</v>
      </c>
      <c r="J268" s="145">
        <f t="shared" si="70"/>
        <v>0</v>
      </c>
      <c r="K268" s="146" t="str">
        <f t="shared" si="80"/>
        <v>N</v>
      </c>
      <c r="L268" s="147">
        <f t="shared" si="71"/>
        <v>0</v>
      </c>
      <c r="M268" s="148">
        <f t="shared" si="72"/>
        <v>0</v>
      </c>
      <c r="N268" s="64">
        <f t="shared" si="73"/>
        <v>0</v>
      </c>
      <c r="O268" s="64">
        <f t="shared" si="66"/>
        <v>0</v>
      </c>
      <c r="Q268" s="104">
        <f t="shared" si="74"/>
        <v>0</v>
      </c>
      <c r="R268" s="104" t="str">
        <f t="shared" si="75"/>
        <v>Not Applicable</v>
      </c>
      <c r="S268" s="149" t="s">
        <v>815</v>
      </c>
      <c r="T268" s="149">
        <f>IF(O268=0,0,IF(S268="N",0,VLOOKUP(B268,'Enrollment 25-26'!$B$8:$K$332,9,FALSE)))</f>
        <v>0</v>
      </c>
      <c r="U268" s="64">
        <f t="shared" si="76"/>
        <v>0</v>
      </c>
      <c r="V268" s="128">
        <f t="shared" si="77"/>
        <v>0</v>
      </c>
      <c r="W268" s="150"/>
      <c r="X268" s="64">
        <f>IFERROR(VLOOKUP($B268,#REF!,14,FALSE),0)</f>
        <v>0</v>
      </c>
      <c r="Y268" s="99">
        <f t="shared" si="78"/>
        <v>0</v>
      </c>
      <c r="Z268" s="132">
        <f t="shared" si="79"/>
        <v>0</v>
      </c>
      <c r="AA268" s="151" t="str">
        <f t="shared" si="81"/>
        <v>N</v>
      </c>
      <c r="AC268" s="64"/>
      <c r="AE268" s="152"/>
      <c r="AH268" s="153"/>
      <c r="AI268" s="153"/>
      <c r="AJ268" s="153"/>
      <c r="AK268" s="154"/>
    </row>
    <row r="269" spans="1:37" x14ac:dyDescent="0.25">
      <c r="A269" s="142" t="s">
        <v>481</v>
      </c>
      <c r="B269" t="s">
        <v>720</v>
      </c>
      <c r="C269" t="s">
        <v>267</v>
      </c>
      <c r="D269" s="143">
        <f>IFERROR(VLOOKUP(B269,'Enrollment 25-26'!$B$5:$I$332,8,FALSE),0)</f>
        <v>0</v>
      </c>
      <c r="E269" s="64">
        <f t="shared" si="68"/>
        <v>0</v>
      </c>
      <c r="F269" s="144">
        <v>0</v>
      </c>
      <c r="G269" s="144">
        <v>0</v>
      </c>
      <c r="H269" s="64">
        <f t="shared" si="67"/>
        <v>0</v>
      </c>
      <c r="I269" s="64">
        <f t="shared" si="69"/>
        <v>0</v>
      </c>
      <c r="J269" s="145">
        <f t="shared" si="70"/>
        <v>0</v>
      </c>
      <c r="K269" s="146" t="str">
        <f t="shared" si="80"/>
        <v>N</v>
      </c>
      <c r="L269" s="147">
        <f t="shared" si="71"/>
        <v>0</v>
      </c>
      <c r="M269" s="148">
        <f t="shared" si="72"/>
        <v>0</v>
      </c>
      <c r="N269" s="64">
        <f t="shared" si="73"/>
        <v>0</v>
      </c>
      <c r="O269" s="64">
        <f t="shared" si="66"/>
        <v>0</v>
      </c>
      <c r="Q269" s="104">
        <f t="shared" si="74"/>
        <v>0</v>
      </c>
      <c r="R269" s="104" t="str">
        <f t="shared" si="75"/>
        <v>Not Applicable</v>
      </c>
      <c r="S269" s="149" t="s">
        <v>815</v>
      </c>
      <c r="T269" s="149">
        <f>IF(O269=0,0,IF(S269="N",0,VLOOKUP(B269,'Enrollment 25-26'!$B$8:$K$332,9,FALSE)))</f>
        <v>0</v>
      </c>
      <c r="U269" s="64">
        <f t="shared" si="76"/>
        <v>0</v>
      </c>
      <c r="V269" s="128">
        <f t="shared" si="77"/>
        <v>0</v>
      </c>
      <c r="W269" s="150"/>
      <c r="X269" s="64">
        <f>IFERROR(VLOOKUP($B269,#REF!,14,FALSE),0)</f>
        <v>0</v>
      </c>
      <c r="Y269" s="99">
        <f t="shared" si="78"/>
        <v>0</v>
      </c>
      <c r="Z269" s="132">
        <f t="shared" si="79"/>
        <v>0</v>
      </c>
      <c r="AA269" s="151" t="str">
        <f t="shared" si="81"/>
        <v>N</v>
      </c>
      <c r="AC269" s="64"/>
      <c r="AE269" s="152"/>
      <c r="AH269" s="153"/>
      <c r="AI269" s="153"/>
      <c r="AJ269" s="153"/>
      <c r="AK269" s="154"/>
    </row>
    <row r="270" spans="1:37" x14ac:dyDescent="0.25">
      <c r="A270" s="142" t="s">
        <v>454</v>
      </c>
      <c r="B270" t="s">
        <v>721</v>
      </c>
      <c r="C270" t="s">
        <v>268</v>
      </c>
      <c r="D270" s="143">
        <f>IFERROR(VLOOKUP(B270,'Enrollment 25-26'!$B$5:$I$332,8,FALSE),0)</f>
        <v>111.33</v>
      </c>
      <c r="E270" s="64">
        <f t="shared" si="68"/>
        <v>12944</v>
      </c>
      <c r="F270" s="144">
        <v>0</v>
      </c>
      <c r="G270" s="144">
        <v>0</v>
      </c>
      <c r="H270" s="64">
        <f t="shared" si="67"/>
        <v>12944</v>
      </c>
      <c r="I270" s="64">
        <f t="shared" si="69"/>
        <v>0</v>
      </c>
      <c r="J270" s="145">
        <f t="shared" si="70"/>
        <v>12944</v>
      </c>
      <c r="K270" s="146" t="str">
        <f t="shared" si="80"/>
        <v>Y</v>
      </c>
      <c r="L270" s="147">
        <f t="shared" si="71"/>
        <v>0</v>
      </c>
      <c r="M270" s="148">
        <f t="shared" si="72"/>
        <v>111.33</v>
      </c>
      <c r="N270" s="64">
        <f t="shared" si="73"/>
        <v>96</v>
      </c>
      <c r="O270" s="64">
        <f t="shared" si="66"/>
        <v>13040</v>
      </c>
      <c r="Q270" s="104">
        <f t="shared" si="74"/>
        <v>0</v>
      </c>
      <c r="R270" s="104" t="str">
        <f t="shared" si="75"/>
        <v>Not Applicable</v>
      </c>
      <c r="S270" s="149" t="s">
        <v>815</v>
      </c>
      <c r="T270" s="149">
        <f>IF(O270=0,0,IF(S270="N",0,VLOOKUP(B270,'Enrollment 25-26'!$B$8:$K$332,9,FALSE)))</f>
        <v>0</v>
      </c>
      <c r="U270" s="64">
        <f t="shared" si="76"/>
        <v>13040</v>
      </c>
      <c r="V270" s="128">
        <f t="shared" si="77"/>
        <v>117.12925536692715</v>
      </c>
      <c r="W270" s="150"/>
      <c r="X270" s="64">
        <f>IFERROR(VLOOKUP($B270,#REF!,14,FALSE),0)</f>
        <v>0</v>
      </c>
      <c r="Y270" s="99">
        <f t="shared" si="78"/>
        <v>13040</v>
      </c>
      <c r="Z270" s="132">
        <f t="shared" si="79"/>
        <v>0</v>
      </c>
      <c r="AA270" s="151" t="str">
        <f t="shared" si="81"/>
        <v>Y</v>
      </c>
      <c r="AC270" s="64"/>
      <c r="AE270" s="152"/>
      <c r="AH270" s="153"/>
      <c r="AI270" s="153"/>
      <c r="AJ270" s="153"/>
      <c r="AK270" s="154"/>
    </row>
    <row r="271" spans="1:37" x14ac:dyDescent="0.25">
      <c r="A271" s="142" t="s">
        <v>443</v>
      </c>
      <c r="B271" t="s">
        <v>722</v>
      </c>
      <c r="C271" t="s">
        <v>269</v>
      </c>
      <c r="D271" s="143">
        <f>IFERROR(VLOOKUP(B271,'Enrollment 25-26'!$B$5:$I$332,8,FALSE),0)</f>
        <v>0</v>
      </c>
      <c r="E271" s="64">
        <f t="shared" si="68"/>
        <v>0</v>
      </c>
      <c r="F271" s="144">
        <v>0</v>
      </c>
      <c r="G271" s="144">
        <v>0</v>
      </c>
      <c r="H271" s="64">
        <f t="shared" si="67"/>
        <v>0</v>
      </c>
      <c r="I271" s="64">
        <f t="shared" si="69"/>
        <v>0</v>
      </c>
      <c r="J271" s="145">
        <f t="shared" si="70"/>
        <v>0</v>
      </c>
      <c r="K271" s="146" t="str">
        <f t="shared" si="80"/>
        <v>N</v>
      </c>
      <c r="L271" s="147">
        <f t="shared" si="71"/>
        <v>0</v>
      </c>
      <c r="M271" s="148">
        <f t="shared" si="72"/>
        <v>0</v>
      </c>
      <c r="N271" s="64">
        <f t="shared" si="73"/>
        <v>0</v>
      </c>
      <c r="O271" s="64">
        <f t="shared" si="66"/>
        <v>0</v>
      </c>
      <c r="Q271" s="104">
        <f t="shared" si="74"/>
        <v>0</v>
      </c>
      <c r="R271" s="104" t="str">
        <f t="shared" si="75"/>
        <v>Not Applicable</v>
      </c>
      <c r="S271" s="149" t="s">
        <v>815</v>
      </c>
      <c r="T271" s="149">
        <f>IF(O271=0,0,IF(S271="N",0,VLOOKUP(B271,'Enrollment 25-26'!$B$8:$K$332,9,FALSE)))</f>
        <v>0</v>
      </c>
      <c r="U271" s="64">
        <f t="shared" si="76"/>
        <v>0</v>
      </c>
      <c r="V271" s="128">
        <f t="shared" si="77"/>
        <v>0</v>
      </c>
      <c r="W271" s="150"/>
      <c r="X271" s="64">
        <f>IFERROR(VLOOKUP($B271,#REF!,14,FALSE),0)</f>
        <v>0</v>
      </c>
      <c r="Y271" s="99">
        <f t="shared" si="78"/>
        <v>0</v>
      </c>
      <c r="Z271" s="132">
        <f t="shared" si="79"/>
        <v>0</v>
      </c>
      <c r="AA271" s="151" t="str">
        <f t="shared" si="81"/>
        <v>N</v>
      </c>
      <c r="AC271" s="64"/>
      <c r="AE271" s="152"/>
      <c r="AH271" s="153"/>
      <c r="AI271" s="153"/>
      <c r="AJ271" s="153"/>
      <c r="AK271" s="154"/>
    </row>
    <row r="272" spans="1:37" x14ac:dyDescent="0.25">
      <c r="A272" s="142" t="s">
        <v>459</v>
      </c>
      <c r="B272" t="s">
        <v>723</v>
      </c>
      <c r="C272" t="s">
        <v>270</v>
      </c>
      <c r="D272" s="143">
        <f>IFERROR(VLOOKUP(B272,'Enrollment 25-26'!$B$5:$I$332,8,FALSE),0)</f>
        <v>19</v>
      </c>
      <c r="E272" s="64">
        <f t="shared" si="68"/>
        <v>2209</v>
      </c>
      <c r="F272" s="144">
        <v>0</v>
      </c>
      <c r="G272" s="144">
        <v>0</v>
      </c>
      <c r="H272" s="64">
        <f t="shared" si="67"/>
        <v>2209</v>
      </c>
      <c r="I272" s="64">
        <f t="shared" si="69"/>
        <v>0</v>
      </c>
      <c r="J272" s="145">
        <f t="shared" si="70"/>
        <v>2209</v>
      </c>
      <c r="K272" s="146" t="str">
        <f t="shared" si="80"/>
        <v>N</v>
      </c>
      <c r="L272" s="147">
        <f t="shared" si="71"/>
        <v>2209</v>
      </c>
      <c r="M272" s="148">
        <f t="shared" si="72"/>
        <v>0</v>
      </c>
      <c r="N272" s="64">
        <f t="shared" si="73"/>
        <v>0</v>
      </c>
      <c r="O272" s="64">
        <f t="shared" si="66"/>
        <v>0</v>
      </c>
      <c r="Q272" s="104">
        <f t="shared" si="74"/>
        <v>0</v>
      </c>
      <c r="R272" s="104" t="str">
        <f t="shared" si="75"/>
        <v>Not Applicable</v>
      </c>
      <c r="S272" s="149" t="s">
        <v>815</v>
      </c>
      <c r="T272" s="149">
        <f>IF(O272=0,0,IF(S272="N",0,VLOOKUP(B272,'Enrollment 25-26'!$B$8:$K$332,9,FALSE)))</f>
        <v>0</v>
      </c>
      <c r="U272" s="64">
        <f t="shared" si="76"/>
        <v>0</v>
      </c>
      <c r="V272" s="128">
        <f t="shared" si="77"/>
        <v>0</v>
      </c>
      <c r="W272" s="150"/>
      <c r="X272" s="64">
        <f>IFERROR(VLOOKUP($B272,#REF!,14,FALSE),0)</f>
        <v>0</v>
      </c>
      <c r="Y272" s="99">
        <f t="shared" si="78"/>
        <v>0</v>
      </c>
      <c r="Z272" s="132">
        <f t="shared" si="79"/>
        <v>0</v>
      </c>
      <c r="AA272" s="151" t="str">
        <f t="shared" si="81"/>
        <v>N</v>
      </c>
      <c r="AC272" s="64"/>
      <c r="AE272" s="152"/>
      <c r="AH272" s="153"/>
      <c r="AI272" s="153"/>
      <c r="AJ272" s="153"/>
      <c r="AK272" s="154"/>
    </row>
    <row r="273" spans="1:37" x14ac:dyDescent="0.25">
      <c r="A273" s="142" t="s">
        <v>446</v>
      </c>
      <c r="B273" t="s">
        <v>724</v>
      </c>
      <c r="C273" t="s">
        <v>271</v>
      </c>
      <c r="D273" s="143">
        <f>IFERROR(VLOOKUP(B273,'Enrollment 25-26'!$B$5:$I$332,8,FALSE),0)</f>
        <v>301.17</v>
      </c>
      <c r="E273" s="64">
        <f t="shared" si="68"/>
        <v>35017</v>
      </c>
      <c r="F273" s="144">
        <v>0</v>
      </c>
      <c r="G273" s="144">
        <v>0</v>
      </c>
      <c r="H273" s="64">
        <f t="shared" si="67"/>
        <v>35017</v>
      </c>
      <c r="I273" s="64">
        <f t="shared" si="69"/>
        <v>0</v>
      </c>
      <c r="J273" s="145">
        <f t="shared" si="70"/>
        <v>35017</v>
      </c>
      <c r="K273" s="146" t="str">
        <f t="shared" si="80"/>
        <v>Y</v>
      </c>
      <c r="L273" s="147">
        <f t="shared" si="71"/>
        <v>0</v>
      </c>
      <c r="M273" s="148">
        <f t="shared" si="72"/>
        <v>301.17</v>
      </c>
      <c r="N273" s="64">
        <f t="shared" si="73"/>
        <v>259</v>
      </c>
      <c r="O273" s="64">
        <f t="shared" si="66"/>
        <v>35276</v>
      </c>
      <c r="Q273" s="104">
        <f t="shared" si="74"/>
        <v>0</v>
      </c>
      <c r="R273" s="104" t="str">
        <f t="shared" si="75"/>
        <v>Not Applicable</v>
      </c>
      <c r="S273" s="149" t="s">
        <v>815</v>
      </c>
      <c r="T273" s="149">
        <f>IF(O273=0,0,IF(S273="N",0,VLOOKUP(B273,'Enrollment 25-26'!$B$8:$K$332,9,FALSE)))</f>
        <v>0</v>
      </c>
      <c r="U273" s="64">
        <f t="shared" si="76"/>
        <v>35276</v>
      </c>
      <c r="V273" s="128">
        <f t="shared" si="77"/>
        <v>117.12986021184048</v>
      </c>
      <c r="W273" s="150"/>
      <c r="X273" s="64">
        <f>IFERROR(VLOOKUP($B273,#REF!,14,FALSE),0)</f>
        <v>0</v>
      </c>
      <c r="Y273" s="99">
        <f t="shared" si="78"/>
        <v>35276</v>
      </c>
      <c r="Z273" s="132">
        <f t="shared" si="79"/>
        <v>0</v>
      </c>
      <c r="AA273" s="151" t="str">
        <f t="shared" si="81"/>
        <v>Y</v>
      </c>
      <c r="AC273" s="64"/>
      <c r="AE273" s="152"/>
      <c r="AH273" s="153"/>
      <c r="AI273" s="153"/>
      <c r="AJ273" s="153"/>
      <c r="AK273" s="154"/>
    </row>
    <row r="274" spans="1:37" x14ac:dyDescent="0.25">
      <c r="A274" s="142" t="s">
        <v>497</v>
      </c>
      <c r="B274" t="s">
        <v>725</v>
      </c>
      <c r="C274" t="s">
        <v>272</v>
      </c>
      <c r="D274" s="143">
        <f>IFERROR(VLOOKUP(B274,'Enrollment 25-26'!$B$5:$I$332,8,FALSE),0)</f>
        <v>100.33</v>
      </c>
      <c r="E274" s="64">
        <f t="shared" si="68"/>
        <v>11665</v>
      </c>
      <c r="F274" s="144">
        <v>0</v>
      </c>
      <c r="G274" s="144">
        <v>0</v>
      </c>
      <c r="H274" s="64">
        <f t="shared" si="67"/>
        <v>11665</v>
      </c>
      <c r="I274" s="64">
        <f t="shared" si="69"/>
        <v>0</v>
      </c>
      <c r="J274" s="145">
        <f t="shared" si="70"/>
        <v>11665</v>
      </c>
      <c r="K274" s="146" t="str">
        <f t="shared" si="80"/>
        <v>Y</v>
      </c>
      <c r="L274" s="147">
        <f t="shared" si="71"/>
        <v>0</v>
      </c>
      <c r="M274" s="148">
        <f t="shared" si="72"/>
        <v>100.33</v>
      </c>
      <c r="N274" s="64">
        <f t="shared" si="73"/>
        <v>86</v>
      </c>
      <c r="O274" s="64">
        <f t="shared" si="66"/>
        <v>11751</v>
      </c>
      <c r="Q274" s="104">
        <f t="shared" si="74"/>
        <v>0</v>
      </c>
      <c r="R274" s="104" t="str">
        <f t="shared" si="75"/>
        <v>Not Applicable</v>
      </c>
      <c r="S274" s="149" t="s">
        <v>815</v>
      </c>
      <c r="T274" s="149">
        <f>IF(O274=0,0,IF(S274="N",0,VLOOKUP(B274,'Enrollment 25-26'!$B$8:$K$332,9,FALSE)))</f>
        <v>0</v>
      </c>
      <c r="U274" s="64">
        <f t="shared" si="76"/>
        <v>11751</v>
      </c>
      <c r="V274" s="128">
        <f t="shared" si="77"/>
        <v>117.12349247483306</v>
      </c>
      <c r="W274" s="150"/>
      <c r="X274" s="64">
        <f>IFERROR(VLOOKUP($B274,#REF!,14,FALSE),0)</f>
        <v>0</v>
      </c>
      <c r="Y274" s="99">
        <f t="shared" si="78"/>
        <v>11751</v>
      </c>
      <c r="Z274" s="132">
        <f t="shared" si="79"/>
        <v>0</v>
      </c>
      <c r="AA274" s="151" t="str">
        <f t="shared" si="81"/>
        <v>Y</v>
      </c>
      <c r="AC274" s="64"/>
      <c r="AE274" s="152"/>
      <c r="AH274" s="153"/>
      <c r="AI274" s="153"/>
      <c r="AJ274" s="153"/>
      <c r="AK274" s="154"/>
    </row>
    <row r="275" spans="1:37" s="155" customFormat="1" x14ac:dyDescent="0.25">
      <c r="A275" s="142" t="s">
        <v>497</v>
      </c>
      <c r="B275" s="13" t="s">
        <v>726</v>
      </c>
      <c r="C275" t="s">
        <v>273</v>
      </c>
      <c r="D275" s="143">
        <f>IFERROR(VLOOKUP(B275,'Enrollment 25-26'!$B$5:$I$332,8,FALSE),0)</f>
        <v>8.33</v>
      </c>
      <c r="E275" s="64">
        <f t="shared" si="68"/>
        <v>969</v>
      </c>
      <c r="F275" s="144">
        <v>0</v>
      </c>
      <c r="G275" s="144">
        <v>0</v>
      </c>
      <c r="H275" s="64">
        <f t="shared" si="67"/>
        <v>969</v>
      </c>
      <c r="I275" s="64">
        <f t="shared" si="69"/>
        <v>0</v>
      </c>
      <c r="J275" s="145">
        <f t="shared" si="70"/>
        <v>969</v>
      </c>
      <c r="K275" s="146" t="str">
        <f t="shared" si="80"/>
        <v>N</v>
      </c>
      <c r="L275" s="147">
        <f t="shared" si="71"/>
        <v>969</v>
      </c>
      <c r="M275" s="148">
        <f t="shared" si="72"/>
        <v>0</v>
      </c>
      <c r="N275" s="64">
        <f t="shared" si="73"/>
        <v>0</v>
      </c>
      <c r="O275" s="64">
        <f t="shared" si="66"/>
        <v>0</v>
      </c>
      <c r="P275" s="104"/>
      <c r="Q275" s="104">
        <f t="shared" si="74"/>
        <v>0</v>
      </c>
      <c r="R275" s="104" t="str">
        <f t="shared" si="75"/>
        <v>Not Applicable</v>
      </c>
      <c r="S275" s="149" t="s">
        <v>815</v>
      </c>
      <c r="T275" s="149">
        <f>IF(O275=0,0,IF(S275="N",0,VLOOKUP(B275,'Enrollment 25-26'!$B$8:$K$332,9,FALSE)))</f>
        <v>0</v>
      </c>
      <c r="U275" s="64">
        <f t="shared" si="76"/>
        <v>0</v>
      </c>
      <c r="V275" s="128">
        <f t="shared" si="77"/>
        <v>0</v>
      </c>
      <c r="W275" s="150"/>
      <c r="X275" s="64">
        <f>IFERROR(VLOOKUP($B275,#REF!,14,FALSE),0)</f>
        <v>0</v>
      </c>
      <c r="Y275" s="99">
        <f t="shared" si="78"/>
        <v>0</v>
      </c>
      <c r="Z275" s="132">
        <f t="shared" si="79"/>
        <v>0</v>
      </c>
      <c r="AA275" s="151" t="str">
        <f t="shared" si="81"/>
        <v>N</v>
      </c>
      <c r="AB275" s="184"/>
      <c r="AC275" s="64"/>
      <c r="AD275"/>
      <c r="AE275" s="152"/>
      <c r="AH275" s="156"/>
      <c r="AI275" s="156"/>
      <c r="AJ275" s="156"/>
      <c r="AK275" s="157"/>
    </row>
    <row r="276" spans="1:37" x14ac:dyDescent="0.25">
      <c r="A276" s="142" t="s">
        <v>497</v>
      </c>
      <c r="B276" t="s">
        <v>727</v>
      </c>
      <c r="C276" t="s">
        <v>274</v>
      </c>
      <c r="D276" s="143">
        <f>IFERROR(VLOOKUP(B276,'Enrollment 25-26'!$B$5:$I$332,8,FALSE),0)</f>
        <v>27.17</v>
      </c>
      <c r="E276" s="64">
        <f t="shared" si="68"/>
        <v>3159</v>
      </c>
      <c r="F276" s="144">
        <v>0</v>
      </c>
      <c r="G276" s="144">
        <v>0</v>
      </c>
      <c r="H276" s="64">
        <f t="shared" si="67"/>
        <v>3159</v>
      </c>
      <c r="I276" s="64">
        <f t="shared" si="69"/>
        <v>0</v>
      </c>
      <c r="J276" s="145">
        <f t="shared" si="70"/>
        <v>3159</v>
      </c>
      <c r="K276" s="146" t="str">
        <f t="shared" si="80"/>
        <v>N</v>
      </c>
      <c r="L276" s="147">
        <f t="shared" si="71"/>
        <v>3159</v>
      </c>
      <c r="M276" s="148">
        <f t="shared" si="72"/>
        <v>0</v>
      </c>
      <c r="N276" s="64">
        <f t="shared" si="73"/>
        <v>0</v>
      </c>
      <c r="O276" s="64">
        <f t="shared" si="66"/>
        <v>0</v>
      </c>
      <c r="Q276" s="104">
        <f t="shared" si="74"/>
        <v>0</v>
      </c>
      <c r="R276" s="104" t="str">
        <f t="shared" si="75"/>
        <v>Not Applicable</v>
      </c>
      <c r="S276" s="149" t="s">
        <v>815</v>
      </c>
      <c r="T276" s="149">
        <f>IF(O276=0,0,IF(S276="N",0,VLOOKUP(B276,'Enrollment 25-26'!$B$8:$K$332,9,FALSE)))</f>
        <v>0</v>
      </c>
      <c r="U276" s="64">
        <f t="shared" si="76"/>
        <v>0</v>
      </c>
      <c r="V276" s="128">
        <f t="shared" si="77"/>
        <v>0</v>
      </c>
      <c r="W276" s="150"/>
      <c r="X276" s="64">
        <f>IFERROR(VLOOKUP($B276,#REF!,14,FALSE),0)</f>
        <v>0</v>
      </c>
      <c r="Y276" s="99">
        <f t="shared" si="78"/>
        <v>0</v>
      </c>
      <c r="Z276" s="132">
        <f t="shared" si="79"/>
        <v>0</v>
      </c>
      <c r="AA276" s="151" t="str">
        <f t="shared" si="81"/>
        <v>N</v>
      </c>
      <c r="AC276" s="64"/>
      <c r="AE276" s="152"/>
      <c r="AH276" s="153"/>
      <c r="AI276" s="153"/>
      <c r="AJ276" s="153"/>
      <c r="AK276" s="154"/>
    </row>
    <row r="277" spans="1:37" x14ac:dyDescent="0.25">
      <c r="A277" s="142" t="s">
        <v>443</v>
      </c>
      <c r="B277" t="s">
        <v>728</v>
      </c>
      <c r="C277" t="s">
        <v>275</v>
      </c>
      <c r="D277" s="143">
        <f>IFERROR(VLOOKUP(B277,'Enrollment 25-26'!$B$5:$I$332,8,FALSE),0)</f>
        <v>0</v>
      </c>
      <c r="E277" s="64">
        <f t="shared" si="68"/>
        <v>0</v>
      </c>
      <c r="F277" s="144">
        <v>0</v>
      </c>
      <c r="G277" s="144">
        <v>0</v>
      </c>
      <c r="H277" s="64">
        <f t="shared" si="67"/>
        <v>0</v>
      </c>
      <c r="I277" s="64">
        <f t="shared" si="69"/>
        <v>0</v>
      </c>
      <c r="J277" s="145">
        <f t="shared" si="70"/>
        <v>0</v>
      </c>
      <c r="K277" s="146" t="str">
        <f t="shared" si="80"/>
        <v>N</v>
      </c>
      <c r="L277" s="147">
        <f t="shared" si="71"/>
        <v>0</v>
      </c>
      <c r="M277" s="148">
        <f t="shared" si="72"/>
        <v>0</v>
      </c>
      <c r="N277" s="64">
        <f t="shared" si="73"/>
        <v>0</v>
      </c>
      <c r="O277" s="64">
        <f t="shared" si="66"/>
        <v>0</v>
      </c>
      <c r="Q277" s="104">
        <f t="shared" si="74"/>
        <v>0</v>
      </c>
      <c r="R277" s="104" t="str">
        <f t="shared" si="75"/>
        <v>Not Applicable</v>
      </c>
      <c r="S277" s="149" t="s">
        <v>815</v>
      </c>
      <c r="T277" s="149">
        <f>IF(O277=0,0,IF(S277="N",0,VLOOKUP(B277,'Enrollment 25-26'!$B$8:$K$332,9,FALSE)))</f>
        <v>0</v>
      </c>
      <c r="U277" s="64">
        <f t="shared" si="76"/>
        <v>0</v>
      </c>
      <c r="V277" s="128">
        <f t="shared" si="77"/>
        <v>0</v>
      </c>
      <c r="W277" s="150"/>
      <c r="X277" s="64">
        <f>IFERROR(VLOOKUP($B277,#REF!,14,FALSE),0)</f>
        <v>0</v>
      </c>
      <c r="Y277" s="99">
        <f t="shared" si="78"/>
        <v>0</v>
      </c>
      <c r="Z277" s="132">
        <f t="shared" si="79"/>
        <v>0</v>
      </c>
      <c r="AA277" s="151" t="str">
        <f t="shared" si="81"/>
        <v>N</v>
      </c>
      <c r="AC277" s="64"/>
      <c r="AE277" s="152"/>
      <c r="AH277" s="153"/>
      <c r="AI277" s="153"/>
      <c r="AJ277" s="153"/>
      <c r="AK277" s="154"/>
    </row>
    <row r="278" spans="1:37" s="155" customFormat="1" x14ac:dyDescent="0.25">
      <c r="A278" s="142" t="s">
        <v>454</v>
      </c>
      <c r="B278" s="13" t="s">
        <v>729</v>
      </c>
      <c r="C278" t="s">
        <v>276</v>
      </c>
      <c r="D278" s="143">
        <f>IFERROR(VLOOKUP(B278,'Enrollment 25-26'!$B$5:$I$332,8,FALSE),0)</f>
        <v>673.83333333333337</v>
      </c>
      <c r="E278" s="64">
        <f t="shared" si="68"/>
        <v>78347</v>
      </c>
      <c r="F278" s="144">
        <v>0</v>
      </c>
      <c r="G278" s="144">
        <v>0</v>
      </c>
      <c r="H278" s="64">
        <f t="shared" si="67"/>
        <v>78347</v>
      </c>
      <c r="I278" s="64">
        <f t="shared" si="69"/>
        <v>0</v>
      </c>
      <c r="J278" s="145">
        <f t="shared" si="70"/>
        <v>78347</v>
      </c>
      <c r="K278" s="146" t="str">
        <f t="shared" si="80"/>
        <v>Y</v>
      </c>
      <c r="L278" s="147">
        <f t="shared" si="71"/>
        <v>0</v>
      </c>
      <c r="M278" s="148">
        <f t="shared" si="72"/>
        <v>673.83333333333337</v>
      </c>
      <c r="N278" s="64">
        <f t="shared" si="73"/>
        <v>579</v>
      </c>
      <c r="O278" s="64">
        <f t="shared" si="66"/>
        <v>78926</v>
      </c>
      <c r="P278" s="104"/>
      <c r="Q278" s="104">
        <f t="shared" si="74"/>
        <v>0</v>
      </c>
      <c r="R278" s="104" t="str">
        <f t="shared" si="75"/>
        <v>Not Applicable</v>
      </c>
      <c r="S278" s="149" t="s">
        <v>815</v>
      </c>
      <c r="T278" s="149">
        <f>IF(O278=0,0,IF(S278="N",0,VLOOKUP(B278,'Enrollment 25-26'!$B$8:$K$332,9,FALSE)))</f>
        <v>0</v>
      </c>
      <c r="U278" s="64">
        <f t="shared" si="76"/>
        <v>78926</v>
      </c>
      <c r="V278" s="128">
        <f t="shared" si="77"/>
        <v>117.12985406876082</v>
      </c>
      <c r="W278" s="150"/>
      <c r="X278" s="64">
        <f>IFERROR(VLOOKUP($B278,#REF!,14,FALSE),0)</f>
        <v>0</v>
      </c>
      <c r="Y278" s="99">
        <f t="shared" si="78"/>
        <v>78926</v>
      </c>
      <c r="Z278" s="132">
        <f t="shared" si="79"/>
        <v>0</v>
      </c>
      <c r="AA278" s="151" t="str">
        <f t="shared" si="81"/>
        <v>Y</v>
      </c>
      <c r="AB278" s="184"/>
      <c r="AC278" s="64"/>
      <c r="AD278"/>
      <c r="AE278" s="152"/>
      <c r="AH278" s="156"/>
      <c r="AI278" s="156"/>
      <c r="AJ278" s="156"/>
      <c r="AK278" s="157"/>
    </row>
    <row r="279" spans="1:37" x14ac:dyDescent="0.25">
      <c r="A279" s="142" t="s">
        <v>471</v>
      </c>
      <c r="B279" t="s">
        <v>730</v>
      </c>
      <c r="C279" t="s">
        <v>277</v>
      </c>
      <c r="D279" s="143">
        <f>IFERROR(VLOOKUP(B279,'Enrollment 25-26'!$B$5:$I$332,8,FALSE),0)</f>
        <v>2031.8366666666668</v>
      </c>
      <c r="E279" s="64">
        <f t="shared" si="68"/>
        <v>236242</v>
      </c>
      <c r="F279" s="144">
        <v>0</v>
      </c>
      <c r="G279" s="144">
        <v>0</v>
      </c>
      <c r="H279" s="64">
        <f t="shared" si="67"/>
        <v>236242</v>
      </c>
      <c r="I279" s="64">
        <f t="shared" si="69"/>
        <v>0</v>
      </c>
      <c r="J279" s="145">
        <f t="shared" si="70"/>
        <v>236242</v>
      </c>
      <c r="K279" s="146" t="str">
        <f t="shared" si="80"/>
        <v>Y</v>
      </c>
      <c r="L279" s="147">
        <f t="shared" si="71"/>
        <v>0</v>
      </c>
      <c r="M279" s="148">
        <f t="shared" si="72"/>
        <v>2031.8366666666668</v>
      </c>
      <c r="N279" s="64">
        <f t="shared" si="73"/>
        <v>1747</v>
      </c>
      <c r="O279" s="64">
        <f t="shared" si="66"/>
        <v>237989</v>
      </c>
      <c r="Q279" s="104">
        <f t="shared" si="74"/>
        <v>0</v>
      </c>
      <c r="R279" s="104" t="str">
        <f t="shared" si="75"/>
        <v>Not Applicable</v>
      </c>
      <c r="S279" s="149" t="s">
        <v>815</v>
      </c>
      <c r="T279" s="149">
        <f>IF(O279=0,0,IF(S279="N",0,VLOOKUP(B279,'Enrollment 25-26'!$B$8:$K$332,9,FALSE)))</f>
        <v>0</v>
      </c>
      <c r="U279" s="64">
        <f t="shared" si="76"/>
        <v>237989</v>
      </c>
      <c r="V279" s="128">
        <f t="shared" si="77"/>
        <v>117.12998584203783</v>
      </c>
      <c r="W279" s="150"/>
      <c r="X279" s="64">
        <f>IFERROR(VLOOKUP($B279,#REF!,14,FALSE),0)</f>
        <v>0</v>
      </c>
      <c r="Y279" s="99">
        <f t="shared" si="78"/>
        <v>237989</v>
      </c>
      <c r="Z279" s="132">
        <f t="shared" si="79"/>
        <v>0</v>
      </c>
      <c r="AA279" s="151" t="str">
        <f t="shared" si="81"/>
        <v>Y</v>
      </c>
      <c r="AC279" s="64"/>
      <c r="AE279" s="152"/>
      <c r="AH279" s="153"/>
      <c r="AI279" s="153"/>
      <c r="AJ279" s="153"/>
      <c r="AK279" s="154"/>
    </row>
    <row r="280" spans="1:37" x14ac:dyDescent="0.25">
      <c r="A280" s="142" t="s">
        <v>454</v>
      </c>
      <c r="B280" t="s">
        <v>731</v>
      </c>
      <c r="C280" t="s">
        <v>279</v>
      </c>
      <c r="D280" s="143">
        <f>IFERROR(VLOOKUP(B280,'Enrollment 25-26'!$B$5:$I$332,8,FALSE),0)</f>
        <v>3955.4966666666664</v>
      </c>
      <c r="E280" s="64">
        <f t="shared" si="68"/>
        <v>459906</v>
      </c>
      <c r="F280" s="144">
        <v>0</v>
      </c>
      <c r="G280" s="144">
        <v>0</v>
      </c>
      <c r="H280" s="64">
        <f t="shared" si="67"/>
        <v>459906</v>
      </c>
      <c r="I280" s="64">
        <f t="shared" si="69"/>
        <v>0</v>
      </c>
      <c r="J280" s="145">
        <f t="shared" si="70"/>
        <v>459906</v>
      </c>
      <c r="K280" s="146" t="str">
        <f t="shared" si="80"/>
        <v>Y</v>
      </c>
      <c r="L280" s="147">
        <f t="shared" si="71"/>
        <v>0</v>
      </c>
      <c r="M280" s="148">
        <f t="shared" si="72"/>
        <v>3955.4966666666664</v>
      </c>
      <c r="N280" s="64">
        <f t="shared" si="73"/>
        <v>3401</v>
      </c>
      <c r="O280" s="64">
        <f t="shared" si="66"/>
        <v>463307</v>
      </c>
      <c r="Q280" s="104">
        <f t="shared" si="74"/>
        <v>0</v>
      </c>
      <c r="R280" s="104" t="str">
        <f t="shared" si="75"/>
        <v>Not Applicable</v>
      </c>
      <c r="S280" s="149" t="s">
        <v>815</v>
      </c>
      <c r="T280" s="149">
        <f>IF(O280=0,0,IF(S280="N",0,VLOOKUP(B280,'Enrollment 25-26'!$B$8:$K$332,9,FALSE)))</f>
        <v>0</v>
      </c>
      <c r="U280" s="64">
        <f t="shared" si="76"/>
        <v>463307</v>
      </c>
      <c r="V280" s="128">
        <f t="shared" si="77"/>
        <v>117.12991794540763</v>
      </c>
      <c r="W280" s="150"/>
      <c r="X280" s="64">
        <f>IFERROR(VLOOKUP($B280,#REF!,14,FALSE),0)</f>
        <v>0</v>
      </c>
      <c r="Y280" s="99">
        <f t="shared" si="78"/>
        <v>463307</v>
      </c>
      <c r="Z280" s="132">
        <f t="shared" si="79"/>
        <v>0</v>
      </c>
      <c r="AA280" s="151" t="str">
        <f t="shared" si="81"/>
        <v>Y</v>
      </c>
      <c r="AC280" s="64"/>
      <c r="AE280" s="152"/>
      <c r="AH280" s="153"/>
      <c r="AI280" s="153"/>
      <c r="AJ280" s="153"/>
      <c r="AK280" s="154"/>
    </row>
    <row r="281" spans="1:37" x14ac:dyDescent="0.25">
      <c r="A281" s="142" t="s">
        <v>438</v>
      </c>
      <c r="B281" t="s">
        <v>732</v>
      </c>
      <c r="C281" t="s">
        <v>280</v>
      </c>
      <c r="D281" s="143">
        <f>IFERROR(VLOOKUP(B281,'Enrollment 25-26'!$B$5:$I$332,8,FALSE),0)</f>
        <v>0</v>
      </c>
      <c r="E281" s="64">
        <f t="shared" si="68"/>
        <v>0</v>
      </c>
      <c r="F281" s="144">
        <v>0</v>
      </c>
      <c r="G281" s="144">
        <v>0</v>
      </c>
      <c r="H281" s="64">
        <f t="shared" si="67"/>
        <v>0</v>
      </c>
      <c r="I281" s="64">
        <f t="shared" si="69"/>
        <v>0</v>
      </c>
      <c r="J281" s="145">
        <f t="shared" si="70"/>
        <v>0</v>
      </c>
      <c r="K281" s="146" t="str">
        <f t="shared" si="80"/>
        <v>N</v>
      </c>
      <c r="L281" s="147">
        <f t="shared" si="71"/>
        <v>0</v>
      </c>
      <c r="M281" s="148">
        <f t="shared" si="72"/>
        <v>0</v>
      </c>
      <c r="N281" s="64">
        <f t="shared" si="73"/>
        <v>0</v>
      </c>
      <c r="O281" s="64">
        <f t="shared" si="66"/>
        <v>0</v>
      </c>
      <c r="Q281" s="104">
        <f t="shared" si="74"/>
        <v>0</v>
      </c>
      <c r="R281" s="104" t="str">
        <f t="shared" si="75"/>
        <v>Not Applicable</v>
      </c>
      <c r="S281" s="149" t="s">
        <v>815</v>
      </c>
      <c r="T281" s="149">
        <f>IF(O281=0,0,IF(S281="N",0,VLOOKUP(B281,'Enrollment 25-26'!$B$8:$K$332,9,FALSE)))</f>
        <v>0</v>
      </c>
      <c r="U281" s="64">
        <f t="shared" si="76"/>
        <v>0</v>
      </c>
      <c r="V281" s="128">
        <f t="shared" si="77"/>
        <v>0</v>
      </c>
      <c r="W281" s="150"/>
      <c r="X281" s="64">
        <f>IFERROR(VLOOKUP($B281,#REF!,14,FALSE),0)</f>
        <v>0</v>
      </c>
      <c r="Y281" s="99">
        <f t="shared" si="78"/>
        <v>0</v>
      </c>
      <c r="Z281" s="132">
        <f t="shared" si="79"/>
        <v>0</v>
      </c>
      <c r="AA281" s="151" t="str">
        <f t="shared" si="81"/>
        <v>N</v>
      </c>
      <c r="AC281" s="64"/>
      <c r="AE281" s="152"/>
      <c r="AH281" s="153"/>
      <c r="AI281" s="153"/>
      <c r="AJ281" s="153"/>
      <c r="AK281" s="154"/>
    </row>
    <row r="282" spans="1:37" x14ac:dyDescent="0.25">
      <c r="A282" s="142" t="s">
        <v>454</v>
      </c>
      <c r="B282" t="s">
        <v>733</v>
      </c>
      <c r="C282" t="s">
        <v>281</v>
      </c>
      <c r="D282" s="143">
        <f>IFERROR(VLOOKUP(B282,'Enrollment 25-26'!$B$5:$I$332,8,FALSE),0)</f>
        <v>502</v>
      </c>
      <c r="E282" s="64">
        <f t="shared" si="68"/>
        <v>58368</v>
      </c>
      <c r="F282" s="144">
        <v>0</v>
      </c>
      <c r="G282" s="144">
        <v>0</v>
      </c>
      <c r="H282" s="64">
        <f t="shared" si="67"/>
        <v>58368</v>
      </c>
      <c r="I282" s="64">
        <f t="shared" si="69"/>
        <v>0</v>
      </c>
      <c r="J282" s="145">
        <f t="shared" si="70"/>
        <v>58368</v>
      </c>
      <c r="K282" s="146" t="str">
        <f t="shared" si="80"/>
        <v>Y</v>
      </c>
      <c r="L282" s="147">
        <f t="shared" si="71"/>
        <v>0</v>
      </c>
      <c r="M282" s="148">
        <f t="shared" si="72"/>
        <v>502</v>
      </c>
      <c r="N282" s="64">
        <f t="shared" si="73"/>
        <v>432</v>
      </c>
      <c r="O282" s="64">
        <f t="shared" si="66"/>
        <v>58800</v>
      </c>
      <c r="Q282" s="104">
        <f t="shared" si="74"/>
        <v>0</v>
      </c>
      <c r="R282" s="104" t="str">
        <f t="shared" si="75"/>
        <v>Not Applicable</v>
      </c>
      <c r="S282" s="149" t="s">
        <v>815</v>
      </c>
      <c r="T282" s="149">
        <f>IF(O282=0,0,IF(S282="N",0,VLOOKUP(B282,'Enrollment 25-26'!$B$8:$K$332,9,FALSE)))</f>
        <v>0</v>
      </c>
      <c r="U282" s="64">
        <f t="shared" si="76"/>
        <v>58800</v>
      </c>
      <c r="V282" s="128">
        <f t="shared" si="77"/>
        <v>117.13147410358566</v>
      </c>
      <c r="W282" s="150"/>
      <c r="X282" s="64">
        <f>IFERROR(VLOOKUP($B282,#REF!,14,FALSE),0)</f>
        <v>0</v>
      </c>
      <c r="Y282" s="99">
        <f t="shared" si="78"/>
        <v>58800</v>
      </c>
      <c r="Z282" s="132">
        <f t="shared" si="79"/>
        <v>0</v>
      </c>
      <c r="AA282" s="151" t="str">
        <f t="shared" si="81"/>
        <v>Y</v>
      </c>
      <c r="AC282" s="64"/>
      <c r="AE282" s="152"/>
      <c r="AH282" s="153"/>
      <c r="AI282" s="153"/>
      <c r="AJ282" s="153"/>
      <c r="AK282" s="154"/>
    </row>
    <row r="283" spans="1:37" x14ac:dyDescent="0.25">
      <c r="A283" s="142" t="s">
        <v>443</v>
      </c>
      <c r="B283" t="s">
        <v>734</v>
      </c>
      <c r="C283" t="s">
        <v>282</v>
      </c>
      <c r="D283" s="143">
        <f>IFERROR(VLOOKUP(B283,'Enrollment 25-26'!$B$5:$I$332,8,FALSE),0)</f>
        <v>1.83</v>
      </c>
      <c r="E283" s="64">
        <f t="shared" si="68"/>
        <v>213</v>
      </c>
      <c r="F283" s="144">
        <v>0</v>
      </c>
      <c r="G283" s="144">
        <v>0</v>
      </c>
      <c r="H283" s="64">
        <f t="shared" si="67"/>
        <v>213</v>
      </c>
      <c r="I283" s="64">
        <f t="shared" si="69"/>
        <v>0</v>
      </c>
      <c r="J283" s="145">
        <f t="shared" si="70"/>
        <v>213</v>
      </c>
      <c r="K283" s="146" t="str">
        <f t="shared" si="80"/>
        <v>N</v>
      </c>
      <c r="L283" s="147">
        <f t="shared" si="71"/>
        <v>213</v>
      </c>
      <c r="M283" s="148">
        <f t="shared" si="72"/>
        <v>0</v>
      </c>
      <c r="N283" s="64">
        <f t="shared" si="73"/>
        <v>0</v>
      </c>
      <c r="O283" s="64">
        <f t="shared" si="66"/>
        <v>0</v>
      </c>
      <c r="Q283" s="104">
        <f t="shared" si="74"/>
        <v>0</v>
      </c>
      <c r="R283" s="104" t="str">
        <f t="shared" si="75"/>
        <v>Not Applicable</v>
      </c>
      <c r="S283" s="149" t="s">
        <v>815</v>
      </c>
      <c r="T283" s="149">
        <f>IF(O283=0,0,IF(S283="N",0,VLOOKUP(B283,'Enrollment 25-26'!$B$8:$K$332,9,FALSE)))</f>
        <v>0</v>
      </c>
      <c r="U283" s="64">
        <f t="shared" si="76"/>
        <v>0</v>
      </c>
      <c r="V283" s="128">
        <f t="shared" si="77"/>
        <v>0</v>
      </c>
      <c r="W283" s="150"/>
      <c r="X283" s="64">
        <f>IFERROR(VLOOKUP($B283,#REF!,14,FALSE),0)</f>
        <v>0</v>
      </c>
      <c r="Y283" s="99">
        <f t="shared" si="78"/>
        <v>0</v>
      </c>
      <c r="Z283" s="132">
        <f t="shared" si="79"/>
        <v>0</v>
      </c>
      <c r="AA283" s="151" t="str">
        <f t="shared" si="81"/>
        <v>N</v>
      </c>
      <c r="AC283" s="64"/>
      <c r="AE283" s="152"/>
      <c r="AH283" s="153"/>
      <c r="AI283" s="153"/>
      <c r="AJ283" s="153"/>
      <c r="AK283" s="154"/>
    </row>
    <row r="284" spans="1:37" x14ac:dyDescent="0.25">
      <c r="A284" s="142" t="s">
        <v>438</v>
      </c>
      <c r="B284" t="s">
        <v>735</v>
      </c>
      <c r="C284" t="s">
        <v>283</v>
      </c>
      <c r="D284" s="143">
        <f>IFERROR(VLOOKUP(B284,'Enrollment 25-26'!$B$5:$I$332,8,FALSE),0)</f>
        <v>21.33</v>
      </c>
      <c r="E284" s="64">
        <f t="shared" si="68"/>
        <v>2480</v>
      </c>
      <c r="F284" s="144">
        <v>0</v>
      </c>
      <c r="G284" s="144">
        <v>0</v>
      </c>
      <c r="H284" s="64">
        <f t="shared" si="67"/>
        <v>2480</v>
      </c>
      <c r="I284" s="64">
        <f t="shared" si="69"/>
        <v>0</v>
      </c>
      <c r="J284" s="145">
        <f t="shared" si="70"/>
        <v>2480</v>
      </c>
      <c r="K284" s="146" t="str">
        <f t="shared" si="80"/>
        <v>N</v>
      </c>
      <c r="L284" s="147">
        <f t="shared" si="71"/>
        <v>2480</v>
      </c>
      <c r="M284" s="148">
        <f t="shared" si="72"/>
        <v>0</v>
      </c>
      <c r="N284" s="64">
        <f t="shared" si="73"/>
        <v>0</v>
      </c>
      <c r="O284" s="64">
        <f t="shared" si="66"/>
        <v>0</v>
      </c>
      <c r="Q284" s="104">
        <f t="shared" si="74"/>
        <v>0</v>
      </c>
      <c r="R284" s="104" t="str">
        <f t="shared" si="75"/>
        <v>Not Applicable</v>
      </c>
      <c r="S284" s="149" t="s">
        <v>815</v>
      </c>
      <c r="T284" s="149">
        <f>IF(O284=0,0,IF(S284="N",0,VLOOKUP(B284,'Enrollment 25-26'!$B$8:$K$332,9,FALSE)))</f>
        <v>0</v>
      </c>
      <c r="U284" s="64">
        <f t="shared" si="76"/>
        <v>0</v>
      </c>
      <c r="V284" s="128">
        <f t="shared" si="77"/>
        <v>0</v>
      </c>
      <c r="W284" s="150"/>
      <c r="X284" s="64">
        <f>IFERROR(VLOOKUP($B284,#REF!,14,FALSE),0)</f>
        <v>0</v>
      </c>
      <c r="Y284" s="99">
        <f t="shared" si="78"/>
        <v>0</v>
      </c>
      <c r="Z284" s="132">
        <f t="shared" si="79"/>
        <v>0</v>
      </c>
      <c r="AA284" s="151" t="str">
        <f t="shared" si="81"/>
        <v>N</v>
      </c>
      <c r="AC284" s="64"/>
      <c r="AE284" s="152"/>
      <c r="AH284" s="153"/>
      <c r="AI284" s="153"/>
      <c r="AJ284" s="153"/>
      <c r="AK284" s="154"/>
    </row>
    <row r="285" spans="1:37" x14ac:dyDescent="0.25">
      <c r="A285" s="142" t="s">
        <v>471</v>
      </c>
      <c r="B285" t="s">
        <v>736</v>
      </c>
      <c r="C285" t="s">
        <v>284</v>
      </c>
      <c r="D285" s="143">
        <f>IFERROR(VLOOKUP(B285,'Enrollment 25-26'!$B$5:$I$332,8,FALSE),0)</f>
        <v>4</v>
      </c>
      <c r="E285" s="64">
        <f t="shared" si="68"/>
        <v>465</v>
      </c>
      <c r="F285" s="144">
        <v>0</v>
      </c>
      <c r="G285" s="144">
        <v>0</v>
      </c>
      <c r="H285" s="64">
        <f t="shared" si="67"/>
        <v>465</v>
      </c>
      <c r="I285" s="64">
        <f t="shared" si="69"/>
        <v>0</v>
      </c>
      <c r="J285" s="145">
        <f t="shared" si="70"/>
        <v>465</v>
      </c>
      <c r="K285" s="146" t="str">
        <f t="shared" si="80"/>
        <v>N</v>
      </c>
      <c r="L285" s="147">
        <f t="shared" si="71"/>
        <v>465</v>
      </c>
      <c r="M285" s="148">
        <f t="shared" si="72"/>
        <v>0</v>
      </c>
      <c r="N285" s="64">
        <f t="shared" si="73"/>
        <v>0</v>
      </c>
      <c r="O285" s="64">
        <f t="shared" si="66"/>
        <v>0</v>
      </c>
      <c r="Q285" s="104">
        <f t="shared" si="74"/>
        <v>0</v>
      </c>
      <c r="R285" s="104" t="str">
        <f t="shared" si="75"/>
        <v>Not Applicable</v>
      </c>
      <c r="S285" s="149" t="s">
        <v>815</v>
      </c>
      <c r="T285" s="149">
        <f>IF(O285=0,0,IF(S285="N",0,VLOOKUP(B285,'Enrollment 25-26'!$B$8:$K$332,9,FALSE)))</f>
        <v>0</v>
      </c>
      <c r="U285" s="64">
        <f t="shared" si="76"/>
        <v>0</v>
      </c>
      <c r="V285" s="128">
        <f t="shared" si="77"/>
        <v>0</v>
      </c>
      <c r="W285" s="150"/>
      <c r="X285" s="64">
        <f>IFERROR(VLOOKUP($B285,#REF!,14,FALSE),0)</f>
        <v>0</v>
      </c>
      <c r="Y285" s="99">
        <f t="shared" si="78"/>
        <v>0</v>
      </c>
      <c r="Z285" s="132">
        <f t="shared" si="79"/>
        <v>0</v>
      </c>
      <c r="AA285" s="151" t="str">
        <f t="shared" si="81"/>
        <v>N</v>
      </c>
      <c r="AC285" s="64"/>
      <c r="AE285" s="152"/>
      <c r="AH285" s="153"/>
      <c r="AI285" s="153"/>
      <c r="AJ285" s="153"/>
      <c r="AK285" s="154"/>
    </row>
    <row r="286" spans="1:37" x14ac:dyDescent="0.25">
      <c r="A286" s="142" t="s">
        <v>438</v>
      </c>
      <c r="B286" t="s">
        <v>737</v>
      </c>
      <c r="C286" t="s">
        <v>285</v>
      </c>
      <c r="D286" s="143">
        <f>IFERROR(VLOOKUP(B286,'Enrollment 25-26'!$B$5:$I$332,8,FALSE),0)</f>
        <v>9.33</v>
      </c>
      <c r="E286" s="64">
        <f t="shared" si="68"/>
        <v>1085</v>
      </c>
      <c r="F286" s="144">
        <v>0</v>
      </c>
      <c r="G286" s="144">
        <v>0</v>
      </c>
      <c r="H286" s="64">
        <f t="shared" si="67"/>
        <v>1085</v>
      </c>
      <c r="I286" s="64">
        <f t="shared" si="69"/>
        <v>0</v>
      </c>
      <c r="J286" s="145">
        <f t="shared" si="70"/>
        <v>1085</v>
      </c>
      <c r="K286" s="146" t="str">
        <f t="shared" si="80"/>
        <v>N</v>
      </c>
      <c r="L286" s="147">
        <f t="shared" si="71"/>
        <v>1085</v>
      </c>
      <c r="M286" s="148">
        <f t="shared" si="72"/>
        <v>0</v>
      </c>
      <c r="N286" s="64">
        <f t="shared" si="73"/>
        <v>0</v>
      </c>
      <c r="O286" s="64">
        <f t="shared" si="66"/>
        <v>0</v>
      </c>
      <c r="Q286" s="104">
        <f t="shared" si="74"/>
        <v>0</v>
      </c>
      <c r="R286" s="104" t="str">
        <f t="shared" si="75"/>
        <v>Not Applicable</v>
      </c>
      <c r="S286" s="149" t="s">
        <v>815</v>
      </c>
      <c r="T286" s="149">
        <f>IF(O286=0,0,IF(S286="N",0,VLOOKUP(B286,'Enrollment 25-26'!$B$8:$K$332,9,FALSE)))</f>
        <v>0</v>
      </c>
      <c r="U286" s="64">
        <f t="shared" si="76"/>
        <v>0</v>
      </c>
      <c r="V286" s="128">
        <f t="shared" si="77"/>
        <v>0</v>
      </c>
      <c r="W286" s="150"/>
      <c r="X286" s="64">
        <f>IFERROR(VLOOKUP($B286,#REF!,14,FALSE),0)</f>
        <v>0</v>
      </c>
      <c r="Y286" s="99">
        <f t="shared" si="78"/>
        <v>0</v>
      </c>
      <c r="Z286" s="132">
        <f t="shared" si="79"/>
        <v>0</v>
      </c>
      <c r="AA286" s="151" t="str">
        <f t="shared" si="81"/>
        <v>N</v>
      </c>
      <c r="AC286" s="64"/>
      <c r="AE286" s="152"/>
      <c r="AH286" s="153"/>
      <c r="AI286" s="153"/>
      <c r="AJ286" s="153"/>
      <c r="AK286" s="154"/>
    </row>
    <row r="287" spans="1:37" x14ac:dyDescent="0.25">
      <c r="A287" s="142" t="s">
        <v>481</v>
      </c>
      <c r="B287" t="s">
        <v>738</v>
      </c>
      <c r="C287" t="s">
        <v>286</v>
      </c>
      <c r="D287" s="143">
        <f>IFERROR(VLOOKUP(B287,'Enrollment 25-26'!$B$5:$I$332,8,FALSE),0)</f>
        <v>132.66</v>
      </c>
      <c r="E287" s="64">
        <f t="shared" si="68"/>
        <v>15424</v>
      </c>
      <c r="F287" s="144">
        <v>0</v>
      </c>
      <c r="G287" s="144">
        <v>0</v>
      </c>
      <c r="H287" s="64">
        <f t="shared" si="67"/>
        <v>15424</v>
      </c>
      <c r="I287" s="64">
        <f t="shared" si="69"/>
        <v>0</v>
      </c>
      <c r="J287" s="145">
        <f t="shared" si="70"/>
        <v>15424</v>
      </c>
      <c r="K287" s="146" t="str">
        <f t="shared" si="80"/>
        <v>Y</v>
      </c>
      <c r="L287" s="147">
        <f t="shared" si="71"/>
        <v>0</v>
      </c>
      <c r="M287" s="148">
        <f t="shared" si="72"/>
        <v>132.66</v>
      </c>
      <c r="N287" s="64">
        <f t="shared" si="73"/>
        <v>114</v>
      </c>
      <c r="O287" s="64">
        <f t="shared" si="66"/>
        <v>15538</v>
      </c>
      <c r="Q287" s="104">
        <f t="shared" si="74"/>
        <v>0</v>
      </c>
      <c r="R287" s="104" t="str">
        <f t="shared" si="75"/>
        <v>Not Applicable</v>
      </c>
      <c r="S287" s="149" t="s">
        <v>815</v>
      </c>
      <c r="T287" s="149">
        <f>IF(O287=0,0,IF(S287="N",0,VLOOKUP(B287,'Enrollment 25-26'!$B$8:$K$332,9,FALSE)))</f>
        <v>0</v>
      </c>
      <c r="U287" s="64">
        <f t="shared" si="76"/>
        <v>15538</v>
      </c>
      <c r="V287" s="128">
        <f t="shared" si="77"/>
        <v>117.12648876827981</v>
      </c>
      <c r="W287" s="150"/>
      <c r="X287" s="64">
        <f>IFERROR(VLOOKUP($B287,#REF!,14,FALSE),0)</f>
        <v>0</v>
      </c>
      <c r="Y287" s="99">
        <f t="shared" si="78"/>
        <v>15538</v>
      </c>
      <c r="Z287" s="132">
        <f t="shared" si="79"/>
        <v>0</v>
      </c>
      <c r="AA287" s="151" t="str">
        <f t="shared" si="81"/>
        <v>Y</v>
      </c>
      <c r="AC287" s="64"/>
      <c r="AE287" s="152"/>
      <c r="AH287" s="153"/>
      <c r="AI287" s="153"/>
      <c r="AJ287" s="153"/>
      <c r="AK287" s="154"/>
    </row>
    <row r="288" spans="1:37" x14ac:dyDescent="0.25">
      <c r="A288" s="142" t="s">
        <v>471</v>
      </c>
      <c r="B288" t="s">
        <v>739</v>
      </c>
      <c r="C288" t="s">
        <v>287</v>
      </c>
      <c r="D288" s="143">
        <f>IFERROR(VLOOKUP(B288,'Enrollment 25-26'!$B$5:$I$332,8,FALSE),0)</f>
        <v>1331</v>
      </c>
      <c r="E288" s="64">
        <f t="shared" si="68"/>
        <v>154756</v>
      </c>
      <c r="F288" s="144">
        <v>0</v>
      </c>
      <c r="G288" s="144">
        <v>0</v>
      </c>
      <c r="H288" s="64">
        <f t="shared" si="67"/>
        <v>154756</v>
      </c>
      <c r="I288" s="64">
        <f t="shared" si="69"/>
        <v>0</v>
      </c>
      <c r="J288" s="145">
        <f t="shared" si="70"/>
        <v>154756</v>
      </c>
      <c r="K288" s="146" t="str">
        <f t="shared" si="80"/>
        <v>Y</v>
      </c>
      <c r="L288" s="147">
        <f t="shared" si="71"/>
        <v>0</v>
      </c>
      <c r="M288" s="148">
        <f t="shared" si="72"/>
        <v>1331</v>
      </c>
      <c r="N288" s="64">
        <f t="shared" si="73"/>
        <v>1144</v>
      </c>
      <c r="O288" s="64">
        <f t="shared" si="66"/>
        <v>155900</v>
      </c>
      <c r="Q288" s="104">
        <f t="shared" si="74"/>
        <v>0</v>
      </c>
      <c r="R288" s="104" t="str">
        <f t="shared" si="75"/>
        <v>Not Applicable</v>
      </c>
      <c r="S288" s="149" t="s">
        <v>815</v>
      </c>
      <c r="T288" s="149">
        <f>IF(O288=0,0,IF(S288="N",0,VLOOKUP(B288,'Enrollment 25-26'!$B$8:$K$332,9,FALSE)))</f>
        <v>0</v>
      </c>
      <c r="U288" s="64">
        <f t="shared" si="76"/>
        <v>155900</v>
      </c>
      <c r="V288" s="128">
        <f t="shared" si="77"/>
        <v>117.12997746055598</v>
      </c>
      <c r="W288" s="150"/>
      <c r="X288" s="64">
        <f>IFERROR(VLOOKUP($B288,#REF!,14,FALSE),0)</f>
        <v>0</v>
      </c>
      <c r="Y288" s="99">
        <f t="shared" si="78"/>
        <v>155900</v>
      </c>
      <c r="Z288" s="132">
        <f t="shared" si="79"/>
        <v>0</v>
      </c>
      <c r="AA288" s="151" t="str">
        <f t="shared" si="81"/>
        <v>Y</v>
      </c>
      <c r="AC288" s="64"/>
      <c r="AE288" s="152"/>
      <c r="AH288" s="153"/>
      <c r="AI288" s="153"/>
      <c r="AJ288" s="153"/>
      <c r="AK288" s="154"/>
    </row>
    <row r="289" spans="1:37" x14ac:dyDescent="0.25">
      <c r="A289" s="142" t="s">
        <v>451</v>
      </c>
      <c r="B289" t="s">
        <v>494</v>
      </c>
      <c r="C289" t="s">
        <v>288</v>
      </c>
      <c r="D289" s="143">
        <f>IFERROR(VLOOKUP(B289,'Enrollment 25-26'!$B$5:$I$332,8,FALSE),0)</f>
        <v>33.67</v>
      </c>
      <c r="E289" s="64">
        <f t="shared" si="68"/>
        <v>3915</v>
      </c>
      <c r="F289" s="144">
        <v>0</v>
      </c>
      <c r="G289" s="144">
        <v>0</v>
      </c>
      <c r="H289" s="64">
        <f t="shared" si="67"/>
        <v>3915</v>
      </c>
      <c r="I289" s="64">
        <f t="shared" si="69"/>
        <v>0</v>
      </c>
      <c r="J289" s="145">
        <f t="shared" si="70"/>
        <v>3915</v>
      </c>
      <c r="K289" s="146" t="str">
        <f t="shared" si="80"/>
        <v>N</v>
      </c>
      <c r="L289" s="147">
        <f t="shared" si="71"/>
        <v>3915</v>
      </c>
      <c r="M289" s="148">
        <f t="shared" si="72"/>
        <v>0</v>
      </c>
      <c r="N289" s="64">
        <f t="shared" si="73"/>
        <v>0</v>
      </c>
      <c r="O289" s="64">
        <f t="shared" si="66"/>
        <v>0</v>
      </c>
      <c r="Q289" s="104">
        <f t="shared" si="74"/>
        <v>0</v>
      </c>
      <c r="R289" s="104" t="str">
        <f t="shared" si="75"/>
        <v>Not Applicable</v>
      </c>
      <c r="S289" s="149" t="s">
        <v>815</v>
      </c>
      <c r="T289" s="149">
        <f>IF(O289=0,0,IF(S289="N",0,VLOOKUP(B289,'Enrollment 25-26'!$B$8:$K$332,9,FALSE)))</f>
        <v>0</v>
      </c>
      <c r="U289" s="64">
        <f t="shared" si="76"/>
        <v>0</v>
      </c>
      <c r="V289" s="128">
        <f t="shared" si="77"/>
        <v>0</v>
      </c>
      <c r="W289" s="150"/>
      <c r="X289" s="64">
        <f>IFERROR(VLOOKUP($B289,#REF!,14,FALSE),0)</f>
        <v>0</v>
      </c>
      <c r="Y289" s="99">
        <f t="shared" si="78"/>
        <v>0</v>
      </c>
      <c r="Z289" s="132">
        <f t="shared" si="79"/>
        <v>0</v>
      </c>
      <c r="AA289" s="151" t="str">
        <f t="shared" si="81"/>
        <v>N</v>
      </c>
      <c r="AC289" s="64"/>
      <c r="AE289" s="152"/>
      <c r="AH289" s="153"/>
      <c r="AI289" s="153"/>
      <c r="AJ289" s="153"/>
      <c r="AK289" s="154"/>
    </row>
    <row r="290" spans="1:37" x14ac:dyDescent="0.25">
      <c r="A290" s="142" t="s">
        <v>459</v>
      </c>
      <c r="B290" t="s">
        <v>740</v>
      </c>
      <c r="C290" t="s">
        <v>289</v>
      </c>
      <c r="D290" s="143">
        <f>IFERROR(VLOOKUP(B290,'Enrollment 25-26'!$B$5:$I$332,8,FALSE),0)</f>
        <v>0</v>
      </c>
      <c r="E290" s="64">
        <f t="shared" si="68"/>
        <v>0</v>
      </c>
      <c r="F290" s="144">
        <v>0</v>
      </c>
      <c r="G290" s="144">
        <v>0</v>
      </c>
      <c r="H290" s="64">
        <f t="shared" si="67"/>
        <v>0</v>
      </c>
      <c r="I290" s="64">
        <f t="shared" si="69"/>
        <v>0</v>
      </c>
      <c r="J290" s="145">
        <f t="shared" si="70"/>
        <v>0</v>
      </c>
      <c r="K290" s="146" t="str">
        <f t="shared" si="80"/>
        <v>N</v>
      </c>
      <c r="L290" s="147">
        <f t="shared" si="71"/>
        <v>0</v>
      </c>
      <c r="M290" s="148">
        <f t="shared" si="72"/>
        <v>0</v>
      </c>
      <c r="N290" s="64">
        <f t="shared" si="73"/>
        <v>0</v>
      </c>
      <c r="O290" s="64">
        <f t="shared" si="66"/>
        <v>0</v>
      </c>
      <c r="Q290" s="104">
        <f t="shared" si="74"/>
        <v>0</v>
      </c>
      <c r="R290" s="104" t="str">
        <f t="shared" si="75"/>
        <v>Not Applicable</v>
      </c>
      <c r="S290" s="149" t="s">
        <v>815</v>
      </c>
      <c r="T290" s="149">
        <f>IF(O290=0,0,IF(S290="N",0,VLOOKUP(B290,'Enrollment 25-26'!$B$8:$K$332,9,FALSE)))</f>
        <v>0</v>
      </c>
      <c r="U290" s="64">
        <f t="shared" si="76"/>
        <v>0</v>
      </c>
      <c r="V290" s="128">
        <f t="shared" si="77"/>
        <v>0</v>
      </c>
      <c r="W290" s="150"/>
      <c r="X290" s="64">
        <f>IFERROR(VLOOKUP($B290,#REF!,14,FALSE),0)</f>
        <v>0</v>
      </c>
      <c r="Y290" s="99">
        <f t="shared" si="78"/>
        <v>0</v>
      </c>
      <c r="Z290" s="132">
        <f t="shared" si="79"/>
        <v>0</v>
      </c>
      <c r="AA290" s="151" t="str">
        <f t="shared" si="81"/>
        <v>N</v>
      </c>
      <c r="AC290" s="64"/>
      <c r="AE290" s="152"/>
      <c r="AH290" s="153"/>
      <c r="AI290" s="153"/>
      <c r="AJ290" s="153"/>
      <c r="AK290" s="154"/>
    </row>
    <row r="291" spans="1:37" x14ac:dyDescent="0.25">
      <c r="A291" s="142" t="s">
        <v>459</v>
      </c>
      <c r="B291" t="s">
        <v>741</v>
      </c>
      <c r="C291" t="s">
        <v>290</v>
      </c>
      <c r="D291" s="143">
        <f>IFERROR(VLOOKUP(B291,'Enrollment 25-26'!$B$5:$I$332,8,FALSE),0)</f>
        <v>11.5</v>
      </c>
      <c r="E291" s="64">
        <f t="shared" si="68"/>
        <v>1337</v>
      </c>
      <c r="F291" s="144">
        <v>0</v>
      </c>
      <c r="G291" s="144">
        <v>0</v>
      </c>
      <c r="H291" s="64">
        <f t="shared" si="67"/>
        <v>1337</v>
      </c>
      <c r="I291" s="64">
        <f t="shared" si="69"/>
        <v>0</v>
      </c>
      <c r="J291" s="145">
        <f t="shared" si="70"/>
        <v>1337</v>
      </c>
      <c r="K291" s="146" t="str">
        <f t="shared" si="80"/>
        <v>N</v>
      </c>
      <c r="L291" s="147">
        <f t="shared" si="71"/>
        <v>1337</v>
      </c>
      <c r="M291" s="148">
        <f t="shared" si="72"/>
        <v>0</v>
      </c>
      <c r="N291" s="64">
        <f t="shared" si="73"/>
        <v>0</v>
      </c>
      <c r="O291" s="64">
        <f t="shared" si="66"/>
        <v>0</v>
      </c>
      <c r="Q291" s="104">
        <f t="shared" si="74"/>
        <v>0</v>
      </c>
      <c r="R291" s="104" t="str">
        <f t="shared" si="75"/>
        <v>Not Applicable</v>
      </c>
      <c r="S291" s="149" t="s">
        <v>815</v>
      </c>
      <c r="T291" s="149">
        <f>IF(O291=0,0,IF(S291="N",0,VLOOKUP(B291,'Enrollment 25-26'!$B$8:$K$332,9,FALSE)))</f>
        <v>0</v>
      </c>
      <c r="U291" s="64">
        <f t="shared" si="76"/>
        <v>0</v>
      </c>
      <c r="V291" s="128">
        <f t="shared" si="77"/>
        <v>0</v>
      </c>
      <c r="W291" s="150"/>
      <c r="X291" s="64">
        <f>IFERROR(VLOOKUP($B291,#REF!,14,FALSE),0)</f>
        <v>0</v>
      </c>
      <c r="Y291" s="99">
        <f t="shared" si="78"/>
        <v>0</v>
      </c>
      <c r="Z291" s="132">
        <f t="shared" si="79"/>
        <v>0</v>
      </c>
      <c r="AA291" s="151" t="str">
        <f t="shared" si="81"/>
        <v>N</v>
      </c>
      <c r="AC291" s="64"/>
      <c r="AE291" s="152"/>
      <c r="AH291" s="153"/>
      <c r="AI291" s="153"/>
      <c r="AJ291" s="153"/>
      <c r="AK291" s="154"/>
    </row>
    <row r="292" spans="1:37" x14ac:dyDescent="0.25">
      <c r="A292" s="142" t="s">
        <v>454</v>
      </c>
      <c r="B292" t="s">
        <v>742</v>
      </c>
      <c r="C292" t="s">
        <v>291</v>
      </c>
      <c r="D292" s="143">
        <f>IFERROR(VLOOKUP(B292,'Enrollment 25-26'!$B$5:$I$332,8,FALSE),0)</f>
        <v>1498.34</v>
      </c>
      <c r="E292" s="64">
        <f t="shared" si="68"/>
        <v>174212</v>
      </c>
      <c r="F292" s="144">
        <v>0</v>
      </c>
      <c r="G292" s="144">
        <v>0</v>
      </c>
      <c r="H292" s="64">
        <f t="shared" si="67"/>
        <v>174212</v>
      </c>
      <c r="I292" s="64">
        <f t="shared" si="69"/>
        <v>0</v>
      </c>
      <c r="J292" s="145">
        <f t="shared" si="70"/>
        <v>174212</v>
      </c>
      <c r="K292" s="146" t="str">
        <f t="shared" si="80"/>
        <v>Y</v>
      </c>
      <c r="L292" s="147">
        <f t="shared" si="71"/>
        <v>0</v>
      </c>
      <c r="M292" s="148">
        <f t="shared" si="72"/>
        <v>1498.34</v>
      </c>
      <c r="N292" s="64">
        <f t="shared" si="73"/>
        <v>1288</v>
      </c>
      <c r="O292" s="64">
        <f t="shared" si="66"/>
        <v>175500</v>
      </c>
      <c r="Q292" s="104">
        <f t="shared" si="74"/>
        <v>0</v>
      </c>
      <c r="R292" s="104" t="str">
        <f t="shared" si="75"/>
        <v>Not Applicable</v>
      </c>
      <c r="S292" s="149" t="s">
        <v>815</v>
      </c>
      <c r="T292" s="149">
        <f>IF(O292=0,0,IF(S292="N",0,VLOOKUP(B292,'Enrollment 25-26'!$B$8:$K$332,9,FALSE)))</f>
        <v>0</v>
      </c>
      <c r="U292" s="64">
        <f t="shared" si="76"/>
        <v>175500</v>
      </c>
      <c r="V292" s="128">
        <f t="shared" si="77"/>
        <v>117.12962344995128</v>
      </c>
      <c r="W292" s="150"/>
      <c r="X292" s="64">
        <f>IFERROR(VLOOKUP($B292,#REF!,14,FALSE),0)</f>
        <v>0</v>
      </c>
      <c r="Y292" s="99">
        <f t="shared" si="78"/>
        <v>175500</v>
      </c>
      <c r="Z292" s="132">
        <f t="shared" si="79"/>
        <v>0</v>
      </c>
      <c r="AA292" s="151" t="str">
        <f t="shared" si="81"/>
        <v>Y</v>
      </c>
      <c r="AC292" s="64"/>
      <c r="AE292" s="152"/>
      <c r="AH292" s="153"/>
      <c r="AI292" s="153"/>
      <c r="AJ292" s="153"/>
      <c r="AK292" s="154"/>
    </row>
    <row r="293" spans="1:37" x14ac:dyDescent="0.25">
      <c r="A293" s="142" t="s">
        <v>438</v>
      </c>
      <c r="B293" t="s">
        <v>743</v>
      </c>
      <c r="C293" t="s">
        <v>292</v>
      </c>
      <c r="D293" s="143">
        <f>IFERROR(VLOOKUP(B293,'Enrollment 25-26'!$B$5:$I$332,8,FALSE),0)</f>
        <v>170.34</v>
      </c>
      <c r="E293" s="64">
        <f t="shared" si="68"/>
        <v>19805</v>
      </c>
      <c r="F293" s="144">
        <v>0</v>
      </c>
      <c r="G293" s="144">
        <v>0</v>
      </c>
      <c r="H293" s="64">
        <f t="shared" si="67"/>
        <v>19805</v>
      </c>
      <c r="I293" s="64">
        <f t="shared" si="69"/>
        <v>0</v>
      </c>
      <c r="J293" s="145">
        <f t="shared" si="70"/>
        <v>19805</v>
      </c>
      <c r="K293" s="146" t="str">
        <f t="shared" si="80"/>
        <v>Y</v>
      </c>
      <c r="L293" s="147">
        <f t="shared" si="71"/>
        <v>0</v>
      </c>
      <c r="M293" s="148">
        <f t="shared" si="72"/>
        <v>170.34</v>
      </c>
      <c r="N293" s="64">
        <f t="shared" si="73"/>
        <v>146</v>
      </c>
      <c r="O293" s="64">
        <f t="shared" si="66"/>
        <v>19951</v>
      </c>
      <c r="Q293" s="104">
        <f t="shared" si="74"/>
        <v>0</v>
      </c>
      <c r="R293" s="104" t="str">
        <f t="shared" si="75"/>
        <v>Not Applicable</v>
      </c>
      <c r="S293" s="149" t="s">
        <v>815</v>
      </c>
      <c r="T293" s="149">
        <f>IF(O293=0,0,IF(S293="N",0,VLOOKUP(B293,'Enrollment 25-26'!$B$8:$K$332,9,FALSE)))</f>
        <v>0</v>
      </c>
      <c r="U293" s="64">
        <f t="shared" si="76"/>
        <v>19951</v>
      </c>
      <c r="V293" s="128">
        <f t="shared" si="77"/>
        <v>117.12457438065046</v>
      </c>
      <c r="W293" s="150"/>
      <c r="X293" s="64">
        <f>IFERROR(VLOOKUP($B293,#REF!,14,FALSE),0)</f>
        <v>0</v>
      </c>
      <c r="Y293" s="99">
        <f t="shared" si="78"/>
        <v>19951</v>
      </c>
      <c r="Z293" s="132">
        <f t="shared" si="79"/>
        <v>0</v>
      </c>
      <c r="AA293" s="151" t="str">
        <f t="shared" si="81"/>
        <v>Y</v>
      </c>
      <c r="AC293" s="64"/>
      <c r="AE293" s="152"/>
      <c r="AH293" s="153"/>
      <c r="AI293" s="153"/>
      <c r="AJ293" s="153"/>
      <c r="AK293" s="154"/>
    </row>
    <row r="294" spans="1:37" x14ac:dyDescent="0.25">
      <c r="A294" s="142" t="s">
        <v>471</v>
      </c>
      <c r="B294" t="s">
        <v>744</v>
      </c>
      <c r="C294" t="s">
        <v>293</v>
      </c>
      <c r="D294" s="143">
        <f>IFERROR(VLOOKUP(B294,'Enrollment 25-26'!$B$5:$I$332,8,FALSE),0)</f>
        <v>100.66</v>
      </c>
      <c r="E294" s="64">
        <f t="shared" si="68"/>
        <v>11704</v>
      </c>
      <c r="F294" s="144">
        <v>0</v>
      </c>
      <c r="G294" s="144">
        <v>0</v>
      </c>
      <c r="H294" s="64">
        <f t="shared" si="67"/>
        <v>11704</v>
      </c>
      <c r="I294" s="64">
        <f t="shared" si="69"/>
        <v>0</v>
      </c>
      <c r="J294" s="145">
        <f t="shared" si="70"/>
        <v>11704</v>
      </c>
      <c r="K294" s="146" t="str">
        <f t="shared" si="80"/>
        <v>Y</v>
      </c>
      <c r="L294" s="147">
        <f t="shared" si="71"/>
        <v>0</v>
      </c>
      <c r="M294" s="148">
        <f t="shared" si="72"/>
        <v>100.66</v>
      </c>
      <c r="N294" s="64">
        <f t="shared" si="73"/>
        <v>87</v>
      </c>
      <c r="O294" s="64">
        <f t="shared" si="66"/>
        <v>11791</v>
      </c>
      <c r="Q294" s="104">
        <f t="shared" si="74"/>
        <v>0</v>
      </c>
      <c r="R294" s="104" t="str">
        <f t="shared" si="75"/>
        <v>Not Applicable</v>
      </c>
      <c r="S294" s="149" t="s">
        <v>815</v>
      </c>
      <c r="T294" s="149">
        <f>IF(O294=0,0,IF(S294="N",0,VLOOKUP(B294,'Enrollment 25-26'!$B$8:$K$332,9,FALSE)))</f>
        <v>0</v>
      </c>
      <c r="U294" s="64">
        <f t="shared" si="76"/>
        <v>11791</v>
      </c>
      <c r="V294" s="128">
        <f t="shared" si="77"/>
        <v>117.13689648321082</v>
      </c>
      <c r="W294" s="150"/>
      <c r="X294" s="64">
        <f>IFERROR(VLOOKUP($B294,#REF!,14,FALSE),0)</f>
        <v>0</v>
      </c>
      <c r="Y294" s="99">
        <f t="shared" si="78"/>
        <v>11791</v>
      </c>
      <c r="Z294" s="132">
        <f t="shared" si="79"/>
        <v>0</v>
      </c>
      <c r="AA294" s="151" t="str">
        <f t="shared" si="81"/>
        <v>Y</v>
      </c>
      <c r="AC294" s="64"/>
      <c r="AE294" s="152"/>
      <c r="AH294" s="153"/>
      <c r="AI294" s="153"/>
      <c r="AJ294" s="153"/>
      <c r="AK294" s="154"/>
    </row>
    <row r="295" spans="1:37" x14ac:dyDescent="0.25">
      <c r="A295" s="142" t="s">
        <v>454</v>
      </c>
      <c r="B295" t="s">
        <v>745</v>
      </c>
      <c r="C295" t="s">
        <v>294</v>
      </c>
      <c r="D295" s="143">
        <f>IFERROR(VLOOKUP(B295,'Enrollment 25-26'!$B$5:$I$332,8,FALSE),0)</f>
        <v>383.50333333333333</v>
      </c>
      <c r="E295" s="64">
        <f t="shared" si="68"/>
        <v>44590</v>
      </c>
      <c r="F295" s="144">
        <v>0</v>
      </c>
      <c r="G295" s="144">
        <v>0</v>
      </c>
      <c r="H295" s="64">
        <f t="shared" si="67"/>
        <v>44590</v>
      </c>
      <c r="I295" s="64">
        <f t="shared" si="69"/>
        <v>0</v>
      </c>
      <c r="J295" s="145">
        <f t="shared" si="70"/>
        <v>44590</v>
      </c>
      <c r="K295" s="146" t="str">
        <f t="shared" si="80"/>
        <v>Y</v>
      </c>
      <c r="L295" s="147">
        <f t="shared" si="71"/>
        <v>0</v>
      </c>
      <c r="M295" s="148">
        <f t="shared" si="72"/>
        <v>383.50333333333333</v>
      </c>
      <c r="N295" s="64">
        <f t="shared" si="73"/>
        <v>330</v>
      </c>
      <c r="O295" s="64">
        <f t="shared" si="66"/>
        <v>44920</v>
      </c>
      <c r="Q295" s="104">
        <f t="shared" si="74"/>
        <v>0</v>
      </c>
      <c r="R295" s="104" t="str">
        <f t="shared" si="75"/>
        <v>Not Applicable</v>
      </c>
      <c r="S295" s="149" t="s">
        <v>815</v>
      </c>
      <c r="T295" s="149">
        <f>IF(O295=0,0,IF(S295="N",0,VLOOKUP(B295,'Enrollment 25-26'!$B$8:$K$332,9,FALSE)))</f>
        <v>0</v>
      </c>
      <c r="U295" s="64">
        <f t="shared" si="76"/>
        <v>44920</v>
      </c>
      <c r="V295" s="128">
        <f t="shared" si="77"/>
        <v>117.13066379257894</v>
      </c>
      <c r="W295" s="150"/>
      <c r="X295" s="64">
        <f>IFERROR(VLOOKUP($B295,#REF!,14,FALSE),0)</f>
        <v>0</v>
      </c>
      <c r="Y295" s="99">
        <f t="shared" si="78"/>
        <v>44920</v>
      </c>
      <c r="Z295" s="132">
        <f t="shared" si="79"/>
        <v>0</v>
      </c>
      <c r="AA295" s="151" t="str">
        <f t="shared" si="81"/>
        <v>Y</v>
      </c>
      <c r="AC295" s="64"/>
      <c r="AE295" s="152"/>
      <c r="AH295" s="153"/>
      <c r="AI295" s="153"/>
      <c r="AJ295" s="153"/>
      <c r="AK295" s="154"/>
    </row>
    <row r="296" spans="1:37" x14ac:dyDescent="0.25">
      <c r="A296" s="142" t="s">
        <v>443</v>
      </c>
      <c r="B296" t="s">
        <v>746</v>
      </c>
      <c r="C296" t="s">
        <v>295</v>
      </c>
      <c r="D296" s="143">
        <f>IFERROR(VLOOKUP(B296,'Enrollment 25-26'!$B$5:$I$332,8,FALSE),0)</f>
        <v>51.326666666666661</v>
      </c>
      <c r="E296" s="64">
        <f t="shared" si="68"/>
        <v>5968</v>
      </c>
      <c r="F296" s="144">
        <v>0</v>
      </c>
      <c r="G296" s="144">
        <v>0</v>
      </c>
      <c r="H296" s="64">
        <f t="shared" si="67"/>
        <v>5968</v>
      </c>
      <c r="I296" s="64">
        <f t="shared" si="69"/>
        <v>0</v>
      </c>
      <c r="J296" s="145">
        <f t="shared" si="70"/>
        <v>5968</v>
      </c>
      <c r="K296" s="146" t="str">
        <f t="shared" si="80"/>
        <v>N</v>
      </c>
      <c r="L296" s="147">
        <f t="shared" si="71"/>
        <v>5968</v>
      </c>
      <c r="M296" s="148">
        <f t="shared" si="72"/>
        <v>0</v>
      </c>
      <c r="N296" s="64">
        <f t="shared" si="73"/>
        <v>0</v>
      </c>
      <c r="O296" s="64">
        <f t="shared" si="66"/>
        <v>0</v>
      </c>
      <c r="Q296" s="104">
        <f t="shared" si="74"/>
        <v>0</v>
      </c>
      <c r="R296" s="104" t="str">
        <f t="shared" si="75"/>
        <v>Not Applicable</v>
      </c>
      <c r="S296" s="149" t="s">
        <v>815</v>
      </c>
      <c r="T296" s="149">
        <f>IF(O296=0,0,IF(S296="N",0,VLOOKUP(B296,'Enrollment 25-26'!$B$8:$K$332,9,FALSE)))</f>
        <v>0</v>
      </c>
      <c r="U296" s="64">
        <f t="shared" si="76"/>
        <v>0</v>
      </c>
      <c r="V296" s="128">
        <f t="shared" si="77"/>
        <v>0</v>
      </c>
      <c r="W296" s="150"/>
      <c r="X296" s="64">
        <f>IFERROR(VLOOKUP($B296,#REF!,14,FALSE),0)</f>
        <v>0</v>
      </c>
      <c r="Y296" s="99">
        <f t="shared" si="78"/>
        <v>0</v>
      </c>
      <c r="Z296" s="132">
        <f t="shared" si="79"/>
        <v>0</v>
      </c>
      <c r="AA296" s="151" t="str">
        <f t="shared" si="81"/>
        <v>N</v>
      </c>
      <c r="AC296" s="64"/>
      <c r="AE296" s="152"/>
      <c r="AH296" s="153"/>
      <c r="AI296" s="153"/>
      <c r="AJ296" s="153"/>
      <c r="AK296" s="154"/>
    </row>
    <row r="297" spans="1:37" x14ac:dyDescent="0.25">
      <c r="A297" s="142" t="s">
        <v>459</v>
      </c>
      <c r="B297" t="s">
        <v>747</v>
      </c>
      <c r="C297" t="s">
        <v>296</v>
      </c>
      <c r="D297" s="143">
        <f>IFERROR(VLOOKUP(B297,'Enrollment 25-26'!$B$5:$I$332,8,FALSE),0)</f>
        <v>3879.34</v>
      </c>
      <c r="E297" s="64">
        <f t="shared" si="68"/>
        <v>451051</v>
      </c>
      <c r="F297" s="144">
        <v>0</v>
      </c>
      <c r="G297" s="144">
        <v>0</v>
      </c>
      <c r="H297" s="64">
        <f t="shared" si="67"/>
        <v>451051</v>
      </c>
      <c r="I297" s="64">
        <f t="shared" si="69"/>
        <v>0</v>
      </c>
      <c r="J297" s="145">
        <f t="shared" si="70"/>
        <v>451051</v>
      </c>
      <c r="K297" s="146" t="str">
        <f t="shared" si="80"/>
        <v>Y</v>
      </c>
      <c r="L297" s="147">
        <f t="shared" si="71"/>
        <v>0</v>
      </c>
      <c r="M297" s="148">
        <f t="shared" si="72"/>
        <v>3879.34</v>
      </c>
      <c r="N297" s="64">
        <f t="shared" si="73"/>
        <v>3335</v>
      </c>
      <c r="O297" s="64">
        <f t="shared" si="66"/>
        <v>454386</v>
      </c>
      <c r="Q297" s="104">
        <f t="shared" si="74"/>
        <v>0</v>
      </c>
      <c r="R297" s="104" t="str">
        <f t="shared" si="75"/>
        <v>Not Applicable</v>
      </c>
      <c r="S297" s="149" t="s">
        <v>815</v>
      </c>
      <c r="T297" s="149">
        <f>IF(O297=0,0,IF(S297="N",0,VLOOKUP(B297,'Enrollment 25-26'!$B$8:$K$332,9,FALSE)))</f>
        <v>0</v>
      </c>
      <c r="U297" s="64">
        <f t="shared" si="76"/>
        <v>454386</v>
      </c>
      <c r="V297" s="128">
        <f t="shared" si="77"/>
        <v>117.12971794171173</v>
      </c>
      <c r="W297" s="150"/>
      <c r="X297" s="64">
        <f>IFERROR(VLOOKUP($B297,#REF!,14,FALSE),0)</f>
        <v>0</v>
      </c>
      <c r="Y297" s="99">
        <f t="shared" si="78"/>
        <v>454386</v>
      </c>
      <c r="Z297" s="132">
        <f t="shared" si="79"/>
        <v>0</v>
      </c>
      <c r="AA297" s="151" t="str">
        <f t="shared" si="81"/>
        <v>Y</v>
      </c>
      <c r="AC297" s="64"/>
      <c r="AE297" s="152"/>
      <c r="AH297" s="153"/>
      <c r="AI297" s="153"/>
      <c r="AJ297" s="153"/>
      <c r="AK297" s="154"/>
    </row>
    <row r="298" spans="1:37" x14ac:dyDescent="0.25">
      <c r="A298" s="142" t="s">
        <v>454</v>
      </c>
      <c r="B298" t="s">
        <v>748</v>
      </c>
      <c r="C298" t="s">
        <v>297</v>
      </c>
      <c r="D298" s="143">
        <f>IFERROR(VLOOKUP(B298,'Enrollment 25-26'!$B$5:$I$332,8,FALSE),0)</f>
        <v>102.83</v>
      </c>
      <c r="E298" s="64">
        <f t="shared" si="68"/>
        <v>11956</v>
      </c>
      <c r="F298" s="144">
        <v>0</v>
      </c>
      <c r="G298" s="144">
        <v>0</v>
      </c>
      <c r="H298" s="64">
        <f t="shared" si="67"/>
        <v>11956</v>
      </c>
      <c r="I298" s="64">
        <f t="shared" si="69"/>
        <v>0</v>
      </c>
      <c r="J298" s="145">
        <f t="shared" si="70"/>
        <v>11956</v>
      </c>
      <c r="K298" s="146" t="str">
        <f t="shared" si="80"/>
        <v>Y</v>
      </c>
      <c r="L298" s="147">
        <f t="shared" si="71"/>
        <v>0</v>
      </c>
      <c r="M298" s="148">
        <f t="shared" si="72"/>
        <v>102.83</v>
      </c>
      <c r="N298" s="64">
        <f t="shared" si="73"/>
        <v>88</v>
      </c>
      <c r="O298" s="64">
        <f t="shared" si="66"/>
        <v>12044</v>
      </c>
      <c r="Q298" s="104">
        <f t="shared" si="74"/>
        <v>0</v>
      </c>
      <c r="R298" s="104" t="str">
        <f t="shared" si="75"/>
        <v>Not Applicable</v>
      </c>
      <c r="S298" s="149" t="s">
        <v>815</v>
      </c>
      <c r="T298" s="149">
        <f>IF(O298=0,0,IF(S298="N",0,VLOOKUP(B298,'Enrollment 25-26'!$B$8:$K$332,9,FALSE)))</f>
        <v>0</v>
      </c>
      <c r="U298" s="64">
        <f t="shared" si="76"/>
        <v>12044</v>
      </c>
      <c r="V298" s="128">
        <f t="shared" si="77"/>
        <v>117.12535252358262</v>
      </c>
      <c r="W298" s="150"/>
      <c r="X298" s="64">
        <f>IFERROR(VLOOKUP($B298,#REF!,14,FALSE),0)</f>
        <v>0</v>
      </c>
      <c r="Y298" s="99">
        <f t="shared" si="78"/>
        <v>12044</v>
      </c>
      <c r="Z298" s="132">
        <f t="shared" si="79"/>
        <v>0</v>
      </c>
      <c r="AA298" s="151" t="str">
        <f t="shared" si="81"/>
        <v>Y</v>
      </c>
      <c r="AC298" s="64"/>
      <c r="AE298" s="152"/>
    </row>
    <row r="299" spans="1:37" x14ac:dyDescent="0.25">
      <c r="A299" s="142" t="s">
        <v>459</v>
      </c>
      <c r="B299" t="s">
        <v>749</v>
      </c>
      <c r="C299" t="s">
        <v>299</v>
      </c>
      <c r="D299" s="143">
        <f>IFERROR(VLOOKUP(B299,'Enrollment 25-26'!$B$5:$I$332,8,FALSE),0)</f>
        <v>12.67</v>
      </c>
      <c r="E299" s="64">
        <f t="shared" si="68"/>
        <v>1473</v>
      </c>
      <c r="F299" s="144">
        <v>0</v>
      </c>
      <c r="G299" s="144">
        <v>0</v>
      </c>
      <c r="H299" s="64">
        <f t="shared" si="67"/>
        <v>1473</v>
      </c>
      <c r="I299" s="64">
        <f t="shared" si="69"/>
        <v>0</v>
      </c>
      <c r="J299" s="145">
        <f t="shared" si="70"/>
        <v>1473</v>
      </c>
      <c r="K299" s="146" t="str">
        <f t="shared" si="80"/>
        <v>N</v>
      </c>
      <c r="L299" s="147">
        <f t="shared" si="71"/>
        <v>1473</v>
      </c>
      <c r="M299" s="148">
        <f t="shared" si="72"/>
        <v>0</v>
      </c>
      <c r="N299" s="64">
        <f t="shared" si="73"/>
        <v>0</v>
      </c>
      <c r="O299" s="64">
        <f t="shared" si="66"/>
        <v>0</v>
      </c>
      <c r="Q299" s="104">
        <f t="shared" si="74"/>
        <v>0</v>
      </c>
      <c r="R299" s="104" t="str">
        <f t="shared" si="75"/>
        <v>Not Applicable</v>
      </c>
      <c r="S299" s="149" t="s">
        <v>815</v>
      </c>
      <c r="T299" s="149">
        <f>IF(O299=0,0,IF(S299="N",0,VLOOKUP(B299,'Enrollment 25-26'!$B$8:$K$332,9,FALSE)))</f>
        <v>0</v>
      </c>
      <c r="U299" s="64">
        <f t="shared" si="76"/>
        <v>0</v>
      </c>
      <c r="V299" s="128">
        <f t="shared" si="77"/>
        <v>0</v>
      </c>
      <c r="W299" s="150"/>
      <c r="X299" s="64">
        <f>IFERROR(VLOOKUP($B299,#REF!,14,FALSE),0)</f>
        <v>0</v>
      </c>
      <c r="Y299" s="99">
        <f t="shared" si="78"/>
        <v>0</v>
      </c>
      <c r="Z299" s="132">
        <f t="shared" si="79"/>
        <v>0</v>
      </c>
      <c r="AA299" s="151" t="str">
        <f t="shared" si="81"/>
        <v>N</v>
      </c>
      <c r="AC299" s="64"/>
      <c r="AE299" s="152"/>
    </row>
    <row r="300" spans="1:37" x14ac:dyDescent="0.25">
      <c r="A300" s="142" t="s">
        <v>471</v>
      </c>
      <c r="B300" t="s">
        <v>750</v>
      </c>
      <c r="C300" t="s">
        <v>300</v>
      </c>
      <c r="D300" s="143">
        <f>IFERROR(VLOOKUP(B300,'Enrollment 25-26'!$B$5:$I$332,8,FALSE),0)</f>
        <v>1359.17</v>
      </c>
      <c r="E300" s="64">
        <f t="shared" si="68"/>
        <v>158031</v>
      </c>
      <c r="F300" s="144">
        <v>0</v>
      </c>
      <c r="G300" s="144">
        <v>0</v>
      </c>
      <c r="H300" s="64">
        <f t="shared" si="67"/>
        <v>158031</v>
      </c>
      <c r="I300" s="64">
        <f t="shared" si="69"/>
        <v>0</v>
      </c>
      <c r="J300" s="145">
        <f t="shared" si="70"/>
        <v>158031</v>
      </c>
      <c r="K300" s="146" t="str">
        <f t="shared" si="80"/>
        <v>Y</v>
      </c>
      <c r="L300" s="147">
        <f t="shared" si="71"/>
        <v>0</v>
      </c>
      <c r="M300" s="148">
        <f t="shared" si="72"/>
        <v>1359.17</v>
      </c>
      <c r="N300" s="64">
        <f t="shared" si="73"/>
        <v>1168</v>
      </c>
      <c r="O300" s="64">
        <f t="shared" si="66"/>
        <v>159199</v>
      </c>
      <c r="Q300" s="104">
        <f t="shared" si="74"/>
        <v>0</v>
      </c>
      <c r="R300" s="104" t="str">
        <f t="shared" si="75"/>
        <v>Not Applicable</v>
      </c>
      <c r="S300" s="149" t="s">
        <v>815</v>
      </c>
      <c r="T300" s="149">
        <f>IF(O300=0,0,IF(S300="N",0,VLOOKUP(B300,'Enrollment 25-26'!$B$8:$K$332,9,FALSE)))</f>
        <v>0</v>
      </c>
      <c r="U300" s="64">
        <f t="shared" si="76"/>
        <v>159199</v>
      </c>
      <c r="V300" s="128">
        <f t="shared" si="77"/>
        <v>117.12957172391974</v>
      </c>
      <c r="W300" s="150"/>
      <c r="X300" s="64">
        <f>IFERROR(VLOOKUP($B300,#REF!,14,FALSE),0)</f>
        <v>0</v>
      </c>
      <c r="Y300" s="99">
        <f t="shared" si="78"/>
        <v>159199</v>
      </c>
      <c r="Z300" s="132">
        <f t="shared" si="79"/>
        <v>0</v>
      </c>
      <c r="AA300" s="151" t="str">
        <f t="shared" si="81"/>
        <v>Y</v>
      </c>
      <c r="AC300" s="64"/>
      <c r="AE300" s="152"/>
    </row>
    <row r="301" spans="1:37" x14ac:dyDescent="0.25">
      <c r="A301" s="142" t="s">
        <v>451</v>
      </c>
      <c r="B301" t="s">
        <v>751</v>
      </c>
      <c r="C301" t="s">
        <v>301</v>
      </c>
      <c r="D301" s="143">
        <f>IFERROR(VLOOKUP(B301,'Enrollment 25-26'!$B$5:$I$332,8,FALSE),0)</f>
        <v>0</v>
      </c>
      <c r="E301" s="64">
        <f t="shared" si="68"/>
        <v>0</v>
      </c>
      <c r="F301" s="144">
        <v>0</v>
      </c>
      <c r="G301" s="144">
        <v>0</v>
      </c>
      <c r="H301" s="64">
        <f t="shared" si="67"/>
        <v>0</v>
      </c>
      <c r="I301" s="64">
        <f t="shared" si="69"/>
        <v>0</v>
      </c>
      <c r="J301" s="145">
        <f t="shared" si="70"/>
        <v>0</v>
      </c>
      <c r="K301" s="146" t="str">
        <f t="shared" si="80"/>
        <v>N</v>
      </c>
      <c r="L301" s="147">
        <f t="shared" si="71"/>
        <v>0</v>
      </c>
      <c r="M301" s="148">
        <f t="shared" si="72"/>
        <v>0</v>
      </c>
      <c r="N301" s="64">
        <f t="shared" si="73"/>
        <v>0</v>
      </c>
      <c r="O301" s="64">
        <f t="shared" si="66"/>
        <v>0</v>
      </c>
      <c r="Q301" s="104">
        <f t="shared" si="74"/>
        <v>0</v>
      </c>
      <c r="R301" s="104" t="str">
        <f t="shared" si="75"/>
        <v>Not Applicable</v>
      </c>
      <c r="S301" s="149" t="s">
        <v>815</v>
      </c>
      <c r="T301" s="149">
        <f>IF(O301=0,0,IF(S301="N",0,VLOOKUP(B301,'Enrollment 25-26'!$B$8:$K$332,9,FALSE)))</f>
        <v>0</v>
      </c>
      <c r="U301" s="64">
        <f t="shared" si="76"/>
        <v>0</v>
      </c>
      <c r="V301" s="128">
        <f t="shared" si="77"/>
        <v>0</v>
      </c>
      <c r="W301" s="150"/>
      <c r="X301" s="64">
        <f>IFERROR(VLOOKUP($B301,#REF!,14,FALSE),0)</f>
        <v>0</v>
      </c>
      <c r="Y301" s="99">
        <f t="shared" si="78"/>
        <v>0</v>
      </c>
      <c r="Z301" s="132">
        <f t="shared" si="79"/>
        <v>0</v>
      </c>
      <c r="AA301" s="151" t="str">
        <f t="shared" si="81"/>
        <v>N</v>
      </c>
      <c r="AC301" s="64"/>
      <c r="AE301" s="152"/>
    </row>
    <row r="302" spans="1:37" x14ac:dyDescent="0.25">
      <c r="A302" s="142" t="s">
        <v>451</v>
      </c>
      <c r="B302" t="s">
        <v>752</v>
      </c>
      <c r="C302" t="s">
        <v>302</v>
      </c>
      <c r="D302" s="143">
        <f>IFERROR(VLOOKUP(B302,'Enrollment 25-26'!$B$5:$I$332,8,FALSE),0)</f>
        <v>824</v>
      </c>
      <c r="E302" s="64">
        <f t="shared" si="68"/>
        <v>95807</v>
      </c>
      <c r="F302" s="144">
        <v>0</v>
      </c>
      <c r="G302" s="144">
        <v>0</v>
      </c>
      <c r="H302" s="64">
        <f t="shared" si="67"/>
        <v>95807</v>
      </c>
      <c r="I302" s="64">
        <f t="shared" si="69"/>
        <v>0</v>
      </c>
      <c r="J302" s="145">
        <f t="shared" si="70"/>
        <v>95807</v>
      </c>
      <c r="K302" s="146" t="str">
        <f t="shared" si="80"/>
        <v>Y</v>
      </c>
      <c r="L302" s="147">
        <f t="shared" si="71"/>
        <v>0</v>
      </c>
      <c r="M302" s="148">
        <f t="shared" si="72"/>
        <v>824</v>
      </c>
      <c r="N302" s="64">
        <f t="shared" si="73"/>
        <v>708</v>
      </c>
      <c r="O302" s="64">
        <f t="shared" si="66"/>
        <v>96515</v>
      </c>
      <c r="Q302" s="104">
        <f t="shared" si="74"/>
        <v>0</v>
      </c>
      <c r="R302" s="104" t="str">
        <f t="shared" si="75"/>
        <v>Not Applicable</v>
      </c>
      <c r="S302" s="149" t="s">
        <v>815</v>
      </c>
      <c r="T302" s="149">
        <f>IF(O302=0,0,IF(S302="N",0,VLOOKUP(B302,'Enrollment 25-26'!$B$8:$K$332,9,FALSE)))</f>
        <v>0</v>
      </c>
      <c r="U302" s="64">
        <f t="shared" si="76"/>
        <v>96515</v>
      </c>
      <c r="V302" s="128">
        <f t="shared" si="77"/>
        <v>117.12985436893204</v>
      </c>
      <c r="W302" s="150"/>
      <c r="X302" s="64">
        <f>IFERROR(VLOOKUP($B302,#REF!,14,FALSE),0)</f>
        <v>0</v>
      </c>
      <c r="Y302" s="99">
        <f t="shared" si="78"/>
        <v>96515</v>
      </c>
      <c r="Z302" s="132">
        <f t="shared" si="79"/>
        <v>0</v>
      </c>
      <c r="AA302" s="151" t="str">
        <f t="shared" si="81"/>
        <v>Y</v>
      </c>
      <c r="AC302" s="64"/>
      <c r="AE302" s="152"/>
    </row>
    <row r="303" spans="1:37" x14ac:dyDescent="0.25">
      <c r="A303" s="142" t="s">
        <v>471</v>
      </c>
      <c r="B303" t="s">
        <v>753</v>
      </c>
      <c r="C303" t="s">
        <v>303</v>
      </c>
      <c r="D303" s="143">
        <f>IFERROR(VLOOKUP(B303,'Enrollment 25-26'!$B$5:$I$332,8,FALSE),0)</f>
        <v>1472.1733333333332</v>
      </c>
      <c r="E303" s="64">
        <f t="shared" si="68"/>
        <v>171170</v>
      </c>
      <c r="F303" s="144">
        <v>0</v>
      </c>
      <c r="G303" s="144">
        <v>0</v>
      </c>
      <c r="H303" s="64">
        <f t="shared" si="67"/>
        <v>171170</v>
      </c>
      <c r="I303" s="64">
        <f t="shared" si="69"/>
        <v>0</v>
      </c>
      <c r="J303" s="145">
        <f t="shared" si="70"/>
        <v>171170</v>
      </c>
      <c r="K303" s="146" t="str">
        <f t="shared" si="80"/>
        <v>Y</v>
      </c>
      <c r="L303" s="147">
        <f t="shared" si="71"/>
        <v>0</v>
      </c>
      <c r="M303" s="148">
        <f t="shared" si="72"/>
        <v>1472.1733333333332</v>
      </c>
      <c r="N303" s="64">
        <f t="shared" si="73"/>
        <v>1266</v>
      </c>
      <c r="O303" s="64">
        <f t="shared" si="66"/>
        <v>172436</v>
      </c>
      <c r="Q303" s="104">
        <f t="shared" si="74"/>
        <v>0</v>
      </c>
      <c r="R303" s="104" t="str">
        <f t="shared" si="75"/>
        <v>Not Applicable</v>
      </c>
      <c r="S303" s="149" t="s">
        <v>815</v>
      </c>
      <c r="T303" s="149">
        <f>IF(O303=0,0,IF(S303="N",0,VLOOKUP(B303,'Enrollment 25-26'!$B$8:$K$332,9,FALSE)))</f>
        <v>0</v>
      </c>
      <c r="U303" s="64">
        <f t="shared" si="76"/>
        <v>172436</v>
      </c>
      <c r="V303" s="128">
        <f t="shared" si="77"/>
        <v>117.13022923025369</v>
      </c>
      <c r="W303" s="150"/>
      <c r="X303" s="64">
        <f>IFERROR(VLOOKUP($B303,#REF!,14,FALSE),0)</f>
        <v>0</v>
      </c>
      <c r="Y303" s="99">
        <f t="shared" si="78"/>
        <v>172436</v>
      </c>
      <c r="Z303" s="132">
        <f t="shared" si="79"/>
        <v>0</v>
      </c>
      <c r="AA303" s="151" t="str">
        <f t="shared" si="81"/>
        <v>Y</v>
      </c>
      <c r="AC303" s="64"/>
      <c r="AE303" s="152"/>
    </row>
    <row r="304" spans="1:37" x14ac:dyDescent="0.25">
      <c r="A304" s="142" t="s">
        <v>481</v>
      </c>
      <c r="B304" t="s">
        <v>754</v>
      </c>
      <c r="C304" t="s">
        <v>304</v>
      </c>
      <c r="D304" s="143">
        <f>IFERROR(VLOOKUP(B304,'Enrollment 25-26'!$B$5:$I$332,8,FALSE),0)</f>
        <v>287.5</v>
      </c>
      <c r="E304" s="64">
        <f t="shared" si="68"/>
        <v>33428</v>
      </c>
      <c r="F304" s="144">
        <v>0</v>
      </c>
      <c r="G304" s="144">
        <v>0</v>
      </c>
      <c r="H304" s="64">
        <f t="shared" si="67"/>
        <v>33428</v>
      </c>
      <c r="I304" s="64">
        <f t="shared" si="69"/>
        <v>0</v>
      </c>
      <c r="J304" s="145">
        <f t="shared" si="70"/>
        <v>33428</v>
      </c>
      <c r="K304" s="146" t="str">
        <f t="shared" si="80"/>
        <v>Y</v>
      </c>
      <c r="L304" s="147">
        <f t="shared" si="71"/>
        <v>0</v>
      </c>
      <c r="M304" s="148">
        <f t="shared" si="72"/>
        <v>287.5</v>
      </c>
      <c r="N304" s="64">
        <f t="shared" si="73"/>
        <v>247</v>
      </c>
      <c r="O304" s="64">
        <f t="shared" si="66"/>
        <v>33675</v>
      </c>
      <c r="Q304" s="104">
        <f t="shared" si="74"/>
        <v>0</v>
      </c>
      <c r="R304" s="104" t="str">
        <f t="shared" si="75"/>
        <v>Not Applicable</v>
      </c>
      <c r="S304" s="149" t="s">
        <v>815</v>
      </c>
      <c r="T304" s="149">
        <f>IF(O304=0,0,IF(S304="N",0,VLOOKUP(B304,'Enrollment 25-26'!$B$8:$K$332,9,FALSE)))</f>
        <v>0</v>
      </c>
      <c r="U304" s="64">
        <f t="shared" si="76"/>
        <v>33675</v>
      </c>
      <c r="V304" s="128">
        <f t="shared" si="77"/>
        <v>117.1304347826087</v>
      </c>
      <c r="W304" s="150"/>
      <c r="X304" s="64">
        <f>IFERROR(VLOOKUP($B304,#REF!,14,FALSE),0)</f>
        <v>0</v>
      </c>
      <c r="Y304" s="99">
        <f t="shared" si="78"/>
        <v>33675</v>
      </c>
      <c r="Z304" s="132">
        <f t="shared" si="79"/>
        <v>0</v>
      </c>
      <c r="AA304" s="151" t="str">
        <f t="shared" si="81"/>
        <v>Y</v>
      </c>
      <c r="AC304" s="64"/>
      <c r="AE304" s="152"/>
    </row>
    <row r="305" spans="1:37" x14ac:dyDescent="0.25">
      <c r="A305" s="142" t="s">
        <v>459</v>
      </c>
      <c r="B305" t="s">
        <v>755</v>
      </c>
      <c r="C305" t="s">
        <v>305</v>
      </c>
      <c r="D305" s="143">
        <f>IFERROR(VLOOKUP(B305,'Enrollment 25-26'!$B$5:$I$332,8,FALSE),0)</f>
        <v>96.5</v>
      </c>
      <c r="E305" s="64">
        <f t="shared" si="68"/>
        <v>11220</v>
      </c>
      <c r="F305" s="144">
        <v>0</v>
      </c>
      <c r="G305" s="144">
        <v>0</v>
      </c>
      <c r="H305" s="64">
        <f t="shared" si="67"/>
        <v>11220</v>
      </c>
      <c r="I305" s="64">
        <f t="shared" si="69"/>
        <v>0</v>
      </c>
      <c r="J305" s="145">
        <f t="shared" si="70"/>
        <v>11220</v>
      </c>
      <c r="K305" s="146" t="str">
        <f t="shared" si="80"/>
        <v>Y</v>
      </c>
      <c r="L305" s="147">
        <f t="shared" si="71"/>
        <v>0</v>
      </c>
      <c r="M305" s="148">
        <f t="shared" si="72"/>
        <v>96.5</v>
      </c>
      <c r="N305" s="64">
        <f t="shared" si="73"/>
        <v>83</v>
      </c>
      <c r="O305" s="64">
        <f t="shared" si="66"/>
        <v>11303</v>
      </c>
      <c r="Q305" s="104">
        <f t="shared" si="74"/>
        <v>0</v>
      </c>
      <c r="R305" s="104" t="str">
        <f t="shared" si="75"/>
        <v>Not Applicable</v>
      </c>
      <c r="S305" s="149" t="s">
        <v>815</v>
      </c>
      <c r="T305" s="149">
        <f>IF(O305=0,0,IF(S305="N",0,VLOOKUP(B305,'Enrollment 25-26'!$B$8:$K$332,9,FALSE)))</f>
        <v>0</v>
      </c>
      <c r="U305" s="64">
        <f t="shared" si="76"/>
        <v>11303</v>
      </c>
      <c r="V305" s="128">
        <f t="shared" si="77"/>
        <v>117.12953367875647</v>
      </c>
      <c r="W305" s="150"/>
      <c r="X305" s="64">
        <f>IFERROR(VLOOKUP($B305,#REF!,14,FALSE),0)</f>
        <v>0</v>
      </c>
      <c r="Y305" s="99">
        <f t="shared" si="78"/>
        <v>11303</v>
      </c>
      <c r="Z305" s="132">
        <f t="shared" si="79"/>
        <v>0</v>
      </c>
      <c r="AA305" s="151" t="str">
        <f t="shared" si="81"/>
        <v>Y</v>
      </c>
      <c r="AB305" s="185"/>
      <c r="AC305" s="64"/>
      <c r="AE305" s="152"/>
    </row>
    <row r="306" spans="1:37" x14ac:dyDescent="0.25">
      <c r="A306" s="142" t="s">
        <v>443</v>
      </c>
      <c r="B306" s="153" t="s">
        <v>756</v>
      </c>
      <c r="C306" t="s">
        <v>306</v>
      </c>
      <c r="D306" s="143">
        <f>IFERROR(VLOOKUP(B306,'Enrollment 25-26'!$B$5:$I$332,8,FALSE),0)</f>
        <v>0</v>
      </c>
      <c r="E306" s="64">
        <f t="shared" si="68"/>
        <v>0</v>
      </c>
      <c r="F306" s="144">
        <v>0</v>
      </c>
      <c r="G306" s="144">
        <v>0</v>
      </c>
      <c r="H306" s="64">
        <f t="shared" si="67"/>
        <v>0</v>
      </c>
      <c r="I306" s="64">
        <f t="shared" si="69"/>
        <v>0</v>
      </c>
      <c r="J306" s="145">
        <f t="shared" si="70"/>
        <v>0</v>
      </c>
      <c r="K306" s="146" t="str">
        <f t="shared" si="80"/>
        <v>N</v>
      </c>
      <c r="L306" s="147">
        <f t="shared" si="71"/>
        <v>0</v>
      </c>
      <c r="M306" s="148">
        <f t="shared" si="72"/>
        <v>0</v>
      </c>
      <c r="N306" s="64">
        <f t="shared" si="73"/>
        <v>0</v>
      </c>
      <c r="O306" s="64">
        <f t="shared" si="66"/>
        <v>0</v>
      </c>
      <c r="Q306" s="104">
        <f t="shared" si="74"/>
        <v>0</v>
      </c>
      <c r="R306" s="104" t="str">
        <f t="shared" si="75"/>
        <v>Not Applicable</v>
      </c>
      <c r="S306" s="149" t="s">
        <v>815</v>
      </c>
      <c r="T306" s="149">
        <f>IF(O306=0,0,IF(S306="N",0,VLOOKUP(B306,'Enrollment 25-26'!$B$8:$K$332,9,FALSE)))</f>
        <v>0</v>
      </c>
      <c r="U306" s="64">
        <f t="shared" si="76"/>
        <v>0</v>
      </c>
      <c r="V306" s="128">
        <f t="shared" si="77"/>
        <v>0</v>
      </c>
      <c r="W306" s="150"/>
      <c r="X306" s="64">
        <f>IFERROR(VLOOKUP($B306,#REF!,14,FALSE),0)</f>
        <v>0</v>
      </c>
      <c r="Y306" s="99">
        <f t="shared" si="78"/>
        <v>0</v>
      </c>
      <c r="Z306" s="132">
        <f t="shared" si="79"/>
        <v>0</v>
      </c>
      <c r="AA306" s="151" t="str">
        <f t="shared" si="81"/>
        <v>N</v>
      </c>
      <c r="AC306" s="64"/>
      <c r="AE306" s="152"/>
    </row>
    <row r="307" spans="1:37" x14ac:dyDescent="0.25">
      <c r="A307" s="142" t="s">
        <v>481</v>
      </c>
      <c r="B307" s="153" t="s">
        <v>757</v>
      </c>
      <c r="C307" t="s">
        <v>307</v>
      </c>
      <c r="D307" s="143">
        <f>IFERROR(VLOOKUP(B307,'Enrollment 25-26'!$B$5:$I$332,8,FALSE),0)</f>
        <v>24.17</v>
      </c>
      <c r="E307" s="64">
        <f t="shared" si="68"/>
        <v>2810</v>
      </c>
      <c r="F307" s="144">
        <v>0</v>
      </c>
      <c r="G307" s="144">
        <v>0</v>
      </c>
      <c r="H307" s="64">
        <f t="shared" si="67"/>
        <v>2810</v>
      </c>
      <c r="I307" s="64">
        <f t="shared" si="69"/>
        <v>0</v>
      </c>
      <c r="J307" s="145">
        <f t="shared" si="70"/>
        <v>2810</v>
      </c>
      <c r="K307" s="146" t="str">
        <f t="shared" si="80"/>
        <v>N</v>
      </c>
      <c r="L307" s="147">
        <f t="shared" si="71"/>
        <v>2810</v>
      </c>
      <c r="M307" s="148">
        <f t="shared" si="72"/>
        <v>0</v>
      </c>
      <c r="N307" s="64">
        <f t="shared" si="73"/>
        <v>0</v>
      </c>
      <c r="O307" s="64">
        <f t="shared" si="66"/>
        <v>0</v>
      </c>
      <c r="Q307" s="104">
        <f t="shared" si="74"/>
        <v>0</v>
      </c>
      <c r="R307" s="104" t="str">
        <f t="shared" si="75"/>
        <v>Not Applicable</v>
      </c>
      <c r="S307" s="149" t="s">
        <v>815</v>
      </c>
      <c r="T307" s="149">
        <f>IF(O307=0,0,IF(S307="N",0,VLOOKUP(B307,'Enrollment 25-26'!$B$8:$K$332,9,FALSE)))</f>
        <v>0</v>
      </c>
      <c r="U307" s="64">
        <f t="shared" si="76"/>
        <v>0</v>
      </c>
      <c r="V307" s="128">
        <f t="shared" si="77"/>
        <v>0</v>
      </c>
      <c r="W307" s="150"/>
      <c r="X307" s="64">
        <f>IFERROR(VLOOKUP($B307,#REF!,14,FALSE),0)</f>
        <v>0</v>
      </c>
      <c r="Y307" s="99">
        <f t="shared" si="78"/>
        <v>0</v>
      </c>
      <c r="Z307" s="132">
        <f t="shared" si="79"/>
        <v>0</v>
      </c>
      <c r="AA307" s="151" t="str">
        <f t="shared" si="81"/>
        <v>N</v>
      </c>
      <c r="AC307" s="64"/>
      <c r="AE307" s="152"/>
    </row>
    <row r="308" spans="1:37" x14ac:dyDescent="0.25">
      <c r="A308" s="142" t="s">
        <v>443</v>
      </c>
      <c r="B308" s="153" t="s">
        <v>758</v>
      </c>
      <c r="C308" t="s">
        <v>308</v>
      </c>
      <c r="D308" s="143">
        <f>IFERROR(VLOOKUP(B308,'Enrollment 25-26'!$B$5:$I$332,8,FALSE),0)</f>
        <v>94.833333333333329</v>
      </c>
      <c r="E308" s="64">
        <f t="shared" si="68"/>
        <v>11026</v>
      </c>
      <c r="F308" s="144">
        <v>0</v>
      </c>
      <c r="G308" s="144">
        <v>0</v>
      </c>
      <c r="H308" s="64">
        <f t="shared" si="67"/>
        <v>11026</v>
      </c>
      <c r="I308" s="64">
        <f t="shared" si="69"/>
        <v>0</v>
      </c>
      <c r="J308" s="145">
        <f t="shared" si="70"/>
        <v>11026</v>
      </c>
      <c r="K308" s="146" t="str">
        <f t="shared" si="80"/>
        <v>Y</v>
      </c>
      <c r="L308" s="147">
        <f t="shared" si="71"/>
        <v>0</v>
      </c>
      <c r="M308" s="148">
        <f t="shared" si="72"/>
        <v>94.833333333333329</v>
      </c>
      <c r="N308" s="64">
        <f t="shared" si="73"/>
        <v>82</v>
      </c>
      <c r="O308" s="64">
        <f t="shared" si="66"/>
        <v>11108</v>
      </c>
      <c r="Q308" s="104">
        <f t="shared" si="74"/>
        <v>0</v>
      </c>
      <c r="R308" s="104" t="str">
        <f t="shared" si="75"/>
        <v>Not Applicable</v>
      </c>
      <c r="S308" s="149" t="s">
        <v>815</v>
      </c>
      <c r="T308" s="149">
        <f>IF(O308=0,0,IF(S308="N",0,VLOOKUP(B308,'Enrollment 25-26'!$B$8:$K$332,9,FALSE)))</f>
        <v>0</v>
      </c>
      <c r="U308" s="64">
        <f t="shared" si="76"/>
        <v>11108</v>
      </c>
      <c r="V308" s="128">
        <f t="shared" si="77"/>
        <v>117.13181019332163</v>
      </c>
      <c r="W308" s="150"/>
      <c r="X308" s="64">
        <f>IFERROR(VLOOKUP($B308,#REF!,14,FALSE),0)</f>
        <v>0</v>
      </c>
      <c r="Y308" s="99">
        <f t="shared" si="78"/>
        <v>11108</v>
      </c>
      <c r="Z308" s="132">
        <f t="shared" si="79"/>
        <v>0</v>
      </c>
      <c r="AA308" s="151" t="str">
        <f t="shared" si="81"/>
        <v>Y</v>
      </c>
      <c r="AC308" s="64"/>
      <c r="AE308" s="152"/>
    </row>
    <row r="309" spans="1:37" x14ac:dyDescent="0.25">
      <c r="A309" s="142" t="s">
        <v>481</v>
      </c>
      <c r="B309" s="153" t="s">
        <v>759</v>
      </c>
      <c r="C309" t="s">
        <v>309</v>
      </c>
      <c r="D309" s="143">
        <f>IFERROR(VLOOKUP(B309,'Enrollment 25-26'!$B$5:$I$332,8,FALSE),0)</f>
        <v>1722.83</v>
      </c>
      <c r="E309" s="64">
        <f t="shared" si="68"/>
        <v>200314</v>
      </c>
      <c r="F309" s="144">
        <v>0</v>
      </c>
      <c r="G309" s="144">
        <v>0</v>
      </c>
      <c r="H309" s="64">
        <f t="shared" si="67"/>
        <v>200314</v>
      </c>
      <c r="I309" s="64">
        <f t="shared" si="69"/>
        <v>0</v>
      </c>
      <c r="J309" s="145">
        <f t="shared" si="70"/>
        <v>200314</v>
      </c>
      <c r="K309" s="146" t="str">
        <f t="shared" si="80"/>
        <v>Y</v>
      </c>
      <c r="L309" s="147">
        <f t="shared" si="71"/>
        <v>0</v>
      </c>
      <c r="M309" s="148">
        <f t="shared" si="72"/>
        <v>1722.83</v>
      </c>
      <c r="N309" s="64">
        <f t="shared" si="73"/>
        <v>1481</v>
      </c>
      <c r="O309" s="64">
        <f t="shared" si="66"/>
        <v>201795</v>
      </c>
      <c r="Q309" s="104">
        <f t="shared" si="74"/>
        <v>0</v>
      </c>
      <c r="R309" s="104" t="str">
        <f t="shared" si="75"/>
        <v>Not Applicable</v>
      </c>
      <c r="S309" s="149" t="s">
        <v>815</v>
      </c>
      <c r="T309" s="149">
        <f>IF(O309=0,0,IF(S309="N",0,VLOOKUP(B309,'Enrollment 25-26'!$B$8:$K$332,9,FALSE)))</f>
        <v>0</v>
      </c>
      <c r="U309" s="64">
        <f t="shared" si="76"/>
        <v>201795</v>
      </c>
      <c r="V309" s="128">
        <f t="shared" si="77"/>
        <v>117.12995478369892</v>
      </c>
      <c r="W309" s="150"/>
      <c r="X309" s="64">
        <f>IFERROR(VLOOKUP($B309,#REF!,14,FALSE),0)</f>
        <v>0</v>
      </c>
      <c r="Y309" s="99">
        <f t="shared" si="78"/>
        <v>201795</v>
      </c>
      <c r="Z309" s="132">
        <f t="shared" si="79"/>
        <v>0</v>
      </c>
      <c r="AA309" s="151" t="str">
        <f t="shared" si="81"/>
        <v>Y</v>
      </c>
      <c r="AC309" s="64"/>
      <c r="AE309" s="152"/>
    </row>
    <row r="310" spans="1:37" s="100" customFormat="1" x14ac:dyDescent="0.25">
      <c r="A310" s="142" t="s">
        <v>443</v>
      </c>
      <c r="B310" s="153" t="s">
        <v>760</v>
      </c>
      <c r="C310" t="s">
        <v>310</v>
      </c>
      <c r="D310" s="143">
        <f>IFERROR(VLOOKUP(B310,'Enrollment 25-26'!$B$5:$I$332,8,FALSE),0)</f>
        <v>177.16666666666666</v>
      </c>
      <c r="E310" s="64">
        <f t="shared" si="68"/>
        <v>20599</v>
      </c>
      <c r="F310" s="144">
        <v>0</v>
      </c>
      <c r="G310" s="144">
        <v>0</v>
      </c>
      <c r="H310" s="64">
        <f t="shared" si="67"/>
        <v>20599</v>
      </c>
      <c r="I310" s="64">
        <f t="shared" si="69"/>
        <v>0</v>
      </c>
      <c r="J310" s="145">
        <f t="shared" si="70"/>
        <v>20599</v>
      </c>
      <c r="K310" s="146" t="str">
        <f t="shared" si="80"/>
        <v>Y</v>
      </c>
      <c r="L310" s="147">
        <f t="shared" si="71"/>
        <v>0</v>
      </c>
      <c r="M310" s="148">
        <f t="shared" si="72"/>
        <v>177.16666666666666</v>
      </c>
      <c r="N310" s="64">
        <f t="shared" si="73"/>
        <v>152</v>
      </c>
      <c r="O310" s="64">
        <f t="shared" ref="O310:O328" si="82">J310-L310+N310</f>
        <v>20751</v>
      </c>
      <c r="P310" s="104"/>
      <c r="Q310" s="104">
        <f t="shared" si="74"/>
        <v>0</v>
      </c>
      <c r="R310" s="104" t="str">
        <f t="shared" si="75"/>
        <v>Not Applicable</v>
      </c>
      <c r="S310" s="149" t="s">
        <v>815</v>
      </c>
      <c r="T310" s="149">
        <f>IF(O310=0,0,IF(S310="N",0,VLOOKUP(B310,'Enrollment 25-26'!$B$8:$K$332,9,FALSE)))</f>
        <v>0</v>
      </c>
      <c r="U310" s="64">
        <f t="shared" si="76"/>
        <v>20751</v>
      </c>
      <c r="V310" s="128">
        <f t="shared" si="77"/>
        <v>117.12699905926624</v>
      </c>
      <c r="W310" s="150"/>
      <c r="X310" s="64">
        <f>IFERROR(VLOOKUP($B310,#REF!,14,FALSE),0)</f>
        <v>0</v>
      </c>
      <c r="Y310" s="99">
        <f t="shared" si="78"/>
        <v>20751</v>
      </c>
      <c r="Z310" s="132">
        <f t="shared" si="79"/>
        <v>0</v>
      </c>
      <c r="AA310" s="151" t="str">
        <f t="shared" si="81"/>
        <v>Y</v>
      </c>
      <c r="AB310" s="179"/>
      <c r="AC310" s="64"/>
      <c r="AD310"/>
      <c r="AE310" s="152"/>
      <c r="AF310"/>
      <c r="AG310"/>
      <c r="AH310"/>
      <c r="AI310"/>
      <c r="AJ310"/>
      <c r="AK310"/>
    </row>
    <row r="311" spans="1:37" s="100" customFormat="1" x14ac:dyDescent="0.25">
      <c r="A311" s="142" t="s">
        <v>471</v>
      </c>
      <c r="B311" s="159" t="s">
        <v>761</v>
      </c>
      <c r="C311" t="s">
        <v>311</v>
      </c>
      <c r="D311" s="143">
        <f>IFERROR(VLOOKUP(B311,'Enrollment 25-26'!$B$5:$I$332,8,FALSE),0)</f>
        <v>542.83666666666659</v>
      </c>
      <c r="E311" s="64">
        <f t="shared" si="68"/>
        <v>63116</v>
      </c>
      <c r="F311" s="144">
        <v>0</v>
      </c>
      <c r="G311" s="144">
        <v>0</v>
      </c>
      <c r="H311" s="64">
        <f t="shared" ref="H311:H328" si="83">SUM(E311:G311)</f>
        <v>63116</v>
      </c>
      <c r="I311" s="64">
        <f t="shared" si="69"/>
        <v>0</v>
      </c>
      <c r="J311" s="145">
        <f t="shared" si="70"/>
        <v>63116</v>
      </c>
      <c r="K311" s="146" t="str">
        <f t="shared" si="80"/>
        <v>Y</v>
      </c>
      <c r="L311" s="147">
        <f t="shared" si="71"/>
        <v>0</v>
      </c>
      <c r="M311" s="148">
        <f t="shared" si="72"/>
        <v>542.83666666666659</v>
      </c>
      <c r="N311" s="64">
        <f t="shared" si="73"/>
        <v>467</v>
      </c>
      <c r="O311" s="64">
        <f t="shared" si="82"/>
        <v>63583</v>
      </c>
      <c r="P311" s="104"/>
      <c r="Q311" s="104">
        <f t="shared" si="74"/>
        <v>0</v>
      </c>
      <c r="R311" s="104" t="str">
        <f t="shared" si="75"/>
        <v>Not Applicable</v>
      </c>
      <c r="S311" s="149" t="s">
        <v>815</v>
      </c>
      <c r="T311" s="149">
        <f>IF(O311=0,0,IF(S311="N",0,VLOOKUP(B311,'Enrollment 25-26'!$B$8:$K$332,9,FALSE)))</f>
        <v>0</v>
      </c>
      <c r="U311" s="64">
        <f t="shared" si="76"/>
        <v>63583</v>
      </c>
      <c r="V311" s="128">
        <f t="shared" si="77"/>
        <v>117.13099704637983</v>
      </c>
      <c r="W311" s="150"/>
      <c r="X311" s="64">
        <f>IFERROR(VLOOKUP($B311,#REF!,14,FALSE),0)</f>
        <v>0</v>
      </c>
      <c r="Y311" s="99">
        <f t="shared" si="78"/>
        <v>63583</v>
      </c>
      <c r="Z311" s="132">
        <f t="shared" si="79"/>
        <v>0</v>
      </c>
      <c r="AA311" s="151" t="str">
        <f t="shared" si="81"/>
        <v>Y</v>
      </c>
      <c r="AB311" s="179"/>
      <c r="AC311" s="64"/>
      <c r="AD311"/>
      <c r="AE311" s="152"/>
      <c r="AF311"/>
      <c r="AG311"/>
      <c r="AH311"/>
      <c r="AI311"/>
      <c r="AJ311"/>
      <c r="AK311"/>
    </row>
    <row r="312" spans="1:37" s="100" customFormat="1" x14ac:dyDescent="0.25">
      <c r="A312" s="142" t="s">
        <v>497</v>
      </c>
      <c r="B312" s="159" t="s">
        <v>762</v>
      </c>
      <c r="C312" t="s">
        <v>763</v>
      </c>
      <c r="D312" s="143">
        <f>IFERROR(VLOOKUP(B312,'Enrollment 25-26'!$B$5:$I$332,8,FALSE),0)</f>
        <v>0</v>
      </c>
      <c r="E312" s="64">
        <f t="shared" si="68"/>
        <v>0</v>
      </c>
      <c r="F312" s="144">
        <v>0</v>
      </c>
      <c r="G312" s="144">
        <v>0</v>
      </c>
      <c r="H312" s="64">
        <f t="shared" si="83"/>
        <v>0</v>
      </c>
      <c r="I312" s="64">
        <f t="shared" si="69"/>
        <v>0</v>
      </c>
      <c r="J312" s="145">
        <f t="shared" si="70"/>
        <v>0</v>
      </c>
      <c r="K312" s="146" t="str">
        <f t="shared" si="80"/>
        <v>N</v>
      </c>
      <c r="L312" s="147">
        <f t="shared" si="71"/>
        <v>0</v>
      </c>
      <c r="M312" s="148">
        <f t="shared" si="72"/>
        <v>0</v>
      </c>
      <c r="N312" s="64">
        <f t="shared" si="73"/>
        <v>0</v>
      </c>
      <c r="O312" s="64">
        <f t="shared" si="82"/>
        <v>0</v>
      </c>
      <c r="P312" s="104"/>
      <c r="Q312" s="104">
        <f t="shared" si="74"/>
        <v>0</v>
      </c>
      <c r="R312" s="104" t="str">
        <f t="shared" si="75"/>
        <v>Not Applicable</v>
      </c>
      <c r="S312" s="149" t="s">
        <v>815</v>
      </c>
      <c r="T312" s="149">
        <f>IF(O312=0,0,IF(S312="N",0,VLOOKUP(B312,'Enrollment 25-26'!$B$8:$K$332,9,FALSE)))</f>
        <v>0</v>
      </c>
      <c r="U312" s="64">
        <f t="shared" si="76"/>
        <v>0</v>
      </c>
      <c r="V312" s="128">
        <f t="shared" si="77"/>
        <v>0</v>
      </c>
      <c r="W312" s="150"/>
      <c r="X312" s="64">
        <f>IFERROR(VLOOKUP($B312,#REF!,14,FALSE),0)</f>
        <v>0</v>
      </c>
      <c r="Y312" s="99">
        <f t="shared" si="78"/>
        <v>0</v>
      </c>
      <c r="Z312" s="132">
        <f t="shared" si="79"/>
        <v>0</v>
      </c>
      <c r="AA312" s="151" t="str">
        <f t="shared" si="81"/>
        <v>N</v>
      </c>
      <c r="AB312" s="179"/>
      <c r="AC312" s="64"/>
      <c r="AD312"/>
      <c r="AE312" s="152"/>
      <c r="AF312"/>
      <c r="AG312"/>
      <c r="AH312"/>
      <c r="AI312"/>
      <c r="AJ312"/>
      <c r="AK312"/>
    </row>
    <row r="313" spans="1:37" s="100" customFormat="1" x14ac:dyDescent="0.25">
      <c r="A313" s="142" t="s">
        <v>438</v>
      </c>
      <c r="B313" s="159" t="s">
        <v>764</v>
      </c>
      <c r="C313" t="s">
        <v>313</v>
      </c>
      <c r="D313" s="143">
        <f>IFERROR(VLOOKUP(B313,'Enrollment 25-26'!$B$5:$I$332,8,FALSE),0)</f>
        <v>0</v>
      </c>
      <c r="E313" s="64">
        <f t="shared" si="68"/>
        <v>0</v>
      </c>
      <c r="F313" s="144">
        <v>0</v>
      </c>
      <c r="G313" s="144">
        <v>0</v>
      </c>
      <c r="H313" s="64">
        <f t="shared" si="83"/>
        <v>0</v>
      </c>
      <c r="I313" s="64">
        <f t="shared" si="69"/>
        <v>0</v>
      </c>
      <c r="J313" s="145">
        <f t="shared" si="70"/>
        <v>0</v>
      </c>
      <c r="K313" s="146" t="str">
        <f t="shared" si="80"/>
        <v>N</v>
      </c>
      <c r="L313" s="147">
        <f t="shared" si="71"/>
        <v>0</v>
      </c>
      <c r="M313" s="148">
        <f t="shared" si="72"/>
        <v>0</v>
      </c>
      <c r="N313" s="64">
        <f t="shared" si="73"/>
        <v>0</v>
      </c>
      <c r="O313" s="64">
        <f t="shared" si="82"/>
        <v>0</v>
      </c>
      <c r="P313" s="104"/>
      <c r="Q313" s="104">
        <f t="shared" si="74"/>
        <v>0</v>
      </c>
      <c r="R313" s="104" t="str">
        <f t="shared" si="75"/>
        <v>Not Applicable</v>
      </c>
      <c r="S313" s="149" t="s">
        <v>815</v>
      </c>
      <c r="T313" s="149">
        <f>IF(O313=0,0,IF(S313="N",0,VLOOKUP(B313,'Enrollment 25-26'!$B$8:$K$332,9,FALSE)))</f>
        <v>0</v>
      </c>
      <c r="U313" s="64">
        <f t="shared" si="76"/>
        <v>0</v>
      </c>
      <c r="V313" s="128">
        <f t="shared" si="77"/>
        <v>0</v>
      </c>
      <c r="W313" s="150"/>
      <c r="X313" s="64">
        <f>IFERROR(VLOOKUP($B313,#REF!,14,FALSE),0)</f>
        <v>0</v>
      </c>
      <c r="Y313" s="99">
        <f t="shared" si="78"/>
        <v>0</v>
      </c>
      <c r="Z313" s="132">
        <f t="shared" si="79"/>
        <v>0</v>
      </c>
      <c r="AA313" s="151" t="str">
        <f t="shared" si="81"/>
        <v>N</v>
      </c>
      <c r="AB313" s="179"/>
      <c r="AC313" s="64"/>
      <c r="AD313"/>
      <c r="AE313" s="152"/>
      <c r="AF313"/>
      <c r="AG313"/>
      <c r="AH313"/>
      <c r="AI313"/>
      <c r="AJ313"/>
      <c r="AK313"/>
    </row>
    <row r="314" spans="1:37" s="100" customFormat="1" x14ac:dyDescent="0.25">
      <c r="A314" s="142" t="s">
        <v>454</v>
      </c>
      <c r="B314" s="153" t="s">
        <v>765</v>
      </c>
      <c r="C314" t="s">
        <v>314</v>
      </c>
      <c r="D314" s="143">
        <f>IFERROR(VLOOKUP(B314,'Enrollment 25-26'!$B$5:$I$332,8,FALSE),0)</f>
        <v>219</v>
      </c>
      <c r="E314" s="64">
        <f t="shared" si="68"/>
        <v>25463</v>
      </c>
      <c r="F314" s="144">
        <v>0</v>
      </c>
      <c r="G314" s="144">
        <v>0</v>
      </c>
      <c r="H314" s="64">
        <f t="shared" si="83"/>
        <v>25463</v>
      </c>
      <c r="I314" s="64">
        <f t="shared" si="69"/>
        <v>0</v>
      </c>
      <c r="J314" s="145">
        <f t="shared" si="70"/>
        <v>25463</v>
      </c>
      <c r="K314" s="146" t="str">
        <f t="shared" si="80"/>
        <v>Y</v>
      </c>
      <c r="L314" s="147">
        <f t="shared" si="71"/>
        <v>0</v>
      </c>
      <c r="M314" s="148">
        <f t="shared" si="72"/>
        <v>219</v>
      </c>
      <c r="N314" s="64">
        <f t="shared" si="73"/>
        <v>188</v>
      </c>
      <c r="O314" s="64">
        <f t="shared" si="82"/>
        <v>25651</v>
      </c>
      <c r="P314" s="104"/>
      <c r="Q314" s="104">
        <f t="shared" si="74"/>
        <v>0</v>
      </c>
      <c r="R314" s="104" t="str">
        <f t="shared" si="75"/>
        <v>Not Applicable</v>
      </c>
      <c r="S314" s="149" t="s">
        <v>815</v>
      </c>
      <c r="T314" s="149">
        <f>IF(O314=0,0,IF(S314="N",0,VLOOKUP(B314,'Enrollment 25-26'!$B$8:$K$332,9,FALSE)))</f>
        <v>0</v>
      </c>
      <c r="U314" s="64">
        <f t="shared" si="76"/>
        <v>25651</v>
      </c>
      <c r="V314" s="128">
        <f t="shared" si="77"/>
        <v>117.12785388127854</v>
      </c>
      <c r="W314" s="150"/>
      <c r="X314" s="64">
        <f>IFERROR(VLOOKUP($B314,#REF!,14,FALSE),0)</f>
        <v>0</v>
      </c>
      <c r="Y314" s="99">
        <f t="shared" si="78"/>
        <v>25651</v>
      </c>
      <c r="Z314" s="132">
        <f t="shared" si="79"/>
        <v>0</v>
      </c>
      <c r="AA314" s="151" t="str">
        <f t="shared" si="81"/>
        <v>Y</v>
      </c>
      <c r="AB314" s="179"/>
      <c r="AC314" s="64"/>
      <c r="AD314"/>
      <c r="AE314" s="152"/>
      <c r="AF314"/>
      <c r="AG314"/>
      <c r="AH314"/>
      <c r="AI314"/>
      <c r="AJ314"/>
      <c r="AK314"/>
    </row>
    <row r="315" spans="1:37" s="100" customFormat="1" x14ac:dyDescent="0.25">
      <c r="A315" s="142" t="s">
        <v>459</v>
      </c>
      <c r="B315" s="153" t="s">
        <v>766</v>
      </c>
      <c r="C315" t="s">
        <v>315</v>
      </c>
      <c r="D315" s="143">
        <f>IFERROR(VLOOKUP(B315,'Enrollment 25-26'!$B$5:$I$332,8,FALSE),0)</f>
        <v>177</v>
      </c>
      <c r="E315" s="64">
        <f t="shared" si="68"/>
        <v>20580</v>
      </c>
      <c r="F315" s="144">
        <v>0</v>
      </c>
      <c r="G315" s="144">
        <v>0</v>
      </c>
      <c r="H315" s="64">
        <f t="shared" si="83"/>
        <v>20580</v>
      </c>
      <c r="I315" s="64">
        <f t="shared" si="69"/>
        <v>0</v>
      </c>
      <c r="J315" s="145">
        <f t="shared" si="70"/>
        <v>20580</v>
      </c>
      <c r="K315" s="146" t="str">
        <f t="shared" si="80"/>
        <v>Y</v>
      </c>
      <c r="L315" s="147">
        <f t="shared" si="71"/>
        <v>0</v>
      </c>
      <c r="M315" s="148">
        <f t="shared" si="72"/>
        <v>177</v>
      </c>
      <c r="N315" s="64">
        <f t="shared" si="73"/>
        <v>152</v>
      </c>
      <c r="O315" s="64">
        <f t="shared" si="82"/>
        <v>20732</v>
      </c>
      <c r="P315" s="104"/>
      <c r="Q315" s="104">
        <f t="shared" si="74"/>
        <v>0</v>
      </c>
      <c r="R315" s="104" t="str">
        <f t="shared" si="75"/>
        <v>Not Applicable</v>
      </c>
      <c r="S315" s="149" t="s">
        <v>815</v>
      </c>
      <c r="T315" s="149">
        <f>IF(O315=0,0,IF(S315="N",0,VLOOKUP(B315,'Enrollment 25-26'!$B$8:$K$332,9,FALSE)))</f>
        <v>0</v>
      </c>
      <c r="U315" s="64">
        <f t="shared" si="76"/>
        <v>20732</v>
      </c>
      <c r="V315" s="128">
        <f t="shared" si="77"/>
        <v>117.12994350282486</v>
      </c>
      <c r="W315" s="150"/>
      <c r="X315" s="64">
        <f>IFERROR(VLOOKUP($B315,#REF!,14,FALSE),0)</f>
        <v>0</v>
      </c>
      <c r="Y315" s="99">
        <f t="shared" si="78"/>
        <v>20732</v>
      </c>
      <c r="Z315" s="132">
        <f t="shared" si="79"/>
        <v>0</v>
      </c>
      <c r="AA315" s="151" t="str">
        <f t="shared" si="81"/>
        <v>Y</v>
      </c>
      <c r="AB315" s="179"/>
      <c r="AC315" s="64"/>
      <c r="AD315"/>
      <c r="AE315" s="152"/>
      <c r="AF315"/>
      <c r="AG315"/>
      <c r="AH315"/>
      <c r="AI315"/>
      <c r="AJ315"/>
      <c r="AK315"/>
    </row>
    <row r="316" spans="1:37" s="100" customFormat="1" x14ac:dyDescent="0.25">
      <c r="A316" s="142" t="s">
        <v>497</v>
      </c>
      <c r="B316" t="s">
        <v>498</v>
      </c>
      <c r="C316" t="s">
        <v>499</v>
      </c>
      <c r="D316" s="143">
        <f>IFERROR(VLOOKUP(B316,'Enrollment 25-26'!$B$5:$I$332,8,FALSE),0)</f>
        <v>9.83</v>
      </c>
      <c r="E316" s="64">
        <f t="shared" si="68"/>
        <v>1143</v>
      </c>
      <c r="F316" s="144">
        <v>0</v>
      </c>
      <c r="G316" s="144">
        <v>0</v>
      </c>
      <c r="H316" s="64">
        <f t="shared" si="83"/>
        <v>1143</v>
      </c>
      <c r="I316" s="64">
        <f t="shared" si="69"/>
        <v>0</v>
      </c>
      <c r="J316" s="145">
        <f t="shared" si="70"/>
        <v>1143</v>
      </c>
      <c r="K316" s="146" t="str">
        <f t="shared" si="80"/>
        <v>N</v>
      </c>
      <c r="L316" s="147">
        <f t="shared" si="71"/>
        <v>1143</v>
      </c>
      <c r="M316" s="148">
        <f t="shared" si="72"/>
        <v>0</v>
      </c>
      <c r="N316" s="64">
        <f t="shared" si="73"/>
        <v>0</v>
      </c>
      <c r="O316" s="64">
        <f t="shared" si="82"/>
        <v>0</v>
      </c>
      <c r="P316" s="104"/>
      <c r="Q316" s="104">
        <f t="shared" si="74"/>
        <v>0</v>
      </c>
      <c r="R316" s="104" t="str">
        <f t="shared" si="75"/>
        <v>Not Applicable</v>
      </c>
      <c r="S316" s="149" t="s">
        <v>815</v>
      </c>
      <c r="T316" s="149">
        <f>IF(O316=0,0,IF(S316="N",0,VLOOKUP(B316,'Enrollment 25-26'!$B$8:$K$332,9,FALSE)))</f>
        <v>0</v>
      </c>
      <c r="U316" s="64">
        <f t="shared" si="76"/>
        <v>0</v>
      </c>
      <c r="V316" s="128">
        <f t="shared" si="77"/>
        <v>0</v>
      </c>
      <c r="W316" s="150"/>
      <c r="X316" s="64">
        <f>IFERROR(VLOOKUP($B316,#REF!,14,FALSE),0)</f>
        <v>0</v>
      </c>
      <c r="Y316" s="99">
        <f t="shared" si="78"/>
        <v>0</v>
      </c>
      <c r="Z316" s="132">
        <f t="shared" si="79"/>
        <v>0</v>
      </c>
      <c r="AA316" s="151" t="str">
        <f t="shared" si="81"/>
        <v>N</v>
      </c>
      <c r="AB316" s="179"/>
      <c r="AC316" s="64"/>
      <c r="AD316"/>
      <c r="AE316" s="152"/>
      <c r="AF316"/>
      <c r="AG316"/>
      <c r="AH316"/>
      <c r="AI316"/>
      <c r="AJ316"/>
      <c r="AK316"/>
    </row>
    <row r="317" spans="1:37" s="100" customFormat="1" x14ac:dyDescent="0.25">
      <c r="A317" s="142" t="s">
        <v>443</v>
      </c>
      <c r="B317" s="153" t="s">
        <v>767</v>
      </c>
      <c r="C317" t="s">
        <v>317</v>
      </c>
      <c r="D317" s="143">
        <f>IFERROR(VLOOKUP(B317,'Enrollment 25-26'!$B$5:$I$332,8,FALSE),0)</f>
        <v>0</v>
      </c>
      <c r="E317" s="64">
        <f t="shared" si="68"/>
        <v>0</v>
      </c>
      <c r="F317" s="144">
        <v>0</v>
      </c>
      <c r="G317" s="144">
        <v>0</v>
      </c>
      <c r="H317" s="64">
        <f t="shared" si="83"/>
        <v>0</v>
      </c>
      <c r="I317" s="64">
        <f t="shared" si="69"/>
        <v>0</v>
      </c>
      <c r="J317" s="145">
        <f t="shared" si="70"/>
        <v>0</v>
      </c>
      <c r="K317" s="146" t="str">
        <f t="shared" si="80"/>
        <v>N</v>
      </c>
      <c r="L317" s="147">
        <f t="shared" si="71"/>
        <v>0</v>
      </c>
      <c r="M317" s="148">
        <f t="shared" si="72"/>
        <v>0</v>
      </c>
      <c r="N317" s="64">
        <f t="shared" si="73"/>
        <v>0</v>
      </c>
      <c r="O317" s="64">
        <f t="shared" si="82"/>
        <v>0</v>
      </c>
      <c r="P317" s="104"/>
      <c r="Q317" s="104">
        <f t="shared" si="74"/>
        <v>0</v>
      </c>
      <c r="R317" s="104" t="str">
        <f t="shared" si="75"/>
        <v>Not Applicable</v>
      </c>
      <c r="S317" s="149" t="s">
        <v>815</v>
      </c>
      <c r="T317" s="149">
        <f>IF(O317=0,0,IF(S317="N",0,VLOOKUP(B317,'Enrollment 25-26'!$B$8:$K$332,9,FALSE)))</f>
        <v>0</v>
      </c>
      <c r="U317" s="64">
        <f t="shared" si="76"/>
        <v>0</v>
      </c>
      <c r="V317" s="128">
        <f t="shared" si="77"/>
        <v>0</v>
      </c>
      <c r="W317" s="150"/>
      <c r="X317" s="64">
        <f>IFERROR(VLOOKUP($B317,#REF!,14,FALSE),0)</f>
        <v>0</v>
      </c>
      <c r="Y317" s="99">
        <f t="shared" si="78"/>
        <v>0</v>
      </c>
      <c r="Z317" s="132">
        <f t="shared" si="79"/>
        <v>0</v>
      </c>
      <c r="AA317" s="151" t="str">
        <f t="shared" si="81"/>
        <v>N</v>
      </c>
      <c r="AB317" s="179"/>
      <c r="AC317" s="64"/>
      <c r="AD317"/>
      <c r="AE317" s="152"/>
      <c r="AF317"/>
      <c r="AG317"/>
      <c r="AH317"/>
      <c r="AI317"/>
      <c r="AJ317"/>
      <c r="AK317"/>
    </row>
    <row r="318" spans="1:37" s="100" customFormat="1" x14ac:dyDescent="0.25">
      <c r="A318" s="142" t="s">
        <v>438</v>
      </c>
      <c r="B318" s="153" t="s">
        <v>768</v>
      </c>
      <c r="C318" t="s">
        <v>318</v>
      </c>
      <c r="D318" s="143">
        <f>IFERROR(VLOOKUP(B318,'Enrollment 25-26'!$B$5:$I$332,8,FALSE),0)</f>
        <v>6</v>
      </c>
      <c r="E318" s="64">
        <f t="shared" si="68"/>
        <v>698</v>
      </c>
      <c r="F318" s="144">
        <v>0</v>
      </c>
      <c r="G318" s="144">
        <v>0</v>
      </c>
      <c r="H318" s="64">
        <f t="shared" si="83"/>
        <v>698</v>
      </c>
      <c r="I318" s="64">
        <f t="shared" si="69"/>
        <v>0</v>
      </c>
      <c r="J318" s="145">
        <f t="shared" si="70"/>
        <v>698</v>
      </c>
      <c r="K318" s="146" t="str">
        <f t="shared" si="80"/>
        <v>C</v>
      </c>
      <c r="L318" s="147">
        <f t="shared" si="71"/>
        <v>0</v>
      </c>
      <c r="M318" s="148">
        <f t="shared" si="72"/>
        <v>6</v>
      </c>
      <c r="N318" s="64">
        <f t="shared" si="73"/>
        <v>5</v>
      </c>
      <c r="O318" s="64">
        <f t="shared" si="82"/>
        <v>703</v>
      </c>
      <c r="P318" s="104"/>
      <c r="Q318" s="104">
        <f t="shared" si="74"/>
        <v>0</v>
      </c>
      <c r="R318" s="104" t="str">
        <f t="shared" si="75"/>
        <v>Not Applicable</v>
      </c>
      <c r="S318" s="149" t="s">
        <v>815</v>
      </c>
      <c r="T318" s="149">
        <f>IF(O318=0,0,IF(S318="N",0,VLOOKUP(B318,'Enrollment 25-26'!$B$8:$K$332,9,FALSE)))</f>
        <v>0</v>
      </c>
      <c r="U318" s="64">
        <f t="shared" si="76"/>
        <v>703</v>
      </c>
      <c r="V318" s="128">
        <f t="shared" si="77"/>
        <v>117.16666666666667</v>
      </c>
      <c r="W318" s="150"/>
      <c r="X318" s="64">
        <f>IFERROR(VLOOKUP($B318,#REF!,14,FALSE),0)</f>
        <v>0</v>
      </c>
      <c r="Y318" s="99">
        <f t="shared" si="78"/>
        <v>703</v>
      </c>
      <c r="Z318" s="132">
        <f t="shared" si="79"/>
        <v>0</v>
      </c>
      <c r="AA318" s="151" t="str">
        <f t="shared" si="81"/>
        <v>C</v>
      </c>
      <c r="AB318" s="179"/>
      <c r="AC318" s="93"/>
      <c r="AD318"/>
      <c r="AE318" s="152"/>
      <c r="AF318"/>
      <c r="AG318"/>
      <c r="AH318"/>
      <c r="AI318"/>
      <c r="AJ318"/>
      <c r="AK318"/>
    </row>
    <row r="319" spans="1:37" s="100" customFormat="1" x14ac:dyDescent="0.25">
      <c r="A319" s="142" t="s">
        <v>481</v>
      </c>
      <c r="B319" s="160" t="s">
        <v>771</v>
      </c>
      <c r="C319" s="13" t="s">
        <v>319</v>
      </c>
      <c r="D319" s="143">
        <f>IFERROR(VLOOKUP(B319,'Enrollment 25-26'!$B$5:$I$332,8,FALSE),0)</f>
        <v>2.33</v>
      </c>
      <c r="E319" s="64">
        <f t="shared" si="68"/>
        <v>271</v>
      </c>
      <c r="F319" s="144">
        <v>0</v>
      </c>
      <c r="G319" s="144">
        <v>0</v>
      </c>
      <c r="H319" s="64">
        <f t="shared" si="83"/>
        <v>271</v>
      </c>
      <c r="I319" s="64">
        <f t="shared" si="69"/>
        <v>0</v>
      </c>
      <c r="J319" s="145">
        <f t="shared" si="70"/>
        <v>271</v>
      </c>
      <c r="K319" s="146" t="str">
        <f t="shared" si="80"/>
        <v>N</v>
      </c>
      <c r="L319" s="147">
        <f t="shared" si="71"/>
        <v>271</v>
      </c>
      <c r="M319" s="148">
        <f t="shared" si="72"/>
        <v>0</v>
      </c>
      <c r="N319" s="64">
        <f t="shared" si="73"/>
        <v>0</v>
      </c>
      <c r="O319" s="64">
        <f t="shared" si="82"/>
        <v>0</v>
      </c>
      <c r="P319" s="104"/>
      <c r="Q319" s="104">
        <f t="shared" si="74"/>
        <v>0</v>
      </c>
      <c r="R319" s="104" t="str">
        <f t="shared" si="75"/>
        <v>Not Applicable</v>
      </c>
      <c r="S319" s="149" t="s">
        <v>815</v>
      </c>
      <c r="T319" s="149">
        <f>IF(O319=0,0,IF(S319="N",0,VLOOKUP(B319,'Enrollment 25-26'!$B$8:$K$332,9,FALSE)))</f>
        <v>0</v>
      </c>
      <c r="U319" s="64">
        <f t="shared" si="76"/>
        <v>0</v>
      </c>
      <c r="V319" s="128">
        <f t="shared" si="77"/>
        <v>0</v>
      </c>
      <c r="W319" s="150"/>
      <c r="X319" s="64">
        <f>IFERROR(VLOOKUP($B319,#REF!,14,FALSE),0)</f>
        <v>0</v>
      </c>
      <c r="Y319" s="99">
        <f t="shared" si="78"/>
        <v>0</v>
      </c>
      <c r="Z319" s="132">
        <f t="shared" si="79"/>
        <v>0</v>
      </c>
      <c r="AA319" s="151" t="str">
        <f t="shared" si="81"/>
        <v>N</v>
      </c>
      <c r="AB319" s="179"/>
      <c r="AC319" s="93"/>
      <c r="AD319"/>
      <c r="AE319" s="152"/>
      <c r="AF319"/>
      <c r="AG319"/>
      <c r="AH319"/>
      <c r="AI319"/>
      <c r="AJ319"/>
      <c r="AK319"/>
    </row>
    <row r="320" spans="1:37" s="100" customFormat="1" x14ac:dyDescent="0.25">
      <c r="A320" s="142" t="s">
        <v>438</v>
      </c>
      <c r="B320" s="161" t="s">
        <v>470</v>
      </c>
      <c r="C320" t="s">
        <v>320</v>
      </c>
      <c r="D320" s="143">
        <f>IFERROR(VLOOKUP(B320,'Enrollment 25-26'!$B$5:$I$332,8,FALSE),0)</f>
        <v>41.163333333333334</v>
      </c>
      <c r="E320" s="64">
        <f t="shared" si="68"/>
        <v>4786</v>
      </c>
      <c r="F320" s="144">
        <v>0</v>
      </c>
      <c r="G320" s="144">
        <v>0</v>
      </c>
      <c r="H320" s="64">
        <f t="shared" si="83"/>
        <v>4786</v>
      </c>
      <c r="I320" s="64">
        <f t="shared" si="69"/>
        <v>0</v>
      </c>
      <c r="J320" s="145">
        <f t="shared" si="70"/>
        <v>4786</v>
      </c>
      <c r="K320" s="146" t="str">
        <f t="shared" si="80"/>
        <v>C</v>
      </c>
      <c r="L320" s="147">
        <f t="shared" si="71"/>
        <v>0</v>
      </c>
      <c r="M320" s="148">
        <f t="shared" si="72"/>
        <v>41.163333333333334</v>
      </c>
      <c r="N320" s="64">
        <f t="shared" si="73"/>
        <v>35</v>
      </c>
      <c r="O320" s="64">
        <f t="shared" si="82"/>
        <v>4821</v>
      </c>
      <c r="P320" s="104"/>
      <c r="Q320" s="104">
        <f t="shared" si="74"/>
        <v>0</v>
      </c>
      <c r="R320" s="104" t="str">
        <f t="shared" si="75"/>
        <v>Not Applicable</v>
      </c>
      <c r="S320" s="149" t="s">
        <v>815</v>
      </c>
      <c r="T320" s="149">
        <f>IF(O320=0,0,IF(S320="N",0,VLOOKUP(B320,'Enrollment 25-26'!$B$8:$K$332,9,FALSE)))</f>
        <v>0</v>
      </c>
      <c r="U320" s="64">
        <f t="shared" si="76"/>
        <v>4821</v>
      </c>
      <c r="V320" s="128">
        <f t="shared" si="77"/>
        <v>117.11879504413312</v>
      </c>
      <c r="W320" s="150"/>
      <c r="X320" s="64">
        <f>IFERROR(VLOOKUP($B320,#REF!,14,FALSE),0)</f>
        <v>0</v>
      </c>
      <c r="Y320" s="99">
        <f t="shared" si="78"/>
        <v>4821</v>
      </c>
      <c r="Z320" s="132">
        <f t="shared" si="79"/>
        <v>0</v>
      </c>
      <c r="AA320" s="151" t="str">
        <f t="shared" si="81"/>
        <v>C</v>
      </c>
      <c r="AB320" s="179"/>
      <c r="AC320" s="93"/>
      <c r="AD320"/>
      <c r="AE320" s="152"/>
      <c r="AF320"/>
      <c r="AG320"/>
      <c r="AH320"/>
      <c r="AI320"/>
      <c r="AJ320"/>
      <c r="AK320"/>
    </row>
    <row r="321" spans="1:37" s="100" customFormat="1" x14ac:dyDescent="0.25">
      <c r="A321" s="142" t="s">
        <v>438</v>
      </c>
      <c r="B321" s="161" t="s">
        <v>772</v>
      </c>
      <c r="C321" t="s">
        <v>321</v>
      </c>
      <c r="D321" s="143">
        <f>IFERROR(VLOOKUP(B321,'Enrollment 25-26'!$B$5:$I$332,8,FALSE),0)</f>
        <v>2</v>
      </c>
      <c r="E321" s="64">
        <f t="shared" si="68"/>
        <v>233</v>
      </c>
      <c r="F321" s="144">
        <v>0</v>
      </c>
      <c r="G321" s="144">
        <v>0</v>
      </c>
      <c r="H321" s="64">
        <f t="shared" si="83"/>
        <v>233</v>
      </c>
      <c r="I321" s="64">
        <f t="shared" si="69"/>
        <v>0</v>
      </c>
      <c r="J321" s="145">
        <f t="shared" si="70"/>
        <v>233</v>
      </c>
      <c r="K321" s="146" t="str">
        <f t="shared" si="80"/>
        <v>N</v>
      </c>
      <c r="L321" s="147">
        <f t="shared" si="71"/>
        <v>233</v>
      </c>
      <c r="M321" s="148">
        <f t="shared" si="72"/>
        <v>0</v>
      </c>
      <c r="N321" s="64">
        <f t="shared" si="73"/>
        <v>0</v>
      </c>
      <c r="O321" s="64">
        <f t="shared" si="82"/>
        <v>0</v>
      </c>
      <c r="P321" s="104"/>
      <c r="Q321" s="104">
        <f t="shared" si="74"/>
        <v>0</v>
      </c>
      <c r="R321" s="104" t="str">
        <f t="shared" si="75"/>
        <v>Not Applicable</v>
      </c>
      <c r="S321" s="149" t="s">
        <v>815</v>
      </c>
      <c r="T321" s="149">
        <f>IF(O321=0,0,IF(S321="N",0,VLOOKUP(B321,'Enrollment 25-26'!$B$8:$K$332,9,FALSE)))</f>
        <v>0</v>
      </c>
      <c r="U321" s="64">
        <f t="shared" si="76"/>
        <v>0</v>
      </c>
      <c r="V321" s="128">
        <f t="shared" si="77"/>
        <v>0</v>
      </c>
      <c r="W321" s="150"/>
      <c r="X321" s="64">
        <f>IFERROR(VLOOKUP($B321,#REF!,14,FALSE),0)</f>
        <v>0</v>
      </c>
      <c r="Y321" s="99">
        <f t="shared" si="78"/>
        <v>0</v>
      </c>
      <c r="Z321" s="132">
        <f t="shared" si="79"/>
        <v>0</v>
      </c>
      <c r="AA321" s="151" t="str">
        <f t="shared" si="81"/>
        <v>N</v>
      </c>
      <c r="AB321" s="179"/>
      <c r="AC321" s="93"/>
      <c r="AD321"/>
      <c r="AE321" s="152"/>
      <c r="AF321"/>
      <c r="AG321"/>
      <c r="AH321"/>
      <c r="AI321"/>
      <c r="AJ321"/>
      <c r="AK321"/>
    </row>
    <row r="322" spans="1:37" s="100" customFormat="1" x14ac:dyDescent="0.25">
      <c r="A322" s="142" t="s">
        <v>459</v>
      </c>
      <c r="B322" s="161" t="s">
        <v>773</v>
      </c>
      <c r="C322" t="s">
        <v>322</v>
      </c>
      <c r="D322" s="143">
        <f>IFERROR(VLOOKUP(B322,'Enrollment 25-26'!$B$5:$I$332,8,FALSE),0)</f>
        <v>0</v>
      </c>
      <c r="E322" s="64">
        <f t="shared" si="68"/>
        <v>0</v>
      </c>
      <c r="F322" s="144">
        <v>0</v>
      </c>
      <c r="G322" s="144">
        <v>0</v>
      </c>
      <c r="H322" s="64">
        <f t="shared" si="83"/>
        <v>0</v>
      </c>
      <c r="I322" s="64">
        <f t="shared" si="69"/>
        <v>0</v>
      </c>
      <c r="J322" s="145">
        <f t="shared" si="70"/>
        <v>0</v>
      </c>
      <c r="K322" s="146" t="str">
        <f t="shared" si="80"/>
        <v>N</v>
      </c>
      <c r="L322" s="147">
        <f t="shared" si="71"/>
        <v>0</v>
      </c>
      <c r="M322" s="148">
        <f t="shared" si="72"/>
        <v>0</v>
      </c>
      <c r="N322" s="64">
        <f t="shared" si="73"/>
        <v>0</v>
      </c>
      <c r="O322" s="64">
        <f t="shared" si="82"/>
        <v>0</v>
      </c>
      <c r="P322" s="104"/>
      <c r="Q322" s="104">
        <f t="shared" si="74"/>
        <v>0</v>
      </c>
      <c r="R322" s="104" t="str">
        <f t="shared" si="75"/>
        <v>Not Applicable</v>
      </c>
      <c r="S322" s="149" t="s">
        <v>815</v>
      </c>
      <c r="T322" s="149">
        <f>IF(O322=0,0,IF(S322="N",0,VLOOKUP(B322,'Enrollment 25-26'!$B$8:$K$332,9,FALSE)))</f>
        <v>0</v>
      </c>
      <c r="U322" s="64">
        <f t="shared" si="76"/>
        <v>0</v>
      </c>
      <c r="V322" s="128">
        <f t="shared" si="77"/>
        <v>0</v>
      </c>
      <c r="W322" s="150"/>
      <c r="X322" s="64">
        <f>IFERROR(VLOOKUP($B322,#REF!,14,FALSE),0)</f>
        <v>0</v>
      </c>
      <c r="Y322" s="99">
        <f t="shared" si="78"/>
        <v>0</v>
      </c>
      <c r="Z322" s="132">
        <f t="shared" si="79"/>
        <v>0</v>
      </c>
      <c r="AA322" s="151" t="str">
        <f t="shared" si="81"/>
        <v>N</v>
      </c>
      <c r="AB322" s="179"/>
      <c r="AC322" s="93"/>
      <c r="AD322"/>
      <c r="AE322" s="152"/>
      <c r="AF322"/>
      <c r="AG322"/>
      <c r="AH322"/>
      <c r="AI322"/>
      <c r="AJ322"/>
      <c r="AK322"/>
    </row>
    <row r="323" spans="1:37" s="100" customFormat="1" x14ac:dyDescent="0.25">
      <c r="A323" s="142" t="s">
        <v>459</v>
      </c>
      <c r="B323" s="161" t="s">
        <v>774</v>
      </c>
      <c r="C323" t="s">
        <v>323</v>
      </c>
      <c r="D323" s="143">
        <f>IFERROR(VLOOKUP(B323,'Enrollment 25-26'!$B$5:$I$332,8,FALSE),0)</f>
        <v>209.17000000000002</v>
      </c>
      <c r="E323" s="64">
        <f t="shared" si="68"/>
        <v>24320</v>
      </c>
      <c r="F323" s="144">
        <v>0</v>
      </c>
      <c r="G323" s="144">
        <v>0</v>
      </c>
      <c r="H323" s="64">
        <f t="shared" si="83"/>
        <v>24320</v>
      </c>
      <c r="I323" s="64">
        <f t="shared" si="69"/>
        <v>0</v>
      </c>
      <c r="J323" s="145">
        <f t="shared" si="70"/>
        <v>24320</v>
      </c>
      <c r="K323" s="146" t="str">
        <f t="shared" si="80"/>
        <v>Y</v>
      </c>
      <c r="L323" s="147">
        <f t="shared" si="71"/>
        <v>0</v>
      </c>
      <c r="M323" s="148">
        <f t="shared" si="72"/>
        <v>209.17000000000002</v>
      </c>
      <c r="N323" s="64">
        <f t="shared" si="73"/>
        <v>180</v>
      </c>
      <c r="O323" s="64">
        <f t="shared" si="82"/>
        <v>24500</v>
      </c>
      <c r="P323" s="104"/>
      <c r="Q323" s="104">
        <f t="shared" si="74"/>
        <v>0</v>
      </c>
      <c r="R323" s="104" t="str">
        <f t="shared" si="75"/>
        <v>Not Applicable</v>
      </c>
      <c r="S323" s="149" t="s">
        <v>815</v>
      </c>
      <c r="T323" s="149">
        <f>IF(O323=0,0,IF(S323="N",0,VLOOKUP(B323,'Enrollment 25-26'!$B$8:$K$332,9,FALSE)))</f>
        <v>0</v>
      </c>
      <c r="U323" s="64">
        <f t="shared" si="76"/>
        <v>24500</v>
      </c>
      <c r="V323" s="128">
        <f t="shared" si="77"/>
        <v>117.12960749629487</v>
      </c>
      <c r="W323" s="150"/>
      <c r="X323" s="64">
        <f>IFERROR(VLOOKUP($B323,#REF!,14,FALSE),0)</f>
        <v>0</v>
      </c>
      <c r="Y323" s="99">
        <f t="shared" si="78"/>
        <v>24500</v>
      </c>
      <c r="Z323" s="132">
        <f t="shared" si="79"/>
        <v>0</v>
      </c>
      <c r="AA323" s="151" t="str">
        <f t="shared" si="81"/>
        <v>Y</v>
      </c>
      <c r="AB323" s="179"/>
      <c r="AC323" s="93"/>
      <c r="AD323"/>
      <c r="AE323" s="152"/>
      <c r="AF323"/>
      <c r="AG323"/>
      <c r="AH323"/>
      <c r="AI323"/>
      <c r="AJ323"/>
      <c r="AK323"/>
    </row>
    <row r="324" spans="1:37" s="100" customFormat="1" x14ac:dyDescent="0.25">
      <c r="A324" t="s">
        <v>471</v>
      </c>
      <c r="B324" t="s">
        <v>775</v>
      </c>
      <c r="C324" t="s">
        <v>325</v>
      </c>
      <c r="D324" s="143">
        <f>IFERROR(VLOOKUP(B324,'Enrollment 25-26'!$B$5:$I$332,8,FALSE),0)</f>
        <v>5228.166666666667</v>
      </c>
      <c r="E324" s="64">
        <f t="shared" si="68"/>
        <v>607880</v>
      </c>
      <c r="F324" s="144">
        <v>0</v>
      </c>
      <c r="G324" s="144">
        <v>0</v>
      </c>
      <c r="H324" s="64">
        <f t="shared" si="83"/>
        <v>607880</v>
      </c>
      <c r="I324" s="64">
        <f t="shared" si="69"/>
        <v>0</v>
      </c>
      <c r="J324" s="145">
        <f t="shared" si="70"/>
        <v>607880</v>
      </c>
      <c r="K324" s="146" t="str">
        <f t="shared" si="80"/>
        <v>Y</v>
      </c>
      <c r="L324" s="147">
        <f t="shared" si="71"/>
        <v>0</v>
      </c>
      <c r="M324" s="148">
        <f t="shared" si="72"/>
        <v>5228.166666666667</v>
      </c>
      <c r="N324" s="64">
        <f t="shared" si="73"/>
        <v>4495</v>
      </c>
      <c r="O324" s="64">
        <f t="shared" si="82"/>
        <v>612375</v>
      </c>
      <c r="P324" s="104"/>
      <c r="Q324" s="104">
        <f t="shared" si="74"/>
        <v>0</v>
      </c>
      <c r="R324" s="104" t="str">
        <f t="shared" si="75"/>
        <v>Not Applicable</v>
      </c>
      <c r="S324" s="149" t="s">
        <v>815</v>
      </c>
      <c r="T324" s="149">
        <f>IF(O324=0,0,IF(S324="N",0,VLOOKUP(B324,'Enrollment 25-26'!$B$8:$K$332,9,FALSE)))</f>
        <v>0</v>
      </c>
      <c r="U324" s="64">
        <f t="shared" si="76"/>
        <v>612375</v>
      </c>
      <c r="V324" s="128">
        <f t="shared" si="77"/>
        <v>117.12996907775191</v>
      </c>
      <c r="W324" s="150"/>
      <c r="X324" s="64">
        <f>IFERROR(VLOOKUP($B324,#REF!,14,FALSE),0)</f>
        <v>0</v>
      </c>
      <c r="Y324" s="99">
        <f t="shared" si="78"/>
        <v>612375</v>
      </c>
      <c r="Z324" s="132">
        <f t="shared" si="79"/>
        <v>0</v>
      </c>
      <c r="AA324" s="151" t="str">
        <f t="shared" si="81"/>
        <v>Y</v>
      </c>
      <c r="AB324" s="179"/>
      <c r="AC324" s="93"/>
      <c r="AD324"/>
      <c r="AE324"/>
      <c r="AF324"/>
      <c r="AG324"/>
      <c r="AH324"/>
      <c r="AI324"/>
      <c r="AJ324"/>
      <c r="AK324"/>
    </row>
    <row r="325" spans="1:37" x14ac:dyDescent="0.25">
      <c r="A325" t="s">
        <v>438</v>
      </c>
      <c r="B325" t="s">
        <v>776</v>
      </c>
      <c r="C325" t="s">
        <v>326</v>
      </c>
      <c r="D325" s="143">
        <f>IFERROR(VLOOKUP(B325,'Enrollment 25-26'!$B$5:$I$332,8,FALSE),0)</f>
        <v>236.17000000000002</v>
      </c>
      <c r="E325" s="64">
        <f t="shared" si="68"/>
        <v>27460</v>
      </c>
      <c r="F325" s="144">
        <v>0</v>
      </c>
      <c r="G325" s="144">
        <v>0</v>
      </c>
      <c r="H325" s="64">
        <f t="shared" si="83"/>
        <v>27460</v>
      </c>
      <c r="I325" s="64">
        <f t="shared" si="69"/>
        <v>0</v>
      </c>
      <c r="J325" s="145">
        <f t="shared" si="70"/>
        <v>27460</v>
      </c>
      <c r="K325" s="146" t="str">
        <f t="shared" si="80"/>
        <v>Y</v>
      </c>
      <c r="L325" s="147">
        <f t="shared" si="71"/>
        <v>0</v>
      </c>
      <c r="M325" s="148">
        <f t="shared" si="72"/>
        <v>236.17000000000002</v>
      </c>
      <c r="N325" s="64">
        <f t="shared" si="73"/>
        <v>203</v>
      </c>
      <c r="O325" s="64">
        <f t="shared" si="82"/>
        <v>27663</v>
      </c>
      <c r="Q325" s="104">
        <f t="shared" si="74"/>
        <v>0</v>
      </c>
      <c r="R325" s="104" t="str">
        <f t="shared" si="75"/>
        <v>Not Applicable</v>
      </c>
      <c r="S325" s="149" t="s">
        <v>815</v>
      </c>
      <c r="T325" s="149">
        <f>IF(O325=0,0,IF(S325="N",0,VLOOKUP(B325,'Enrollment 25-26'!$B$8:$K$332,9,FALSE)))</f>
        <v>0</v>
      </c>
      <c r="U325" s="64">
        <f t="shared" si="76"/>
        <v>27663</v>
      </c>
      <c r="V325" s="128">
        <f t="shared" si="77"/>
        <v>117.13172714570013</v>
      </c>
      <c r="W325" s="150"/>
      <c r="X325" s="64">
        <f>IFERROR(VLOOKUP($B325,#REF!,14,FALSE),0)</f>
        <v>0</v>
      </c>
      <c r="Y325" s="99">
        <f t="shared" si="78"/>
        <v>27663</v>
      </c>
      <c r="Z325" s="132">
        <f t="shared" si="79"/>
        <v>0</v>
      </c>
      <c r="AA325" s="151" t="str">
        <f t="shared" si="81"/>
        <v>Y</v>
      </c>
    </row>
    <row r="326" spans="1:37" ht="14.45" customHeight="1" x14ac:dyDescent="0.25">
      <c r="A326" t="s">
        <v>471</v>
      </c>
      <c r="B326" t="s">
        <v>777</v>
      </c>
      <c r="C326" t="s">
        <v>327</v>
      </c>
      <c r="D326" s="143">
        <f>IFERROR(VLOOKUP(B326,'Enrollment 25-26'!$B$5:$I$332,8,FALSE),0)</f>
        <v>169.50333333333336</v>
      </c>
      <c r="E326" s="64">
        <f t="shared" si="68"/>
        <v>19708</v>
      </c>
      <c r="F326" s="144">
        <v>0</v>
      </c>
      <c r="G326" s="144">
        <v>0</v>
      </c>
      <c r="H326" s="64">
        <f t="shared" si="83"/>
        <v>19708</v>
      </c>
      <c r="I326" s="64">
        <f t="shared" si="69"/>
        <v>0</v>
      </c>
      <c r="J326" s="145">
        <f t="shared" si="70"/>
        <v>19708</v>
      </c>
      <c r="K326" s="146" t="str">
        <f t="shared" si="80"/>
        <v>Y</v>
      </c>
      <c r="L326" s="147">
        <f t="shared" si="71"/>
        <v>0</v>
      </c>
      <c r="M326" s="148">
        <f t="shared" si="72"/>
        <v>169.50333333333336</v>
      </c>
      <c r="N326" s="64">
        <f t="shared" si="73"/>
        <v>146</v>
      </c>
      <c r="O326" s="64">
        <f t="shared" si="82"/>
        <v>19854</v>
      </c>
      <c r="Q326" s="104">
        <f t="shared" si="74"/>
        <v>0</v>
      </c>
      <c r="R326" s="104" t="str">
        <f t="shared" si="75"/>
        <v>Not Applicable</v>
      </c>
      <c r="S326" s="149" t="s">
        <v>815</v>
      </c>
      <c r="T326" s="149">
        <f>IF(O326=0,0,IF(S326="N",0,VLOOKUP(B326,'Enrollment 25-26'!$B$8:$K$332,9,FALSE)))</f>
        <v>0</v>
      </c>
      <c r="U326" s="64">
        <f t="shared" si="76"/>
        <v>19854</v>
      </c>
      <c r="V326" s="128">
        <f t="shared" si="77"/>
        <v>117.13043991268607</v>
      </c>
      <c r="W326" s="150"/>
      <c r="X326" s="64">
        <f>IFERROR(VLOOKUP($B326,#REF!,14,FALSE),0)</f>
        <v>0</v>
      </c>
      <c r="Y326" s="99">
        <f t="shared" si="78"/>
        <v>19854</v>
      </c>
      <c r="Z326" s="132">
        <f t="shared" si="79"/>
        <v>0</v>
      </c>
      <c r="AA326" s="151" t="str">
        <f t="shared" si="81"/>
        <v>Y</v>
      </c>
    </row>
    <row r="327" spans="1:37" x14ac:dyDescent="0.25">
      <c r="B327" s="142" t="s">
        <v>801</v>
      </c>
      <c r="C327" t="s">
        <v>802</v>
      </c>
      <c r="D327" s="143">
        <f>IFERROR(VLOOKUP(B327,'Enrollment 25-26'!$B$5:$I$332,8,FALSE),0)</f>
        <v>66.553317757009353</v>
      </c>
      <c r="E327" s="64">
        <f t="shared" si="68"/>
        <v>7738</v>
      </c>
      <c r="F327" s="144">
        <v>0</v>
      </c>
      <c r="G327" s="144">
        <v>0</v>
      </c>
      <c r="H327" s="64">
        <f t="shared" si="83"/>
        <v>7738</v>
      </c>
      <c r="I327" s="64">
        <f t="shared" si="69"/>
        <v>0</v>
      </c>
      <c r="J327" s="145">
        <f t="shared" si="70"/>
        <v>7738</v>
      </c>
      <c r="K327" s="146" t="str">
        <f t="shared" si="80"/>
        <v>C</v>
      </c>
      <c r="L327" s="147">
        <f t="shared" si="71"/>
        <v>0</v>
      </c>
      <c r="M327" s="148">
        <f t="shared" si="72"/>
        <v>66.553317757009353</v>
      </c>
      <c r="N327" s="64">
        <f t="shared" si="73"/>
        <v>57</v>
      </c>
      <c r="O327" s="64">
        <f t="shared" si="82"/>
        <v>7795</v>
      </c>
      <c r="Q327" s="104">
        <f t="shared" si="74"/>
        <v>0</v>
      </c>
      <c r="R327" s="104" t="str">
        <f t="shared" si="75"/>
        <v>Not Applicable</v>
      </c>
      <c r="S327" s="149" t="s">
        <v>815</v>
      </c>
      <c r="T327" s="149">
        <f>IF(O327=0,0,IF(S327="N",0,VLOOKUP(B327,'Enrollment 25-26'!$B$8:$K$332,9,FALSE)))</f>
        <v>0</v>
      </c>
      <c r="U327" s="64">
        <f t="shared" si="76"/>
        <v>7795</v>
      </c>
      <c r="V327" s="128">
        <f t="shared" si="77"/>
        <v>117.12413840073414</v>
      </c>
      <c r="W327" s="150"/>
      <c r="X327" s="64">
        <f>IFERROR(VLOOKUP($B327,#REF!,14,FALSE),0)</f>
        <v>0</v>
      </c>
      <c r="Y327" s="99">
        <f t="shared" si="78"/>
        <v>7795</v>
      </c>
      <c r="Z327" s="132">
        <f t="shared" si="79"/>
        <v>0</v>
      </c>
      <c r="AA327" s="151" t="str">
        <f t="shared" si="81"/>
        <v>C</v>
      </c>
    </row>
    <row r="328" spans="1:37" x14ac:dyDescent="0.25">
      <c r="B328" s="142" t="s">
        <v>810</v>
      </c>
      <c r="C328" t="s">
        <v>803</v>
      </c>
      <c r="D328" s="143">
        <f>IFERROR(VLOOKUP(B328,'Enrollment 25-26'!$B$5:$I$332,8,FALSE),0)</f>
        <v>2.4274576271186441</v>
      </c>
      <c r="E328" s="64">
        <f t="shared" si="68"/>
        <v>282</v>
      </c>
      <c r="F328" s="144">
        <v>0</v>
      </c>
      <c r="G328" s="144">
        <v>0</v>
      </c>
      <c r="H328" s="64">
        <f t="shared" si="83"/>
        <v>282</v>
      </c>
      <c r="I328" s="64">
        <f t="shared" si="69"/>
        <v>0</v>
      </c>
      <c r="J328" s="145">
        <f t="shared" si="70"/>
        <v>282</v>
      </c>
      <c r="K328" s="146" t="str">
        <f t="shared" si="80"/>
        <v>N</v>
      </c>
      <c r="L328" s="147">
        <f t="shared" si="71"/>
        <v>282</v>
      </c>
      <c r="M328" s="148">
        <f t="shared" si="72"/>
        <v>0</v>
      </c>
      <c r="N328" s="64">
        <f t="shared" si="73"/>
        <v>0</v>
      </c>
      <c r="O328" s="64">
        <f t="shared" si="82"/>
        <v>0</v>
      </c>
      <c r="Q328" s="104">
        <f t="shared" si="74"/>
        <v>0</v>
      </c>
      <c r="R328" s="104" t="str">
        <f t="shared" si="75"/>
        <v>Not Applicable</v>
      </c>
      <c r="S328" s="149" t="s">
        <v>815</v>
      </c>
      <c r="T328" s="149">
        <f>IF(O328=0,0,IF(S328="N",0,VLOOKUP(B328,'Enrollment 25-26'!$B$8:$K$332,9,FALSE)))</f>
        <v>0</v>
      </c>
      <c r="U328" s="64">
        <f t="shared" si="76"/>
        <v>0</v>
      </c>
      <c r="V328" s="128">
        <f t="shared" si="77"/>
        <v>0</v>
      </c>
      <c r="W328" s="150"/>
      <c r="X328" s="64">
        <f>IFERROR(VLOOKUP($B328,#REF!,14,FALSE),0)</f>
        <v>0</v>
      </c>
      <c r="Y328" s="99">
        <f t="shared" si="78"/>
        <v>0</v>
      </c>
      <c r="Z328" s="132">
        <f t="shared" si="79"/>
        <v>0</v>
      </c>
      <c r="AA328" s="151" t="str">
        <f t="shared" si="81"/>
        <v>N</v>
      </c>
    </row>
    <row r="329" spans="1:37" x14ac:dyDescent="0.25">
      <c r="B329" s="142"/>
      <c r="D329" s="143"/>
      <c r="F329" s="144"/>
      <c r="G329" s="144"/>
      <c r="I329" s="64"/>
      <c r="J329" s="145"/>
      <c r="K329" s="146"/>
      <c r="L329" s="147"/>
      <c r="M329" s="148"/>
      <c r="S329" s="149"/>
      <c r="T329" s="149"/>
      <c r="U329" s="64"/>
      <c r="V329" s="128"/>
      <c r="W329" s="150"/>
      <c r="X329" s="64">
        <f>IFERROR(VLOOKUP($B329,#REF!,14,FALSE),0)</f>
        <v>0</v>
      </c>
      <c r="Z329" s="132"/>
      <c r="AA329" s="151"/>
    </row>
    <row r="330" spans="1:37" x14ac:dyDescent="0.25">
      <c r="B330" s="142" t="s">
        <v>436</v>
      </c>
      <c r="C330" t="s">
        <v>778</v>
      </c>
      <c r="D330" s="64">
        <f>SUM(D9:D328)</f>
        <v>163538.59206792375</v>
      </c>
      <c r="E330" s="64">
        <f>SUM(E9:E328)</f>
        <v>19014652</v>
      </c>
      <c r="F330" s="64">
        <f t="shared" ref="F330:I330" si="84">SUM(F9:F326)</f>
        <v>0</v>
      </c>
      <c r="G330" s="64">
        <f t="shared" si="84"/>
        <v>0</v>
      </c>
      <c r="H330" s="64">
        <f>SUM(H9:H328)</f>
        <v>19014657</v>
      </c>
      <c r="I330" s="128">
        <f t="shared" si="84"/>
        <v>0</v>
      </c>
      <c r="J330" s="128">
        <f>SUM(J9:J328)</f>
        <v>19014657</v>
      </c>
      <c r="L330" s="64">
        <f>SUM(L9:L328)</f>
        <v>139563</v>
      </c>
      <c r="M330" s="64">
        <f>SUM(M9:M328)</f>
        <v>162338.23100137283</v>
      </c>
      <c r="N330" s="64">
        <f>SUM(N9:N328)</f>
        <v>139563</v>
      </c>
      <c r="O330" s="64">
        <f>SUM(O9:O328)</f>
        <v>19014657</v>
      </c>
      <c r="P330" s="64"/>
      <c r="Q330" s="64">
        <f>SUM(Q9:Q326)</f>
        <v>0</v>
      </c>
      <c r="U330" s="104">
        <f>SUM(U9:U328)</f>
        <v>19014657</v>
      </c>
      <c r="V330" s="104"/>
      <c r="W330" s="104"/>
      <c r="X330" s="64">
        <f>IFERROR(VLOOKUP($B330,#REF!,14,FALSE),0)</f>
        <v>0</v>
      </c>
      <c r="Y330" s="104">
        <f>SUM(Y9:Y328)</f>
        <v>19014657</v>
      </c>
      <c r="Z330" s="162" t="e">
        <f>U330/X330-1</f>
        <v>#DIV/0!</v>
      </c>
    </row>
  </sheetData>
  <sheetProtection algorithmName="SHA-512" hashValue="KTTXj1nuTMQ11blsO7pnhW/3n78zUCGI/qRWl7nyvq8jyKe5WStDqy1AYlKva1hVWf3A70CAuURtVMo7eGsWlQ==" saltValue="dOfdT45R/MiLvxclFG0Y3Q==" spinCount="100000" sheet="1" objects="1" scenarios="1"/>
  <mergeCells count="4">
    <mergeCell ref="E2:H2"/>
    <mergeCell ref="I2:J2"/>
    <mergeCell ref="K2:O2"/>
    <mergeCell ref="R2:T2"/>
  </mergeCells>
  <conditionalFormatting sqref="B10">
    <cfRule type="duplicateValues" dxfId="20" priority="4"/>
  </conditionalFormatting>
  <conditionalFormatting sqref="C9 C11:C323">
    <cfRule type="expression" dxfId="19" priority="7">
      <formula>AND($O9&lt;10000,$O9&gt;0,$K9="Y")</formula>
    </cfRule>
  </conditionalFormatting>
  <conditionalFormatting sqref="C10">
    <cfRule type="duplicateValues" dxfId="18" priority="3"/>
  </conditionalFormatting>
  <conditionalFormatting sqref="L9:L329">
    <cfRule type="expression" dxfId="17" priority="8">
      <formula>AND($L9&gt;0,$K9="Yes")</formula>
    </cfRule>
  </conditionalFormatting>
  <conditionalFormatting sqref="AD9:AD328">
    <cfRule type="expression" dxfId="16" priority="5">
      <formula>AND($P9&lt;10000,$P9&gt;0,$L9="Y")</formula>
    </cfRule>
  </conditionalFormatting>
  <conditionalFormatting sqref="AJ13">
    <cfRule type="expression" dxfId="15" priority="6">
      <formula>AND($I76&lt;10000,$I76&gt;0,#REF!="Y")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40B2-5AD1-474A-9227-3F10F04C4BC2}">
  <dimension ref="A1:Q331"/>
  <sheetViews>
    <sheetView workbookViewId="0">
      <selection activeCell="K8" sqref="K8"/>
    </sheetView>
    <sheetView workbookViewId="1">
      <selection activeCell="K170" sqref="K170"/>
    </sheetView>
  </sheetViews>
  <sheetFormatPr defaultRowHeight="15" x14ac:dyDescent="0.25"/>
  <cols>
    <col min="1" max="1" width="6.140625" customWidth="1"/>
    <col min="2" max="2" width="9.28515625" style="1" customWidth="1"/>
    <col min="3" max="3" width="25.5703125" bestFit="1" customWidth="1"/>
    <col min="4" max="4" width="15.5703125" style="7" bestFit="1" customWidth="1"/>
    <col min="5" max="5" width="15.28515625" style="19" customWidth="1"/>
    <col min="6" max="6" width="11.42578125" style="37" customWidth="1"/>
    <col min="7" max="7" width="11" style="18" bestFit="1" customWidth="1"/>
    <col min="8" max="8" width="6" style="19" customWidth="1"/>
    <col min="9" max="9" width="18.5703125" style="6" customWidth="1"/>
    <col min="10" max="10" width="18.28515625" hidden="1" customWidth="1"/>
    <col min="11" max="11" width="39.28515625" customWidth="1"/>
    <col min="12" max="13" width="18" customWidth="1"/>
    <col min="14" max="14" width="12.7109375" customWidth="1"/>
    <col min="15" max="15" width="13.5703125" customWidth="1"/>
    <col min="17" max="17" width="10.7109375" customWidth="1"/>
  </cols>
  <sheetData>
    <row r="1" spans="1:17" x14ac:dyDescent="0.25">
      <c r="D1" s="2"/>
      <c r="E1" s="3"/>
      <c r="F1" s="3"/>
      <c r="G1" s="4"/>
      <c r="H1" s="5"/>
    </row>
    <row r="2" spans="1:17" x14ac:dyDescent="0.25">
      <c r="D2" s="186"/>
      <c r="E2" s="8"/>
      <c r="F2" s="8"/>
      <c r="G2" s="4"/>
      <c r="H2" s="5"/>
    </row>
    <row r="3" spans="1:17" x14ac:dyDescent="0.25">
      <c r="B3" s="1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 s="6">
        <v>8</v>
      </c>
      <c r="J3">
        <v>9</v>
      </c>
    </row>
    <row r="4" spans="1:17" ht="13.15" customHeight="1" x14ac:dyDescent="0.25">
      <c r="A4" s="9"/>
      <c r="B4" s="10"/>
      <c r="C4" s="11"/>
      <c r="D4" s="203"/>
      <c r="E4" s="203"/>
      <c r="F4" s="203"/>
      <c r="G4" s="203"/>
      <c r="H4" s="204"/>
      <c r="I4" s="12"/>
      <c r="J4" s="13"/>
    </row>
    <row r="5" spans="1:17" ht="30" x14ac:dyDescent="0.35">
      <c r="C5" s="14"/>
      <c r="D5" s="187"/>
      <c r="E5" s="16"/>
      <c r="F5" s="17"/>
      <c r="I5" s="20" t="s">
        <v>828</v>
      </c>
      <c r="J5" s="21"/>
      <c r="K5" s="13"/>
    </row>
    <row r="6" spans="1:17" ht="26.25" customHeight="1" x14ac:dyDescent="0.25">
      <c r="B6" s="1" t="s">
        <v>0</v>
      </c>
      <c r="C6" t="s">
        <v>1</v>
      </c>
      <c r="D6" s="188" t="s">
        <v>2</v>
      </c>
      <c r="E6" s="23" t="s">
        <v>3</v>
      </c>
      <c r="F6" s="24" t="s">
        <v>4</v>
      </c>
      <c r="G6" s="25" t="s">
        <v>5</v>
      </c>
      <c r="H6" s="26" t="s">
        <v>6</v>
      </c>
      <c r="I6" s="27" t="s">
        <v>7</v>
      </c>
      <c r="J6" s="28"/>
      <c r="L6" t="s">
        <v>804</v>
      </c>
      <c r="M6" t="s">
        <v>813</v>
      </c>
      <c r="N6" t="s">
        <v>808</v>
      </c>
      <c r="O6" t="s">
        <v>805</v>
      </c>
      <c r="P6" t="s">
        <v>806</v>
      </c>
      <c r="Q6" t="s">
        <v>807</v>
      </c>
    </row>
    <row r="7" spans="1:17" x14ac:dyDescent="0.25">
      <c r="C7" t="s">
        <v>8</v>
      </c>
      <c r="D7" s="2">
        <f>SUM(D8:D330)</f>
        <v>156545.65000000002</v>
      </c>
      <c r="E7" s="188">
        <f>SUM(E8:E330)</f>
        <v>0</v>
      </c>
      <c r="F7" s="188">
        <f>SUM(F8:F331)</f>
        <v>3947.6666666666665</v>
      </c>
      <c r="G7" s="188">
        <f>SUM(G8:G331)</f>
        <v>70</v>
      </c>
      <c r="H7" s="188"/>
      <c r="I7" s="189">
        <f>SUM(I8:I330)</f>
        <v>160466.33691525747</v>
      </c>
      <c r="J7">
        <f>SUM(J8:J319)</f>
        <v>0</v>
      </c>
      <c r="N7" s="2"/>
      <c r="P7" s="2"/>
      <c r="Q7" s="2"/>
    </row>
    <row r="8" spans="1:17" x14ac:dyDescent="0.25">
      <c r="B8" s="31" t="s">
        <v>439</v>
      </c>
      <c r="C8" s="31" t="s">
        <v>9</v>
      </c>
      <c r="D8" s="2">
        <v>472.33</v>
      </c>
      <c r="E8" s="190"/>
      <c r="F8" s="190">
        <v>10.5</v>
      </c>
      <c r="G8" s="191">
        <v>1</v>
      </c>
      <c r="H8" s="18"/>
      <c r="I8" s="177">
        <f>IF(D8+E8+F8+Q8-G8&lt;0,0,D8+E8+F8-G8+Q8)</f>
        <v>481.83</v>
      </c>
      <c r="J8" s="2"/>
      <c r="K8" t="str">
        <f>VLOOKUP(B8,'Allocations 2026-27'!$B$9:$C$328,2,FALSE)</f>
        <v>Aberdeen</v>
      </c>
      <c r="N8" s="2">
        <f>IFERROR(D8/L8,0)</f>
        <v>0</v>
      </c>
      <c r="O8">
        <f>M8-L8</f>
        <v>0</v>
      </c>
      <c r="P8" s="2"/>
      <c r="Q8" s="2">
        <f>O8*N8</f>
        <v>0</v>
      </c>
    </row>
    <row r="9" spans="1:17" x14ac:dyDescent="0.25">
      <c r="B9" s="31" t="s">
        <v>441</v>
      </c>
      <c r="C9" s="31" t="s">
        <v>10</v>
      </c>
      <c r="D9" s="2">
        <v>0</v>
      </c>
      <c r="E9" s="190"/>
      <c r="F9" s="2"/>
      <c r="G9" s="2">
        <v>0</v>
      </c>
      <c r="H9" s="18"/>
      <c r="I9" s="177">
        <f t="shared" ref="I9:I72" si="0">IF(D9+E9+F9+Q9-G9&lt;0,0,D9+E9+F9-G9+Q9)</f>
        <v>0</v>
      </c>
      <c r="J9" s="2"/>
      <c r="K9" t="str">
        <f>VLOOKUP(B9,'Allocations 2026-27'!$B$9:$C$328,2,FALSE)</f>
        <v>Adna</v>
      </c>
      <c r="N9" s="2">
        <f t="shared" ref="N9:N72" si="1">IFERROR(D9/L9,0)</f>
        <v>0</v>
      </c>
      <c r="O9">
        <f t="shared" ref="O9:O72" si="2">M9-L9</f>
        <v>0</v>
      </c>
      <c r="P9" s="2"/>
      <c r="Q9" s="2">
        <f t="shared" ref="Q9:Q72" si="3">O9*N9</f>
        <v>0</v>
      </c>
    </row>
    <row r="10" spans="1:17" x14ac:dyDescent="0.25">
      <c r="B10" s="31" t="s">
        <v>444</v>
      </c>
      <c r="C10" s="31" t="s">
        <v>11</v>
      </c>
      <c r="D10" s="2">
        <v>0</v>
      </c>
      <c r="E10" s="190"/>
      <c r="F10" s="2">
        <v>0</v>
      </c>
      <c r="G10" s="2">
        <v>0</v>
      </c>
      <c r="I10" s="177">
        <f t="shared" si="0"/>
        <v>0</v>
      </c>
      <c r="J10" s="2"/>
      <c r="K10" t="str">
        <f>VLOOKUP(B10,'Allocations 2026-27'!$B$9:$C$328,2,FALSE)</f>
        <v>Almira</v>
      </c>
      <c r="N10" s="2">
        <f t="shared" si="1"/>
        <v>0</v>
      </c>
      <c r="O10">
        <f t="shared" si="2"/>
        <v>0</v>
      </c>
      <c r="P10" s="2"/>
      <c r="Q10" s="2">
        <f t="shared" si="3"/>
        <v>0</v>
      </c>
    </row>
    <row r="11" spans="1:17" x14ac:dyDescent="0.25">
      <c r="B11" s="31" t="s">
        <v>447</v>
      </c>
      <c r="C11" s="31" t="s">
        <v>12</v>
      </c>
      <c r="D11" s="2">
        <v>49.17</v>
      </c>
      <c r="E11" s="190"/>
      <c r="F11" s="2">
        <v>0</v>
      </c>
      <c r="G11" s="2">
        <v>0</v>
      </c>
      <c r="I11" s="177">
        <f t="shared" si="0"/>
        <v>49.17</v>
      </c>
      <c r="J11" s="2"/>
      <c r="K11" t="str">
        <f>VLOOKUP(B11,'Allocations 2026-27'!$B$9:$C$328,2,FALSE)</f>
        <v>Anacortes</v>
      </c>
      <c r="N11" s="2">
        <f t="shared" si="1"/>
        <v>0</v>
      </c>
      <c r="O11">
        <f t="shared" si="2"/>
        <v>0</v>
      </c>
      <c r="P11" s="2"/>
      <c r="Q11" s="2">
        <f t="shared" si="3"/>
        <v>0</v>
      </c>
    </row>
    <row r="12" spans="1:17" x14ac:dyDescent="0.25">
      <c r="B12" s="31" t="s">
        <v>449</v>
      </c>
      <c r="C12" s="31" t="s">
        <v>13</v>
      </c>
      <c r="D12" s="2">
        <v>364.16999999999996</v>
      </c>
      <c r="E12" s="190"/>
      <c r="F12" s="190">
        <v>20.166666666666668</v>
      </c>
      <c r="G12" s="191">
        <v>1</v>
      </c>
      <c r="H12" s="18"/>
      <c r="I12" s="177">
        <f t="shared" si="0"/>
        <v>383.33666666666664</v>
      </c>
      <c r="J12" s="2"/>
      <c r="K12" t="str">
        <f>VLOOKUP(B12,'Allocations 2026-27'!$B$9:$C$328,2,FALSE)</f>
        <v>Arlington</v>
      </c>
      <c r="N12" s="2">
        <f t="shared" si="1"/>
        <v>0</v>
      </c>
      <c r="O12">
        <f t="shared" si="2"/>
        <v>0</v>
      </c>
      <c r="P12" s="2"/>
      <c r="Q12" s="2">
        <f t="shared" si="3"/>
        <v>0</v>
      </c>
    </row>
    <row r="13" spans="1:17" x14ac:dyDescent="0.25">
      <c r="B13" s="31" t="s">
        <v>452</v>
      </c>
      <c r="C13" s="31" t="s">
        <v>14</v>
      </c>
      <c r="D13" s="2">
        <v>0</v>
      </c>
      <c r="E13" s="190"/>
      <c r="F13" s="2">
        <v>0</v>
      </c>
      <c r="G13" s="2">
        <v>0</v>
      </c>
      <c r="I13" s="177">
        <f t="shared" si="0"/>
        <v>0</v>
      </c>
      <c r="J13" s="2"/>
      <c r="K13" t="str">
        <f>VLOOKUP(B13,'Allocations 2026-27'!$B$9:$C$328,2,FALSE)</f>
        <v>Asotin-Anatone</v>
      </c>
      <c r="N13" s="2">
        <f t="shared" si="1"/>
        <v>0</v>
      </c>
      <c r="O13">
        <f t="shared" si="2"/>
        <v>0</v>
      </c>
      <c r="P13" s="2"/>
      <c r="Q13" s="2">
        <f t="shared" si="3"/>
        <v>0</v>
      </c>
    </row>
    <row r="14" spans="1:17" x14ac:dyDescent="0.25">
      <c r="B14" s="31" t="s">
        <v>455</v>
      </c>
      <c r="C14" s="31" t="s">
        <v>15</v>
      </c>
      <c r="D14" s="2">
        <v>5395.17</v>
      </c>
      <c r="E14" s="190"/>
      <c r="F14" s="190">
        <v>39</v>
      </c>
      <c r="G14" s="191">
        <v>2</v>
      </c>
      <c r="H14" s="18"/>
      <c r="I14" s="177">
        <f t="shared" si="0"/>
        <v>5432.17</v>
      </c>
      <c r="J14" s="2"/>
      <c r="K14" t="str">
        <f>VLOOKUP(B14,'Allocations 2026-27'!$B$9:$C$328,2,FALSE)</f>
        <v>Auburn</v>
      </c>
      <c r="N14" s="2">
        <f t="shared" si="1"/>
        <v>0</v>
      </c>
      <c r="O14">
        <f t="shared" si="2"/>
        <v>0</v>
      </c>
      <c r="P14" s="2"/>
      <c r="Q14" s="2">
        <f t="shared" si="3"/>
        <v>0</v>
      </c>
    </row>
    <row r="15" spans="1:17" x14ac:dyDescent="0.25">
      <c r="B15" s="31" t="s">
        <v>457</v>
      </c>
      <c r="C15" s="31" t="s">
        <v>16</v>
      </c>
      <c r="D15" s="2">
        <v>55.33</v>
      </c>
      <c r="E15" s="190"/>
      <c r="F15" s="2">
        <v>0</v>
      </c>
      <c r="G15" s="2">
        <v>0</v>
      </c>
      <c r="I15" s="177">
        <f t="shared" si="0"/>
        <v>55.33</v>
      </c>
      <c r="J15" s="2"/>
      <c r="K15" t="str">
        <f>VLOOKUP(B15,'Allocations 2026-27'!$B$9:$C$328,2,FALSE)</f>
        <v>Bainbridge</v>
      </c>
      <c r="N15" s="2">
        <f t="shared" si="1"/>
        <v>0</v>
      </c>
      <c r="O15">
        <f t="shared" si="2"/>
        <v>0</v>
      </c>
      <c r="P15" s="2"/>
      <c r="Q15" s="2">
        <f t="shared" si="3"/>
        <v>0</v>
      </c>
    </row>
    <row r="16" spans="1:17" x14ac:dyDescent="0.25">
      <c r="B16" s="31" t="s">
        <v>812</v>
      </c>
      <c r="C16" s="31" t="s">
        <v>811</v>
      </c>
      <c r="D16" s="2">
        <v>0</v>
      </c>
      <c r="E16" s="190"/>
      <c r="F16" s="2">
        <v>0</v>
      </c>
      <c r="G16" s="2">
        <v>0</v>
      </c>
      <c r="H16" s="18"/>
      <c r="I16" s="177">
        <f t="shared" si="0"/>
        <v>0</v>
      </c>
      <c r="J16" s="2"/>
      <c r="K16" t="e">
        <f>VLOOKUP(B16,'Allocations 2026-27'!$B$9:$C$328,2,FALSE)</f>
        <v>#N/A</v>
      </c>
      <c r="N16" s="2">
        <f t="shared" si="1"/>
        <v>0</v>
      </c>
      <c r="O16">
        <f t="shared" si="2"/>
        <v>0</v>
      </c>
      <c r="P16" s="2"/>
      <c r="Q16" s="2">
        <f t="shared" si="3"/>
        <v>0</v>
      </c>
    </row>
    <row r="17" spans="2:17" x14ac:dyDescent="0.25">
      <c r="B17" s="31" t="s">
        <v>460</v>
      </c>
      <c r="C17" s="31" t="s">
        <v>17</v>
      </c>
      <c r="D17" s="2">
        <v>1405.83</v>
      </c>
      <c r="E17" s="190"/>
      <c r="F17" s="190">
        <v>14.5</v>
      </c>
      <c r="G17" s="191">
        <v>7</v>
      </c>
      <c r="H17" s="18"/>
      <c r="I17" s="177">
        <f t="shared" si="0"/>
        <v>1413.33</v>
      </c>
      <c r="J17" s="2"/>
      <c r="K17" t="str">
        <f>VLOOKUP(B17,'Allocations 2026-27'!$B$9:$C$328,2,FALSE)</f>
        <v>Battle Ground</v>
      </c>
      <c r="N17" s="2">
        <f t="shared" si="1"/>
        <v>0</v>
      </c>
      <c r="O17">
        <f t="shared" si="2"/>
        <v>0</v>
      </c>
      <c r="P17" s="2"/>
      <c r="Q17" s="2">
        <f t="shared" si="3"/>
        <v>0</v>
      </c>
    </row>
    <row r="18" spans="2:17" x14ac:dyDescent="0.25">
      <c r="B18" s="31" t="s">
        <v>463</v>
      </c>
      <c r="C18" s="31" t="s">
        <v>18</v>
      </c>
      <c r="D18" s="2">
        <v>3836.33</v>
      </c>
      <c r="E18" s="190"/>
      <c r="F18" s="190">
        <v>54.333333333333336</v>
      </c>
      <c r="G18" s="2">
        <v>0</v>
      </c>
      <c r="H18" s="18"/>
      <c r="I18" s="177">
        <f t="shared" si="0"/>
        <v>3890.6633333333334</v>
      </c>
      <c r="J18" s="2"/>
      <c r="K18" t="str">
        <f>VLOOKUP(B18,'Allocations 2026-27'!$B$9:$C$328,2,FALSE)</f>
        <v>Bellevue</v>
      </c>
      <c r="N18" s="2">
        <f t="shared" si="1"/>
        <v>0</v>
      </c>
      <c r="O18">
        <f t="shared" si="2"/>
        <v>0</v>
      </c>
      <c r="P18" s="2"/>
      <c r="Q18" s="2">
        <f t="shared" si="3"/>
        <v>0</v>
      </c>
    </row>
    <row r="19" spans="2:17" x14ac:dyDescent="0.25">
      <c r="B19" s="31" t="s">
        <v>465</v>
      </c>
      <c r="C19" s="31" t="s">
        <v>19</v>
      </c>
      <c r="D19" s="2">
        <v>1080.83</v>
      </c>
      <c r="E19" s="190"/>
      <c r="F19" s="190">
        <v>4</v>
      </c>
      <c r="G19" s="191">
        <v>1</v>
      </c>
      <c r="I19" s="177">
        <f t="shared" si="0"/>
        <v>1083.83</v>
      </c>
      <c r="J19" s="2"/>
      <c r="K19" t="str">
        <f>VLOOKUP(B19,'Allocations 2026-27'!$B$9:$C$328,2,FALSE)</f>
        <v>Bellingham</v>
      </c>
      <c r="N19" s="2">
        <f t="shared" si="1"/>
        <v>0</v>
      </c>
      <c r="O19">
        <f t="shared" si="2"/>
        <v>0</v>
      </c>
      <c r="P19" s="2"/>
      <c r="Q19" s="2">
        <f t="shared" si="3"/>
        <v>0</v>
      </c>
    </row>
    <row r="20" spans="2:17" x14ac:dyDescent="0.25">
      <c r="B20" s="31" t="s">
        <v>467</v>
      </c>
      <c r="C20" s="31" t="s">
        <v>20</v>
      </c>
      <c r="D20" s="2">
        <v>0</v>
      </c>
      <c r="E20" s="190"/>
      <c r="F20" s="2">
        <v>0</v>
      </c>
      <c r="G20" s="2">
        <v>0</v>
      </c>
      <c r="H20" s="18"/>
      <c r="I20" s="177">
        <f t="shared" si="0"/>
        <v>0</v>
      </c>
      <c r="J20" s="2"/>
      <c r="K20" t="str">
        <f>VLOOKUP(B20,'Allocations 2026-27'!$B$9:$C$328,2,FALSE)</f>
        <v>Benge</v>
      </c>
      <c r="N20" s="2">
        <f t="shared" si="1"/>
        <v>0</v>
      </c>
      <c r="O20">
        <f t="shared" si="2"/>
        <v>0</v>
      </c>
      <c r="P20" s="2"/>
      <c r="Q20" s="2">
        <f t="shared" si="3"/>
        <v>0</v>
      </c>
    </row>
    <row r="21" spans="2:17" x14ac:dyDescent="0.25">
      <c r="B21" s="31" t="s">
        <v>469</v>
      </c>
      <c r="C21" s="31" t="s">
        <v>21</v>
      </c>
      <c r="D21" s="2">
        <v>1855.17</v>
      </c>
      <c r="E21" s="190"/>
      <c r="F21" s="190">
        <v>82.333333333333329</v>
      </c>
      <c r="G21" s="2">
        <v>0</v>
      </c>
      <c r="H21" s="18"/>
      <c r="I21" s="177">
        <f t="shared" si="0"/>
        <v>1937.5033333333333</v>
      </c>
      <c r="J21" s="2"/>
      <c r="K21" t="str">
        <f>VLOOKUP(B21,'Allocations 2026-27'!$B$9:$C$328,2,FALSE)</f>
        <v>Bethel</v>
      </c>
      <c r="N21" s="2">
        <f t="shared" si="1"/>
        <v>0</v>
      </c>
      <c r="O21">
        <f t="shared" si="2"/>
        <v>0</v>
      </c>
      <c r="P21" s="2"/>
      <c r="Q21" s="2">
        <f t="shared" si="3"/>
        <v>0</v>
      </c>
    </row>
    <row r="22" spans="2:17" x14ac:dyDescent="0.25">
      <c r="B22" s="31" t="s">
        <v>472</v>
      </c>
      <c r="C22" s="31" t="s">
        <v>22</v>
      </c>
      <c r="D22" s="2">
        <v>0</v>
      </c>
      <c r="E22" s="190"/>
      <c r="F22" s="2">
        <v>0</v>
      </c>
      <c r="G22" s="2">
        <v>0</v>
      </c>
      <c r="I22" s="177">
        <f t="shared" si="0"/>
        <v>0</v>
      </c>
      <c r="J22" s="2"/>
      <c r="K22" t="str">
        <f>VLOOKUP(B22,'Allocations 2026-27'!$B$9:$C$328,2,FALSE)</f>
        <v>Bickleton</v>
      </c>
      <c r="N22" s="2">
        <f t="shared" si="1"/>
        <v>0</v>
      </c>
      <c r="O22">
        <f t="shared" si="2"/>
        <v>0</v>
      </c>
      <c r="P22" s="2"/>
      <c r="Q22" s="2">
        <f t="shared" si="3"/>
        <v>0</v>
      </c>
    </row>
    <row r="23" spans="2:17" x14ac:dyDescent="0.25">
      <c r="B23" s="31" t="s">
        <v>474</v>
      </c>
      <c r="C23" s="31" t="s">
        <v>23</v>
      </c>
      <c r="D23" s="2">
        <v>117.67</v>
      </c>
      <c r="E23" s="190"/>
      <c r="F23" s="190">
        <v>2</v>
      </c>
      <c r="G23" s="2">
        <v>0</v>
      </c>
      <c r="H23" s="18"/>
      <c r="I23" s="177">
        <f t="shared" si="0"/>
        <v>119.67</v>
      </c>
      <c r="J23" s="2"/>
      <c r="K23" t="str">
        <f>VLOOKUP(B23,'Allocations 2026-27'!$B$9:$C$328,2,FALSE)</f>
        <v>Blaine</v>
      </c>
      <c r="N23" s="2">
        <f t="shared" si="1"/>
        <v>0</v>
      </c>
      <c r="O23">
        <f t="shared" si="2"/>
        <v>0</v>
      </c>
      <c r="P23" s="2"/>
      <c r="Q23" s="2">
        <f t="shared" si="3"/>
        <v>0</v>
      </c>
    </row>
    <row r="24" spans="2:17" x14ac:dyDescent="0.25">
      <c r="B24" s="31" t="s">
        <v>476</v>
      </c>
      <c r="C24" s="31" t="s">
        <v>24</v>
      </c>
      <c r="D24" s="2">
        <v>12.5</v>
      </c>
      <c r="E24" s="190"/>
      <c r="F24" s="2">
        <v>0</v>
      </c>
      <c r="G24" s="2">
        <v>0</v>
      </c>
      <c r="I24" s="177">
        <f t="shared" si="0"/>
        <v>12.5</v>
      </c>
      <c r="J24" s="2"/>
      <c r="K24" t="str">
        <f>VLOOKUP(B24,'Allocations 2026-27'!$B$9:$C$328,2,FALSE)</f>
        <v>Boistfort</v>
      </c>
      <c r="N24" s="2">
        <f t="shared" si="1"/>
        <v>0</v>
      </c>
      <c r="O24">
        <f t="shared" si="2"/>
        <v>0</v>
      </c>
      <c r="P24" s="2"/>
      <c r="Q24" s="2">
        <f t="shared" si="3"/>
        <v>0</v>
      </c>
    </row>
    <row r="25" spans="2:17" x14ac:dyDescent="0.25">
      <c r="B25" s="31" t="s">
        <v>479</v>
      </c>
      <c r="C25" s="31" t="s">
        <v>25</v>
      </c>
      <c r="D25" s="2">
        <v>662.34</v>
      </c>
      <c r="E25" s="190"/>
      <c r="F25" s="2">
        <v>0</v>
      </c>
      <c r="G25" s="2">
        <v>0</v>
      </c>
      <c r="I25" s="177">
        <f t="shared" si="0"/>
        <v>662.34</v>
      </c>
      <c r="J25" s="2"/>
      <c r="K25" t="str">
        <f>VLOOKUP(B25,'Allocations 2026-27'!$B$9:$C$328,2,FALSE)</f>
        <v>Bremerton</v>
      </c>
      <c r="N25" s="2">
        <f t="shared" si="1"/>
        <v>0</v>
      </c>
      <c r="O25">
        <f t="shared" si="2"/>
        <v>0</v>
      </c>
      <c r="P25" s="2"/>
      <c r="Q25" s="2">
        <f t="shared" si="3"/>
        <v>0</v>
      </c>
    </row>
    <row r="26" spans="2:17" x14ac:dyDescent="0.25">
      <c r="B26" s="31" t="s">
        <v>482</v>
      </c>
      <c r="C26" s="31" t="s">
        <v>26</v>
      </c>
      <c r="D26" s="2">
        <v>387.33000000000004</v>
      </c>
      <c r="E26" s="190"/>
      <c r="F26" s="2">
        <v>0</v>
      </c>
      <c r="G26" s="2">
        <v>0</v>
      </c>
      <c r="H26" s="18"/>
      <c r="I26" s="177">
        <f t="shared" si="0"/>
        <v>387.33000000000004</v>
      </c>
      <c r="J26" s="2"/>
      <c r="K26" t="str">
        <f>VLOOKUP(B26,'Allocations 2026-27'!$B$9:$C$328,2,FALSE)</f>
        <v>Brewster</v>
      </c>
      <c r="N26" s="2">
        <f t="shared" si="1"/>
        <v>0</v>
      </c>
      <c r="O26">
        <f t="shared" si="2"/>
        <v>0</v>
      </c>
      <c r="P26" s="2"/>
      <c r="Q26" s="2">
        <f t="shared" si="3"/>
        <v>0</v>
      </c>
    </row>
    <row r="27" spans="2:17" x14ac:dyDescent="0.25">
      <c r="B27" s="31" t="s">
        <v>485</v>
      </c>
      <c r="C27" s="31" t="s">
        <v>27</v>
      </c>
      <c r="D27" s="2">
        <v>398.5</v>
      </c>
      <c r="E27" s="190"/>
      <c r="F27" s="2">
        <v>0</v>
      </c>
      <c r="G27" s="2">
        <v>0</v>
      </c>
      <c r="I27" s="177">
        <f t="shared" si="0"/>
        <v>398.5</v>
      </c>
      <c r="J27" s="2"/>
      <c r="K27" t="str">
        <f>VLOOKUP(B27,'Allocations 2026-27'!$B$9:$C$328,2,FALSE)</f>
        <v>Bridgeport</v>
      </c>
      <c r="N27" s="2">
        <f t="shared" si="1"/>
        <v>0</v>
      </c>
      <c r="O27">
        <f t="shared" si="2"/>
        <v>0</v>
      </c>
      <c r="P27" s="2"/>
      <c r="Q27" s="2">
        <f t="shared" si="3"/>
        <v>0</v>
      </c>
    </row>
    <row r="28" spans="2:17" x14ac:dyDescent="0.25">
      <c r="B28" s="31" t="s">
        <v>487</v>
      </c>
      <c r="C28" s="31" t="s">
        <v>28</v>
      </c>
      <c r="D28" s="2">
        <v>1</v>
      </c>
      <c r="E28" s="190"/>
      <c r="F28" s="2">
        <v>0</v>
      </c>
      <c r="G28" s="2">
        <v>0</v>
      </c>
      <c r="I28" s="177">
        <f t="shared" si="0"/>
        <v>1</v>
      </c>
      <c r="J28" s="2"/>
      <c r="K28" t="str">
        <f>VLOOKUP(B28,'Allocations 2026-27'!$B$9:$C$328,2,FALSE)</f>
        <v>Brinnon</v>
      </c>
      <c r="N28" s="2">
        <f t="shared" si="1"/>
        <v>0</v>
      </c>
      <c r="O28">
        <f t="shared" si="2"/>
        <v>0</v>
      </c>
      <c r="P28" s="2"/>
      <c r="Q28" s="2">
        <f t="shared" si="3"/>
        <v>0</v>
      </c>
    </row>
    <row r="29" spans="2:17" x14ac:dyDescent="0.25">
      <c r="B29" s="31" t="s">
        <v>489</v>
      </c>
      <c r="C29" s="31" t="s">
        <v>29</v>
      </c>
      <c r="D29" s="2">
        <v>746.5</v>
      </c>
      <c r="E29" s="190"/>
      <c r="F29" s="190">
        <v>6</v>
      </c>
      <c r="G29" s="2">
        <v>0</v>
      </c>
      <c r="H29" s="18"/>
      <c r="I29" s="177">
        <f t="shared" si="0"/>
        <v>752.5</v>
      </c>
      <c r="J29" s="2"/>
      <c r="K29" t="str">
        <f>VLOOKUP(B29,'Allocations 2026-27'!$B$9:$C$328,2,FALSE)</f>
        <v>Burlington Edison</v>
      </c>
      <c r="N29" s="2">
        <f t="shared" si="1"/>
        <v>0</v>
      </c>
      <c r="O29">
        <f t="shared" si="2"/>
        <v>0</v>
      </c>
      <c r="P29" s="2"/>
      <c r="Q29" s="2">
        <f t="shared" si="3"/>
        <v>0</v>
      </c>
    </row>
    <row r="30" spans="2:17" x14ac:dyDescent="0.25">
      <c r="B30" s="31" t="s">
        <v>491</v>
      </c>
      <c r="C30" s="31" t="s">
        <v>30</v>
      </c>
      <c r="D30" s="2">
        <v>284.16000000000003</v>
      </c>
      <c r="E30" s="190"/>
      <c r="F30" s="190">
        <v>6</v>
      </c>
      <c r="G30" s="191">
        <v>1</v>
      </c>
      <c r="I30" s="177">
        <f t="shared" si="0"/>
        <v>289.16000000000003</v>
      </c>
      <c r="J30" s="2"/>
      <c r="K30" t="str">
        <f>VLOOKUP(B30,'Allocations 2026-27'!$B$9:$C$328,2,FALSE)</f>
        <v>Camas</v>
      </c>
      <c r="N30" s="2">
        <f t="shared" si="1"/>
        <v>0</v>
      </c>
      <c r="O30">
        <f t="shared" si="2"/>
        <v>0</v>
      </c>
      <c r="P30" s="2"/>
      <c r="Q30" s="2">
        <f t="shared" si="3"/>
        <v>0</v>
      </c>
    </row>
    <row r="31" spans="2:17" x14ac:dyDescent="0.25">
      <c r="B31" s="31" t="s">
        <v>493</v>
      </c>
      <c r="C31" s="31" t="s">
        <v>31</v>
      </c>
      <c r="D31" s="2">
        <v>0.67</v>
      </c>
      <c r="E31" s="190"/>
      <c r="F31" s="2">
        <v>0</v>
      </c>
      <c r="G31" s="2">
        <v>0</v>
      </c>
      <c r="I31" s="177">
        <f t="shared" si="0"/>
        <v>0.67</v>
      </c>
      <c r="J31" s="2"/>
      <c r="K31" t="str">
        <f>VLOOKUP(B31,'Allocations 2026-27'!$B$9:$C$328,2,FALSE)</f>
        <v>Cape Flattery</v>
      </c>
      <c r="N31" s="2">
        <f t="shared" si="1"/>
        <v>0</v>
      </c>
      <c r="O31">
        <f t="shared" si="2"/>
        <v>0</v>
      </c>
      <c r="P31" s="2"/>
      <c r="Q31" s="2">
        <f t="shared" si="3"/>
        <v>0</v>
      </c>
    </row>
    <row r="32" spans="2:17" x14ac:dyDescent="0.25">
      <c r="B32" s="31" t="s">
        <v>495</v>
      </c>
      <c r="C32" s="31" t="s">
        <v>32</v>
      </c>
      <c r="D32" s="2">
        <v>0</v>
      </c>
      <c r="E32" s="190"/>
      <c r="F32" s="2">
        <v>0</v>
      </c>
      <c r="G32" s="2">
        <v>0</v>
      </c>
      <c r="H32" s="18"/>
      <c r="I32" s="177">
        <f t="shared" si="0"/>
        <v>0</v>
      </c>
      <c r="J32" s="2"/>
      <c r="K32" t="str">
        <f>VLOOKUP(B32,'Allocations 2026-27'!$B$9:$C$328,2,FALSE)</f>
        <v>Carbonado</v>
      </c>
      <c r="N32" s="2">
        <f t="shared" si="1"/>
        <v>0</v>
      </c>
      <c r="O32">
        <f t="shared" si="2"/>
        <v>0</v>
      </c>
      <c r="P32" s="2"/>
      <c r="Q32" s="2">
        <f t="shared" si="3"/>
        <v>0</v>
      </c>
    </row>
    <row r="33" spans="2:17" x14ac:dyDescent="0.25">
      <c r="B33" s="31" t="s">
        <v>496</v>
      </c>
      <c r="C33" s="31" t="s">
        <v>33</v>
      </c>
      <c r="D33" s="2">
        <v>138.17000000000002</v>
      </c>
      <c r="E33" s="190"/>
      <c r="F33" s="2">
        <v>0</v>
      </c>
      <c r="G33" s="191">
        <v>1</v>
      </c>
      <c r="H33" s="18"/>
      <c r="I33" s="177">
        <f t="shared" si="0"/>
        <v>137.17000000000002</v>
      </c>
      <c r="J33" s="2"/>
      <c r="K33" t="str">
        <f>VLOOKUP(B33,'Allocations 2026-27'!$B$9:$C$328,2,FALSE)</f>
        <v>Cascade</v>
      </c>
      <c r="N33" s="2">
        <f t="shared" si="1"/>
        <v>0</v>
      </c>
      <c r="O33">
        <f t="shared" si="2"/>
        <v>0</v>
      </c>
      <c r="P33" s="2"/>
      <c r="Q33" s="2">
        <f t="shared" si="3"/>
        <v>0</v>
      </c>
    </row>
    <row r="34" spans="2:17" x14ac:dyDescent="0.25">
      <c r="B34" s="31" t="s">
        <v>500</v>
      </c>
      <c r="C34" s="31" t="s">
        <v>34</v>
      </c>
      <c r="D34" s="2">
        <v>175.16</v>
      </c>
      <c r="E34" s="190"/>
      <c r="F34" s="2">
        <v>0</v>
      </c>
      <c r="G34" s="2">
        <v>0</v>
      </c>
      <c r="H34" s="18"/>
      <c r="I34" s="177">
        <f t="shared" si="0"/>
        <v>175.16</v>
      </c>
      <c r="J34" s="2"/>
      <c r="K34" t="str">
        <f>VLOOKUP(B34,'Allocations 2026-27'!$B$9:$C$328,2,FALSE)</f>
        <v>Cashmere</v>
      </c>
      <c r="N34" s="2">
        <f t="shared" si="1"/>
        <v>0</v>
      </c>
      <c r="O34">
        <f t="shared" si="2"/>
        <v>0</v>
      </c>
      <c r="P34" s="2"/>
      <c r="Q34" s="2">
        <f t="shared" si="3"/>
        <v>0</v>
      </c>
    </row>
    <row r="35" spans="2:17" x14ac:dyDescent="0.25">
      <c r="B35" s="31" t="s">
        <v>501</v>
      </c>
      <c r="C35" s="31" t="s">
        <v>35</v>
      </c>
      <c r="D35" s="2">
        <v>25</v>
      </c>
      <c r="E35" s="190"/>
      <c r="F35" s="2">
        <v>0</v>
      </c>
      <c r="G35" s="2">
        <v>0</v>
      </c>
      <c r="I35" s="177">
        <f t="shared" si="0"/>
        <v>25</v>
      </c>
      <c r="J35" s="2"/>
      <c r="K35" t="str">
        <f>VLOOKUP(B35,'Allocations 2026-27'!$B$9:$C$328,2,FALSE)</f>
        <v>Castle Rock</v>
      </c>
      <c r="N35" s="2">
        <f t="shared" si="1"/>
        <v>0</v>
      </c>
      <c r="O35">
        <f t="shared" si="2"/>
        <v>0</v>
      </c>
      <c r="P35" s="2"/>
      <c r="Q35" s="2">
        <f t="shared" si="3"/>
        <v>0</v>
      </c>
    </row>
    <row r="36" spans="2:17" x14ac:dyDescent="0.25">
      <c r="B36" s="33" t="s">
        <v>502</v>
      </c>
      <c r="C36" s="34" t="s">
        <v>36</v>
      </c>
      <c r="D36" s="2">
        <v>6.67</v>
      </c>
      <c r="E36" s="190"/>
      <c r="F36" s="2">
        <v>0</v>
      </c>
      <c r="G36" s="2">
        <v>0</v>
      </c>
      <c r="I36" s="177">
        <f t="shared" si="0"/>
        <v>7.0676346153846152</v>
      </c>
      <c r="J36" s="2"/>
      <c r="K36" t="str">
        <f>VLOOKUP(B36,'Allocations 2026-27'!$B$9:$C$328,2,FALSE)</f>
        <v>Catalyst Bremerton Charter</v>
      </c>
      <c r="L36">
        <v>520</v>
      </c>
      <c r="M36">
        <v>551</v>
      </c>
      <c r="N36" s="2">
        <f t="shared" si="1"/>
        <v>1.2826923076923076E-2</v>
      </c>
      <c r="O36">
        <f t="shared" si="2"/>
        <v>31</v>
      </c>
      <c r="P36" s="2"/>
      <c r="Q36" s="2">
        <f t="shared" si="3"/>
        <v>0.39763461538461536</v>
      </c>
    </row>
    <row r="37" spans="2:17" x14ac:dyDescent="0.25">
      <c r="B37" s="31" t="s">
        <v>504</v>
      </c>
      <c r="C37" s="31" t="s">
        <v>37</v>
      </c>
      <c r="D37" s="2">
        <v>1.33</v>
      </c>
      <c r="E37" s="190"/>
      <c r="F37" s="2">
        <v>0</v>
      </c>
      <c r="G37" s="2">
        <v>0</v>
      </c>
      <c r="I37" s="177">
        <f t="shared" si="0"/>
        <v>1.33</v>
      </c>
      <c r="J37" s="2"/>
      <c r="K37" t="str">
        <f>VLOOKUP(B37,'Allocations 2026-27'!$B$9:$C$328,2,FALSE)</f>
        <v>Centerville</v>
      </c>
      <c r="N37" s="2">
        <f t="shared" si="1"/>
        <v>0</v>
      </c>
      <c r="O37">
        <f t="shared" si="2"/>
        <v>0</v>
      </c>
      <c r="P37" s="2"/>
      <c r="Q37" s="2">
        <f t="shared" si="3"/>
        <v>0</v>
      </c>
    </row>
    <row r="38" spans="2:17" x14ac:dyDescent="0.25">
      <c r="B38" s="31" t="s">
        <v>505</v>
      </c>
      <c r="C38" s="31" t="s">
        <v>38</v>
      </c>
      <c r="D38" s="2">
        <v>472.65999999999997</v>
      </c>
      <c r="E38" s="190"/>
      <c r="F38" s="190">
        <v>3</v>
      </c>
      <c r="G38" s="2">
        <v>0</v>
      </c>
      <c r="I38" s="177">
        <f t="shared" si="0"/>
        <v>475.65999999999997</v>
      </c>
      <c r="J38" s="2"/>
      <c r="K38" t="str">
        <f>VLOOKUP(B38,'Allocations 2026-27'!$B$9:$C$328,2,FALSE)</f>
        <v>Central Kitsap</v>
      </c>
      <c r="N38" s="2">
        <f t="shared" si="1"/>
        <v>0</v>
      </c>
      <c r="O38">
        <f t="shared" si="2"/>
        <v>0</v>
      </c>
      <c r="P38" s="2"/>
      <c r="Q38" s="2">
        <f t="shared" si="3"/>
        <v>0</v>
      </c>
    </row>
    <row r="39" spans="2:17" x14ac:dyDescent="0.25">
      <c r="B39" s="31" t="s">
        <v>506</v>
      </c>
      <c r="C39" s="31" t="s">
        <v>39</v>
      </c>
      <c r="D39" s="2">
        <v>907.16</v>
      </c>
      <c r="E39" s="190"/>
      <c r="F39" s="190">
        <v>14.333333333333334</v>
      </c>
      <c r="G39" s="2">
        <v>0</v>
      </c>
      <c r="I39" s="177">
        <f t="shared" si="0"/>
        <v>921.49333333333334</v>
      </c>
      <c r="J39" s="2"/>
      <c r="K39" t="str">
        <f>VLOOKUP(B39,'Allocations 2026-27'!$B$9:$C$328,2,FALSE)</f>
        <v>Central Valley</v>
      </c>
      <c r="N39" s="2">
        <f t="shared" si="1"/>
        <v>0</v>
      </c>
      <c r="O39">
        <f t="shared" si="2"/>
        <v>0</v>
      </c>
      <c r="P39" s="2"/>
      <c r="Q39" s="2">
        <f t="shared" si="3"/>
        <v>0</v>
      </c>
    </row>
    <row r="40" spans="2:17" x14ac:dyDescent="0.25">
      <c r="B40" s="31" t="s">
        <v>507</v>
      </c>
      <c r="C40" s="31" t="s">
        <v>40</v>
      </c>
      <c r="D40" s="2">
        <v>553.66</v>
      </c>
      <c r="E40" s="190"/>
      <c r="F40" s="190">
        <v>5</v>
      </c>
      <c r="G40" s="2">
        <v>0</v>
      </c>
      <c r="H40" s="18"/>
      <c r="I40" s="177">
        <f t="shared" si="0"/>
        <v>558.66</v>
      </c>
      <c r="J40" s="2"/>
      <c r="K40" t="str">
        <f>VLOOKUP(B40,'Allocations 2026-27'!$B$9:$C$328,2,FALSE)</f>
        <v>Centralia</v>
      </c>
      <c r="N40" s="2">
        <f t="shared" si="1"/>
        <v>0</v>
      </c>
      <c r="O40">
        <f t="shared" si="2"/>
        <v>0</v>
      </c>
      <c r="P40" s="2"/>
      <c r="Q40" s="2">
        <f t="shared" si="3"/>
        <v>0</v>
      </c>
    </row>
    <row r="41" spans="2:17" x14ac:dyDescent="0.25">
      <c r="B41" s="31" t="s">
        <v>508</v>
      </c>
      <c r="C41" s="31" t="s">
        <v>41</v>
      </c>
      <c r="D41" s="2">
        <v>144.34</v>
      </c>
      <c r="E41" s="190"/>
      <c r="F41" s="2">
        <v>0</v>
      </c>
      <c r="G41" s="2">
        <v>0</v>
      </c>
      <c r="H41" s="35"/>
      <c r="I41" s="177">
        <f t="shared" si="0"/>
        <v>144.34</v>
      </c>
      <c r="J41" s="2"/>
      <c r="K41" t="str">
        <f>VLOOKUP(B41,'Allocations 2026-27'!$B$9:$C$328,2,FALSE)</f>
        <v>Chehalis</v>
      </c>
      <c r="N41" s="2">
        <f t="shared" si="1"/>
        <v>0</v>
      </c>
      <c r="O41">
        <f t="shared" si="2"/>
        <v>0</v>
      </c>
      <c r="P41" s="2"/>
      <c r="Q41" s="2">
        <f t="shared" si="3"/>
        <v>0</v>
      </c>
    </row>
    <row r="42" spans="2:17" x14ac:dyDescent="0.25">
      <c r="B42" s="31" t="s">
        <v>509</v>
      </c>
      <c r="C42" s="31" t="s">
        <v>42</v>
      </c>
      <c r="D42" s="2">
        <v>565.5</v>
      </c>
      <c r="E42" s="190"/>
      <c r="F42" s="190">
        <v>0.83333333333333337</v>
      </c>
      <c r="G42" s="2">
        <v>0</v>
      </c>
      <c r="H42" s="18"/>
      <c r="I42" s="177">
        <f t="shared" si="0"/>
        <v>566.33333333333337</v>
      </c>
      <c r="J42" s="2"/>
      <c r="K42" t="str">
        <f>VLOOKUP(B42,'Allocations 2026-27'!$B$9:$C$328,2,FALSE)</f>
        <v>Cheney</v>
      </c>
      <c r="N42" s="2">
        <f t="shared" si="1"/>
        <v>0</v>
      </c>
      <c r="O42">
        <f t="shared" si="2"/>
        <v>0</v>
      </c>
      <c r="P42" s="2"/>
      <c r="Q42" s="2">
        <f t="shared" si="3"/>
        <v>0</v>
      </c>
    </row>
    <row r="43" spans="2:17" x14ac:dyDescent="0.25">
      <c r="B43" s="31" t="s">
        <v>510</v>
      </c>
      <c r="C43" s="31" t="s">
        <v>43</v>
      </c>
      <c r="D43" s="2">
        <v>2.33</v>
      </c>
      <c r="E43" s="190"/>
      <c r="F43" s="190">
        <v>3</v>
      </c>
      <c r="G43" s="2">
        <v>0</v>
      </c>
      <c r="H43" s="18"/>
      <c r="I43" s="177">
        <f t="shared" si="0"/>
        <v>5.33</v>
      </c>
      <c r="J43" s="2"/>
      <c r="K43" t="str">
        <f>VLOOKUP(B43,'Allocations 2026-27'!$B$9:$C$328,2,FALSE)</f>
        <v>Chewelah</v>
      </c>
      <c r="N43" s="2">
        <f t="shared" si="1"/>
        <v>0</v>
      </c>
      <c r="O43">
        <f t="shared" si="2"/>
        <v>0</v>
      </c>
      <c r="P43" s="2"/>
      <c r="Q43" s="2">
        <f t="shared" si="3"/>
        <v>0</v>
      </c>
    </row>
    <row r="44" spans="2:17" x14ac:dyDescent="0.25">
      <c r="B44" s="192" t="s">
        <v>779</v>
      </c>
      <c r="C44" s="34" t="s">
        <v>44</v>
      </c>
      <c r="D44" s="2">
        <v>9.5</v>
      </c>
      <c r="E44" s="190"/>
      <c r="F44" s="2">
        <v>0</v>
      </c>
      <c r="G44" s="2">
        <v>0</v>
      </c>
      <c r="I44" s="177">
        <f t="shared" si="0"/>
        <v>9.5</v>
      </c>
      <c r="J44" s="2"/>
      <c r="K44" t="str">
        <f>VLOOKUP(B44,'Allocations 2026-27'!$B$9:$C$328,2,FALSE)</f>
        <v>Chief Leschi Tribal</v>
      </c>
      <c r="N44" s="2">
        <f t="shared" si="1"/>
        <v>0</v>
      </c>
      <c r="O44">
        <f t="shared" si="2"/>
        <v>0</v>
      </c>
      <c r="P44" s="2"/>
      <c r="Q44" s="2">
        <f t="shared" si="3"/>
        <v>0</v>
      </c>
    </row>
    <row r="45" spans="2:17" x14ac:dyDescent="0.25">
      <c r="B45" s="31" t="s">
        <v>511</v>
      </c>
      <c r="C45" s="31" t="s">
        <v>45</v>
      </c>
      <c r="D45" s="2">
        <v>24</v>
      </c>
      <c r="E45" s="190"/>
      <c r="F45" s="2">
        <v>0</v>
      </c>
      <c r="G45" s="2">
        <v>0</v>
      </c>
      <c r="H45" s="18"/>
      <c r="I45" s="177">
        <f t="shared" si="0"/>
        <v>24</v>
      </c>
      <c r="J45" s="2"/>
      <c r="K45" t="str">
        <f>VLOOKUP(B45,'Allocations 2026-27'!$B$9:$C$328,2,FALSE)</f>
        <v>Chimacum</v>
      </c>
      <c r="N45" s="2">
        <f t="shared" si="1"/>
        <v>0</v>
      </c>
      <c r="O45">
        <f t="shared" si="2"/>
        <v>0</v>
      </c>
      <c r="P45" s="2"/>
      <c r="Q45" s="2">
        <f t="shared" si="3"/>
        <v>0</v>
      </c>
    </row>
    <row r="46" spans="2:17" x14ac:dyDescent="0.25">
      <c r="B46" s="31" t="s">
        <v>512</v>
      </c>
      <c r="C46" s="31" t="s">
        <v>46</v>
      </c>
      <c r="D46" s="2">
        <v>21.67</v>
      </c>
      <c r="E46" s="190"/>
      <c r="F46" s="2">
        <v>0</v>
      </c>
      <c r="G46" s="2">
        <v>0</v>
      </c>
      <c r="H46" s="18"/>
      <c r="I46" s="177">
        <f t="shared" si="0"/>
        <v>21.67</v>
      </c>
      <c r="J46" s="2"/>
      <c r="K46" t="str">
        <f>VLOOKUP(B46,'Allocations 2026-27'!$B$9:$C$328,2,FALSE)</f>
        <v>Clarkston</v>
      </c>
      <c r="N46" s="2">
        <f t="shared" si="1"/>
        <v>0</v>
      </c>
      <c r="O46">
        <f t="shared" si="2"/>
        <v>0</v>
      </c>
      <c r="P46" s="2"/>
      <c r="Q46" s="2">
        <f t="shared" si="3"/>
        <v>0</v>
      </c>
    </row>
    <row r="47" spans="2:17" x14ac:dyDescent="0.25">
      <c r="B47" s="31" t="s">
        <v>466</v>
      </c>
      <c r="C47" s="31" t="s">
        <v>47</v>
      </c>
      <c r="D47" s="2">
        <v>19.829999999999998</v>
      </c>
      <c r="E47" s="190"/>
      <c r="F47" s="190">
        <v>6.666666666666667</v>
      </c>
      <c r="G47" s="2">
        <v>0</v>
      </c>
      <c r="I47" s="177">
        <f t="shared" si="0"/>
        <v>26.496666666666666</v>
      </c>
      <c r="J47" s="2"/>
      <c r="K47" t="str">
        <f>VLOOKUP(B47,'Allocations 2026-27'!$B$9:$C$328,2,FALSE)</f>
        <v>Cle Elum-Roslyn</v>
      </c>
      <c r="N47" s="2">
        <f t="shared" si="1"/>
        <v>0</v>
      </c>
      <c r="O47">
        <f t="shared" si="2"/>
        <v>0</v>
      </c>
      <c r="P47" s="2"/>
      <c r="Q47" s="2">
        <f t="shared" si="3"/>
        <v>0</v>
      </c>
    </row>
    <row r="48" spans="2:17" x14ac:dyDescent="0.25">
      <c r="B48" s="31" t="s">
        <v>513</v>
      </c>
      <c r="C48" s="31" t="s">
        <v>48</v>
      </c>
      <c r="D48" s="2">
        <v>2060.67</v>
      </c>
      <c r="E48" s="190"/>
      <c r="F48" s="190">
        <v>4</v>
      </c>
      <c r="G48" s="191">
        <v>2</v>
      </c>
      <c r="H48" s="18"/>
      <c r="I48" s="177">
        <f t="shared" si="0"/>
        <v>2062.67</v>
      </c>
      <c r="J48" s="2"/>
      <c r="K48" t="str">
        <f>VLOOKUP(B48,'Allocations 2026-27'!$B$9:$C$328,2,FALSE)</f>
        <v>Clover Park</v>
      </c>
      <c r="N48" s="2">
        <f t="shared" si="1"/>
        <v>0</v>
      </c>
      <c r="O48">
        <f t="shared" si="2"/>
        <v>0</v>
      </c>
      <c r="P48" s="2"/>
      <c r="Q48" s="2">
        <f t="shared" si="3"/>
        <v>0</v>
      </c>
    </row>
    <row r="49" spans="2:17" x14ac:dyDescent="0.25">
      <c r="B49" s="31" t="s">
        <v>780</v>
      </c>
      <c r="C49" s="31" t="s">
        <v>49</v>
      </c>
      <c r="D49" s="2">
        <v>0</v>
      </c>
      <c r="E49" s="190"/>
      <c r="F49" s="2">
        <v>0</v>
      </c>
      <c r="G49" s="2">
        <v>0</v>
      </c>
      <c r="H49" s="18"/>
      <c r="I49" s="177">
        <f t="shared" si="0"/>
        <v>0</v>
      </c>
      <c r="J49" s="2"/>
      <c r="K49" t="e">
        <f>VLOOKUP(B49,'Allocations 2026-27'!$B$9:$C$328,2,FALSE)</f>
        <v>#N/A</v>
      </c>
      <c r="N49" s="2">
        <f t="shared" si="1"/>
        <v>0</v>
      </c>
      <c r="O49">
        <f t="shared" si="2"/>
        <v>0</v>
      </c>
      <c r="P49" s="2"/>
      <c r="Q49" s="2">
        <f t="shared" si="3"/>
        <v>0</v>
      </c>
    </row>
    <row r="50" spans="2:17" x14ac:dyDescent="0.25">
      <c r="B50" s="31" t="s">
        <v>514</v>
      </c>
      <c r="C50" s="31" t="s">
        <v>50</v>
      </c>
      <c r="D50" s="2">
        <v>0</v>
      </c>
      <c r="E50" s="190"/>
      <c r="F50" s="2">
        <v>0</v>
      </c>
      <c r="G50" s="2">
        <v>0</v>
      </c>
      <c r="H50" s="18"/>
      <c r="I50" s="177">
        <f t="shared" si="0"/>
        <v>0</v>
      </c>
      <c r="J50" s="2"/>
      <c r="K50" t="str">
        <f>VLOOKUP(B50,'Allocations 2026-27'!$B$9:$C$328,2,FALSE)</f>
        <v>Colfax</v>
      </c>
      <c r="N50" s="2">
        <f t="shared" si="1"/>
        <v>0</v>
      </c>
      <c r="O50">
        <f t="shared" si="2"/>
        <v>0</v>
      </c>
      <c r="P50" s="2"/>
      <c r="Q50" s="2">
        <f t="shared" si="3"/>
        <v>0</v>
      </c>
    </row>
    <row r="51" spans="2:17" x14ac:dyDescent="0.25">
      <c r="B51" s="31" t="s">
        <v>515</v>
      </c>
      <c r="C51" s="31" t="s">
        <v>51</v>
      </c>
      <c r="D51" s="2">
        <v>245.5</v>
      </c>
      <c r="E51" s="190"/>
      <c r="F51" s="2">
        <v>0</v>
      </c>
      <c r="G51" s="2">
        <v>0</v>
      </c>
      <c r="H51" s="18"/>
      <c r="I51" s="177">
        <f t="shared" si="0"/>
        <v>245.5</v>
      </c>
      <c r="J51" s="2"/>
      <c r="K51" t="str">
        <f>VLOOKUP(B51,'Allocations 2026-27'!$B$9:$C$328,2,FALSE)</f>
        <v>College Place</v>
      </c>
      <c r="N51" s="2">
        <f t="shared" si="1"/>
        <v>0</v>
      </c>
      <c r="O51">
        <f t="shared" si="2"/>
        <v>0</v>
      </c>
      <c r="P51" s="2"/>
      <c r="Q51" s="2">
        <f t="shared" si="3"/>
        <v>0</v>
      </c>
    </row>
    <row r="52" spans="2:17" x14ac:dyDescent="0.25">
      <c r="B52" s="31" t="s">
        <v>516</v>
      </c>
      <c r="C52" s="31" t="s">
        <v>52</v>
      </c>
      <c r="D52" s="2">
        <v>0</v>
      </c>
      <c r="E52" s="190"/>
      <c r="F52" s="2">
        <v>0</v>
      </c>
      <c r="G52" s="2">
        <v>0</v>
      </c>
      <c r="I52" s="177">
        <f t="shared" si="0"/>
        <v>0</v>
      </c>
      <c r="J52" s="2"/>
      <c r="K52" t="str">
        <f>VLOOKUP(B52,'Allocations 2026-27'!$B$9:$C$328,2,FALSE)</f>
        <v>Colton</v>
      </c>
      <c r="N52" s="2">
        <f t="shared" si="1"/>
        <v>0</v>
      </c>
      <c r="O52">
        <f t="shared" si="2"/>
        <v>0</v>
      </c>
      <c r="P52" s="2"/>
      <c r="Q52" s="2">
        <f t="shared" si="3"/>
        <v>0</v>
      </c>
    </row>
    <row r="53" spans="2:17" x14ac:dyDescent="0.25">
      <c r="B53" s="31" t="s">
        <v>517</v>
      </c>
      <c r="C53" s="31" t="s">
        <v>53</v>
      </c>
      <c r="D53" s="2">
        <v>0</v>
      </c>
      <c r="E53" s="190"/>
      <c r="F53" s="2">
        <v>0</v>
      </c>
      <c r="G53" s="2">
        <v>0</v>
      </c>
      <c r="I53" s="177">
        <f t="shared" si="0"/>
        <v>0</v>
      </c>
      <c r="J53" s="2"/>
      <c r="K53" t="str">
        <f>VLOOKUP(B53,'Allocations 2026-27'!$B$9:$C$328,2,FALSE)</f>
        <v>Columbia (Stev)</v>
      </c>
      <c r="N53" s="2">
        <f t="shared" si="1"/>
        <v>0</v>
      </c>
      <c r="O53">
        <f t="shared" si="2"/>
        <v>0</v>
      </c>
      <c r="P53" s="2"/>
      <c r="Q53" s="2">
        <f t="shared" si="3"/>
        <v>0</v>
      </c>
    </row>
    <row r="54" spans="2:17" x14ac:dyDescent="0.25">
      <c r="B54" s="31" t="s">
        <v>518</v>
      </c>
      <c r="C54" s="31" t="s">
        <v>54</v>
      </c>
      <c r="D54" s="2">
        <v>134</v>
      </c>
      <c r="E54" s="190"/>
      <c r="F54" s="2">
        <v>0</v>
      </c>
      <c r="G54" s="2">
        <v>0</v>
      </c>
      <c r="I54" s="177">
        <f t="shared" si="0"/>
        <v>134</v>
      </c>
      <c r="J54" s="2"/>
      <c r="K54" t="str">
        <f>VLOOKUP(B54,'Allocations 2026-27'!$B$9:$C$328,2,FALSE)</f>
        <v>Columbia (Walla)</v>
      </c>
      <c r="N54" s="2">
        <f t="shared" si="1"/>
        <v>0</v>
      </c>
      <c r="O54">
        <f t="shared" si="2"/>
        <v>0</v>
      </c>
      <c r="P54" s="2"/>
      <c r="Q54" s="2">
        <f t="shared" si="3"/>
        <v>0</v>
      </c>
    </row>
    <row r="55" spans="2:17" x14ac:dyDescent="0.25">
      <c r="B55" s="31" t="s">
        <v>519</v>
      </c>
      <c r="C55" s="31" t="s">
        <v>55</v>
      </c>
      <c r="D55" s="2">
        <v>7.67</v>
      </c>
      <c r="E55" s="190"/>
      <c r="F55" s="2">
        <v>0</v>
      </c>
      <c r="G55" s="2">
        <v>0</v>
      </c>
      <c r="I55" s="177">
        <f t="shared" si="0"/>
        <v>7.67</v>
      </c>
      <c r="J55" s="2"/>
      <c r="K55" t="str">
        <f>VLOOKUP(B55,'Allocations 2026-27'!$B$9:$C$328,2,FALSE)</f>
        <v>Colville</v>
      </c>
      <c r="N55" s="2">
        <f t="shared" si="1"/>
        <v>0</v>
      </c>
      <c r="O55">
        <f t="shared" si="2"/>
        <v>0</v>
      </c>
      <c r="P55" s="2"/>
      <c r="Q55" s="2">
        <f t="shared" si="3"/>
        <v>0</v>
      </c>
    </row>
    <row r="56" spans="2:17" x14ac:dyDescent="0.25">
      <c r="B56" s="31" t="s">
        <v>520</v>
      </c>
      <c r="C56" s="31" t="s">
        <v>56</v>
      </c>
      <c r="D56" s="2">
        <v>12.34</v>
      </c>
      <c r="E56" s="190"/>
      <c r="F56" s="190">
        <v>17.333333333333332</v>
      </c>
      <c r="G56" s="2">
        <v>0</v>
      </c>
      <c r="H56" s="18"/>
      <c r="I56" s="177">
        <f t="shared" si="0"/>
        <v>29.673333333333332</v>
      </c>
      <c r="J56" s="2"/>
      <c r="K56" t="str">
        <f>VLOOKUP(B56,'Allocations 2026-27'!$B$9:$C$328,2,FALSE)</f>
        <v>Concrete</v>
      </c>
      <c r="N56" s="2">
        <f t="shared" si="1"/>
        <v>0</v>
      </c>
      <c r="O56">
        <f t="shared" si="2"/>
        <v>0</v>
      </c>
      <c r="P56" s="2"/>
      <c r="Q56" s="2">
        <f t="shared" si="3"/>
        <v>0</v>
      </c>
    </row>
    <row r="57" spans="2:17" x14ac:dyDescent="0.25">
      <c r="B57" s="31" t="s">
        <v>492</v>
      </c>
      <c r="C57" s="31" t="s">
        <v>57</v>
      </c>
      <c r="D57" s="2">
        <v>24.83</v>
      </c>
      <c r="E57" s="190"/>
      <c r="F57" s="2">
        <v>0</v>
      </c>
      <c r="G57" s="2">
        <v>0</v>
      </c>
      <c r="I57" s="177">
        <f t="shared" si="0"/>
        <v>24.83</v>
      </c>
      <c r="J57" s="2"/>
      <c r="K57" t="str">
        <f>VLOOKUP(B57,'Allocations 2026-27'!$B$9:$C$328,2,FALSE)</f>
        <v>Conway</v>
      </c>
      <c r="N57" s="2">
        <f t="shared" si="1"/>
        <v>0</v>
      </c>
      <c r="O57">
        <f t="shared" si="2"/>
        <v>0</v>
      </c>
      <c r="P57" s="2"/>
      <c r="Q57" s="2">
        <f t="shared" si="3"/>
        <v>0</v>
      </c>
    </row>
    <row r="58" spans="2:17" x14ac:dyDescent="0.25">
      <c r="B58" s="31" t="s">
        <v>521</v>
      </c>
      <c r="C58" s="31" t="s">
        <v>58</v>
      </c>
      <c r="D58" s="2">
        <v>2</v>
      </c>
      <c r="E58" s="190"/>
      <c r="F58" s="2">
        <v>0</v>
      </c>
      <c r="G58" s="2">
        <v>0</v>
      </c>
      <c r="H58" s="18"/>
      <c r="I58" s="177">
        <f t="shared" si="0"/>
        <v>2</v>
      </c>
      <c r="J58" s="2"/>
      <c r="K58" t="str">
        <f>VLOOKUP(B58,'Allocations 2026-27'!$B$9:$C$328,2,FALSE)</f>
        <v>Cosmopolis</v>
      </c>
      <c r="N58" s="2">
        <f t="shared" si="1"/>
        <v>0</v>
      </c>
      <c r="O58">
        <f t="shared" si="2"/>
        <v>0</v>
      </c>
      <c r="P58" s="2"/>
      <c r="Q58" s="2">
        <f t="shared" si="3"/>
        <v>0</v>
      </c>
    </row>
    <row r="59" spans="2:17" x14ac:dyDescent="0.25">
      <c r="B59" s="31" t="s">
        <v>522</v>
      </c>
      <c r="C59" s="31" t="s">
        <v>59</v>
      </c>
      <c r="D59" s="2">
        <v>0</v>
      </c>
      <c r="E59" s="190"/>
      <c r="F59" s="2">
        <v>0</v>
      </c>
      <c r="G59" s="2">
        <v>0</v>
      </c>
      <c r="I59" s="177">
        <f t="shared" si="0"/>
        <v>0</v>
      </c>
      <c r="J59" s="2"/>
      <c r="K59" t="str">
        <f>VLOOKUP(B59,'Allocations 2026-27'!$B$9:$C$328,2,FALSE)</f>
        <v>Coulee/Hartline</v>
      </c>
      <c r="N59" s="2">
        <f t="shared" si="1"/>
        <v>0</v>
      </c>
      <c r="O59">
        <f t="shared" si="2"/>
        <v>0</v>
      </c>
      <c r="P59" s="2"/>
      <c r="Q59" s="2">
        <f t="shared" si="3"/>
        <v>0</v>
      </c>
    </row>
    <row r="60" spans="2:17" x14ac:dyDescent="0.25">
      <c r="B60" s="31" t="s">
        <v>523</v>
      </c>
      <c r="C60" s="31" t="s">
        <v>60</v>
      </c>
      <c r="D60" s="2">
        <v>32.17</v>
      </c>
      <c r="E60" s="190"/>
      <c r="F60" s="2">
        <v>0</v>
      </c>
      <c r="G60" s="2">
        <v>0</v>
      </c>
      <c r="H60" s="18"/>
      <c r="I60" s="177">
        <f t="shared" si="0"/>
        <v>32.17</v>
      </c>
      <c r="J60" s="2"/>
      <c r="K60" t="str">
        <f>VLOOKUP(B60,'Allocations 2026-27'!$B$9:$C$328,2,FALSE)</f>
        <v>Coupeville</v>
      </c>
      <c r="N60" s="2">
        <f t="shared" si="1"/>
        <v>0</v>
      </c>
      <c r="O60">
        <f t="shared" si="2"/>
        <v>0</v>
      </c>
      <c r="P60" s="2"/>
      <c r="Q60" s="2">
        <f t="shared" si="3"/>
        <v>0</v>
      </c>
    </row>
    <row r="61" spans="2:17" x14ac:dyDescent="0.25">
      <c r="B61" s="31" t="s">
        <v>524</v>
      </c>
      <c r="C61" s="31" t="s">
        <v>61</v>
      </c>
      <c r="D61" s="2">
        <v>1.33</v>
      </c>
      <c r="E61" s="190"/>
      <c r="F61" s="2">
        <v>0</v>
      </c>
      <c r="G61" s="2">
        <v>0</v>
      </c>
      <c r="H61" s="18"/>
      <c r="I61" s="177">
        <f t="shared" si="0"/>
        <v>1.33</v>
      </c>
      <c r="J61" s="2"/>
      <c r="K61" t="str">
        <f>VLOOKUP(B61,'Allocations 2026-27'!$B$9:$C$328,2,FALSE)</f>
        <v>Crescent</v>
      </c>
      <c r="N61" s="2">
        <f t="shared" si="1"/>
        <v>0</v>
      </c>
      <c r="O61">
        <f t="shared" si="2"/>
        <v>0</v>
      </c>
      <c r="P61" s="2"/>
      <c r="Q61" s="2">
        <f t="shared" si="3"/>
        <v>0</v>
      </c>
    </row>
    <row r="62" spans="2:17" x14ac:dyDescent="0.25">
      <c r="B62" s="31" t="s">
        <v>525</v>
      </c>
      <c r="C62" s="31" t="s">
        <v>62</v>
      </c>
      <c r="D62" s="2">
        <v>0</v>
      </c>
      <c r="E62" s="190"/>
      <c r="F62" s="2">
        <v>0</v>
      </c>
      <c r="G62" s="2">
        <v>0</v>
      </c>
      <c r="H62" s="18"/>
      <c r="I62" s="177">
        <f t="shared" si="0"/>
        <v>0</v>
      </c>
      <c r="J62" s="2"/>
      <c r="K62" t="str">
        <f>VLOOKUP(B62,'Allocations 2026-27'!$B$9:$C$328,2,FALSE)</f>
        <v>Creston</v>
      </c>
      <c r="N62" s="2">
        <f t="shared" si="1"/>
        <v>0</v>
      </c>
      <c r="O62">
        <f t="shared" si="2"/>
        <v>0</v>
      </c>
      <c r="P62" s="2"/>
      <c r="Q62" s="2">
        <f t="shared" si="3"/>
        <v>0</v>
      </c>
    </row>
    <row r="63" spans="2:17" x14ac:dyDescent="0.25">
      <c r="B63" s="31" t="s">
        <v>526</v>
      </c>
      <c r="C63" s="31" t="s">
        <v>63</v>
      </c>
      <c r="D63" s="2">
        <v>0</v>
      </c>
      <c r="E63" s="190"/>
      <c r="F63" s="2">
        <v>0</v>
      </c>
      <c r="G63" s="2">
        <v>0</v>
      </c>
      <c r="H63" s="18"/>
      <c r="I63" s="177">
        <f t="shared" si="0"/>
        <v>0</v>
      </c>
      <c r="J63" s="2"/>
      <c r="K63" t="str">
        <f>VLOOKUP(B63,'Allocations 2026-27'!$B$9:$C$328,2,FALSE)</f>
        <v>Curlew</v>
      </c>
      <c r="N63" s="2">
        <f t="shared" si="1"/>
        <v>0</v>
      </c>
      <c r="O63">
        <f t="shared" si="2"/>
        <v>0</v>
      </c>
      <c r="P63" s="2"/>
      <c r="Q63" s="2">
        <f t="shared" si="3"/>
        <v>0</v>
      </c>
    </row>
    <row r="64" spans="2:17" x14ac:dyDescent="0.25">
      <c r="B64" s="31" t="s">
        <v>527</v>
      </c>
      <c r="C64" s="31" t="s">
        <v>64</v>
      </c>
      <c r="D64" s="2">
        <v>0</v>
      </c>
      <c r="E64" s="190"/>
      <c r="F64" s="2">
        <v>0</v>
      </c>
      <c r="G64" s="2">
        <v>0</v>
      </c>
      <c r="I64" s="177">
        <f t="shared" si="0"/>
        <v>0</v>
      </c>
      <c r="J64" s="2"/>
      <c r="K64" t="str">
        <f>VLOOKUP(B64,'Allocations 2026-27'!$B$9:$C$328,2,FALSE)</f>
        <v>Cusick</v>
      </c>
      <c r="N64" s="2">
        <f t="shared" si="1"/>
        <v>0</v>
      </c>
      <c r="O64">
        <f t="shared" si="2"/>
        <v>0</v>
      </c>
      <c r="P64" s="2"/>
      <c r="Q64" s="2">
        <f t="shared" si="3"/>
        <v>0</v>
      </c>
    </row>
    <row r="65" spans="2:17" x14ac:dyDescent="0.25">
      <c r="B65" s="31" t="s">
        <v>528</v>
      </c>
      <c r="C65" s="31" t="s">
        <v>65</v>
      </c>
      <c r="D65" s="2">
        <v>0</v>
      </c>
      <c r="E65" s="190"/>
      <c r="F65" s="2">
        <v>0</v>
      </c>
      <c r="G65" s="2">
        <v>0</v>
      </c>
      <c r="I65" s="177">
        <f t="shared" si="0"/>
        <v>0</v>
      </c>
      <c r="J65" s="2"/>
      <c r="K65" t="str">
        <f>VLOOKUP(B65,'Allocations 2026-27'!$B$9:$C$328,2,FALSE)</f>
        <v>Damman</v>
      </c>
      <c r="N65" s="2">
        <f t="shared" si="1"/>
        <v>0</v>
      </c>
      <c r="O65">
        <f t="shared" si="2"/>
        <v>0</v>
      </c>
      <c r="P65" s="2"/>
      <c r="Q65" s="2">
        <f t="shared" si="3"/>
        <v>0</v>
      </c>
    </row>
    <row r="66" spans="2:17" x14ac:dyDescent="0.25">
      <c r="B66" s="31" t="s">
        <v>529</v>
      </c>
      <c r="C66" s="31" t="s">
        <v>66</v>
      </c>
      <c r="D66" s="2">
        <v>0.83</v>
      </c>
      <c r="E66" s="190"/>
      <c r="F66" s="2">
        <v>0</v>
      </c>
      <c r="G66" s="2">
        <v>0</v>
      </c>
      <c r="H66" s="18"/>
      <c r="I66" s="177">
        <f t="shared" si="0"/>
        <v>0.83</v>
      </c>
      <c r="J66" s="2"/>
      <c r="K66" t="str">
        <f>VLOOKUP(B66,'Allocations 2026-27'!$B$9:$C$328,2,FALSE)</f>
        <v>Darrington</v>
      </c>
      <c r="N66" s="2">
        <f t="shared" si="1"/>
        <v>0</v>
      </c>
      <c r="O66">
        <f t="shared" si="2"/>
        <v>0</v>
      </c>
      <c r="P66" s="2"/>
      <c r="Q66" s="2">
        <f t="shared" si="3"/>
        <v>0</v>
      </c>
    </row>
    <row r="67" spans="2:17" x14ac:dyDescent="0.25">
      <c r="B67" s="31" t="s">
        <v>530</v>
      </c>
      <c r="C67" s="31" t="s">
        <v>67</v>
      </c>
      <c r="D67" s="2">
        <v>0</v>
      </c>
      <c r="E67" s="190"/>
      <c r="F67" s="2">
        <v>0</v>
      </c>
      <c r="G67" s="2">
        <v>0</v>
      </c>
      <c r="I67" s="177">
        <f t="shared" si="0"/>
        <v>0</v>
      </c>
      <c r="J67" s="2"/>
      <c r="K67" t="str">
        <f>VLOOKUP(B67,'Allocations 2026-27'!$B$9:$C$328,2,FALSE)</f>
        <v>Davenport</v>
      </c>
      <c r="N67" s="2">
        <f t="shared" si="1"/>
        <v>0</v>
      </c>
      <c r="O67">
        <f t="shared" si="2"/>
        <v>0</v>
      </c>
      <c r="P67" s="2"/>
      <c r="Q67" s="2">
        <f t="shared" si="3"/>
        <v>0</v>
      </c>
    </row>
    <row r="68" spans="2:17" x14ac:dyDescent="0.25">
      <c r="B68" s="31" t="s">
        <v>531</v>
      </c>
      <c r="C68" s="31" t="s">
        <v>68</v>
      </c>
      <c r="D68" s="2">
        <v>1.17</v>
      </c>
      <c r="E68" s="190"/>
      <c r="F68" s="2">
        <v>0</v>
      </c>
      <c r="G68" s="2">
        <v>0</v>
      </c>
      <c r="H68" s="18"/>
      <c r="I68" s="177">
        <f t="shared" si="0"/>
        <v>1.17</v>
      </c>
      <c r="J68" s="2"/>
      <c r="K68" t="str">
        <f>VLOOKUP(B68,'Allocations 2026-27'!$B$9:$C$328,2,FALSE)</f>
        <v>Dayton</v>
      </c>
      <c r="N68" s="2">
        <f t="shared" si="1"/>
        <v>0</v>
      </c>
      <c r="O68">
        <f t="shared" si="2"/>
        <v>0</v>
      </c>
      <c r="P68" s="2"/>
      <c r="Q68" s="2">
        <f t="shared" si="3"/>
        <v>0</v>
      </c>
    </row>
    <row r="69" spans="2:17" x14ac:dyDescent="0.25">
      <c r="B69" s="31" t="s">
        <v>532</v>
      </c>
      <c r="C69" s="31" t="s">
        <v>69</v>
      </c>
      <c r="D69" s="2">
        <v>23.5</v>
      </c>
      <c r="E69" s="190"/>
      <c r="F69" s="190">
        <v>1</v>
      </c>
      <c r="G69" s="2">
        <v>0</v>
      </c>
      <c r="I69" s="177">
        <f t="shared" si="0"/>
        <v>24.5</v>
      </c>
      <c r="J69" s="2"/>
      <c r="K69" t="str">
        <f>VLOOKUP(B69,'Allocations 2026-27'!$B$9:$C$328,2,FALSE)</f>
        <v>Deer Park</v>
      </c>
      <c r="N69" s="2">
        <f t="shared" si="1"/>
        <v>0</v>
      </c>
      <c r="O69">
        <f t="shared" si="2"/>
        <v>0</v>
      </c>
      <c r="P69" s="2"/>
      <c r="Q69" s="2">
        <f t="shared" si="3"/>
        <v>0</v>
      </c>
    </row>
    <row r="70" spans="2:17" x14ac:dyDescent="0.25">
      <c r="B70" s="31" t="s">
        <v>480</v>
      </c>
      <c r="C70" s="31" t="s">
        <v>70</v>
      </c>
      <c r="D70" s="2">
        <v>121.33</v>
      </c>
      <c r="E70" s="190"/>
      <c r="F70" s="2">
        <v>0</v>
      </c>
      <c r="G70" s="2">
        <v>0</v>
      </c>
      <c r="H70" s="18"/>
      <c r="I70" s="177">
        <f t="shared" si="0"/>
        <v>121.33</v>
      </c>
      <c r="J70" s="2"/>
      <c r="K70" t="str">
        <f>VLOOKUP(B70,'Allocations 2026-27'!$B$9:$C$328,2,FALSE)</f>
        <v>Dieringer</v>
      </c>
      <c r="N70" s="2">
        <f t="shared" si="1"/>
        <v>0</v>
      </c>
      <c r="O70">
        <f t="shared" si="2"/>
        <v>0</v>
      </c>
      <c r="P70" s="2"/>
      <c r="Q70" s="2">
        <f t="shared" si="3"/>
        <v>0</v>
      </c>
    </row>
    <row r="71" spans="2:17" x14ac:dyDescent="0.25">
      <c r="B71" s="31" t="s">
        <v>533</v>
      </c>
      <c r="C71" s="31" t="s">
        <v>71</v>
      </c>
      <c r="D71" s="2">
        <v>0</v>
      </c>
      <c r="E71" s="190"/>
      <c r="F71" s="2">
        <v>0</v>
      </c>
      <c r="G71" s="2">
        <v>0</v>
      </c>
      <c r="H71" s="18"/>
      <c r="I71" s="177">
        <f t="shared" si="0"/>
        <v>0</v>
      </c>
      <c r="J71" s="2"/>
      <c r="K71" t="str">
        <f>VLOOKUP(B71,'Allocations 2026-27'!$B$9:$C$328,2,FALSE)</f>
        <v>Dixie</v>
      </c>
      <c r="N71" s="2">
        <f t="shared" si="1"/>
        <v>0</v>
      </c>
      <c r="O71">
        <f t="shared" si="2"/>
        <v>0</v>
      </c>
      <c r="P71" s="2"/>
      <c r="Q71" s="2">
        <f t="shared" si="3"/>
        <v>0</v>
      </c>
    </row>
    <row r="72" spans="2:17" x14ac:dyDescent="0.25">
      <c r="B72" s="31" t="s">
        <v>534</v>
      </c>
      <c r="C72" s="31" t="s">
        <v>72</v>
      </c>
      <c r="D72" s="2">
        <v>224.67</v>
      </c>
      <c r="E72" s="190"/>
      <c r="F72" s="190">
        <v>29</v>
      </c>
      <c r="G72" s="2">
        <v>0</v>
      </c>
      <c r="H72" s="18"/>
      <c r="I72" s="177">
        <f t="shared" si="0"/>
        <v>253.67</v>
      </c>
      <c r="J72" s="2"/>
      <c r="K72" t="str">
        <f>VLOOKUP(B72,'Allocations 2026-27'!$B$9:$C$328,2,FALSE)</f>
        <v>East Valley (Spok</v>
      </c>
      <c r="N72" s="2">
        <f t="shared" si="1"/>
        <v>0</v>
      </c>
      <c r="O72">
        <f t="shared" si="2"/>
        <v>0</v>
      </c>
      <c r="P72" s="2"/>
      <c r="Q72" s="2">
        <f t="shared" si="3"/>
        <v>0</v>
      </c>
    </row>
    <row r="73" spans="2:17" x14ac:dyDescent="0.25">
      <c r="B73" s="31" t="s">
        <v>535</v>
      </c>
      <c r="C73" s="31" t="s">
        <v>73</v>
      </c>
      <c r="D73" s="2">
        <v>444.33000000000004</v>
      </c>
      <c r="E73" s="190"/>
      <c r="F73" s="190">
        <v>5</v>
      </c>
      <c r="G73" s="2">
        <v>0</v>
      </c>
      <c r="H73" s="18"/>
      <c r="I73" s="177">
        <f t="shared" ref="I73:I136" si="4">IF(D73+E73+F73+Q73-G73&lt;0,0,D73+E73+F73-G73+Q73)</f>
        <v>449.33000000000004</v>
      </c>
      <c r="J73" s="2"/>
      <c r="K73" t="str">
        <f>VLOOKUP(B73,'Allocations 2026-27'!$B$9:$C$328,2,FALSE)</f>
        <v>East Valley (Yak)</v>
      </c>
      <c r="N73" s="2">
        <f t="shared" ref="N73:N136" si="5">IFERROR(D73/L73,0)</f>
        <v>0</v>
      </c>
      <c r="O73">
        <f t="shared" ref="O73:O136" si="6">M73-L73</f>
        <v>0</v>
      </c>
      <c r="P73" s="2"/>
      <c r="Q73" s="2">
        <f t="shared" ref="Q73:Q136" si="7">O73*N73</f>
        <v>0</v>
      </c>
    </row>
    <row r="74" spans="2:17" x14ac:dyDescent="0.25">
      <c r="B74" s="31" t="s">
        <v>536</v>
      </c>
      <c r="C74" s="31" t="s">
        <v>74</v>
      </c>
      <c r="D74" s="2">
        <v>1160.1600000000001</v>
      </c>
      <c r="E74" s="190"/>
      <c r="F74" s="190">
        <v>1</v>
      </c>
      <c r="G74" s="2">
        <v>0</v>
      </c>
      <c r="H74" s="18"/>
      <c r="I74" s="177">
        <f t="shared" si="4"/>
        <v>1161.1600000000001</v>
      </c>
      <c r="J74" s="2"/>
      <c r="K74" t="str">
        <f>VLOOKUP(B74,'Allocations 2026-27'!$B$9:$C$328,2,FALSE)</f>
        <v>Eastmont</v>
      </c>
      <c r="N74" s="2">
        <f t="shared" si="5"/>
        <v>0</v>
      </c>
      <c r="O74">
        <f t="shared" si="6"/>
        <v>0</v>
      </c>
      <c r="P74" s="2"/>
      <c r="Q74" s="2">
        <f t="shared" si="7"/>
        <v>0</v>
      </c>
    </row>
    <row r="75" spans="2:17" x14ac:dyDescent="0.25">
      <c r="B75" s="31" t="s">
        <v>537</v>
      </c>
      <c r="C75" s="31" t="s">
        <v>75</v>
      </c>
      <c r="D75" s="2">
        <v>3.67</v>
      </c>
      <c r="E75" s="190"/>
      <c r="F75" s="2">
        <v>0</v>
      </c>
      <c r="G75" s="2">
        <v>0</v>
      </c>
      <c r="H75" s="18"/>
      <c r="I75" s="177">
        <f t="shared" si="4"/>
        <v>3.67</v>
      </c>
      <c r="J75" s="2"/>
      <c r="K75" t="str">
        <f>VLOOKUP(B75,'Allocations 2026-27'!$B$9:$C$328,2,FALSE)</f>
        <v>Easton</v>
      </c>
      <c r="N75" s="2">
        <f t="shared" si="5"/>
        <v>0</v>
      </c>
      <c r="O75">
        <f t="shared" si="6"/>
        <v>0</v>
      </c>
      <c r="P75" s="2"/>
      <c r="Q75" s="2">
        <f t="shared" si="7"/>
        <v>0</v>
      </c>
    </row>
    <row r="76" spans="2:17" x14ac:dyDescent="0.25">
      <c r="B76" s="31" t="s">
        <v>538</v>
      </c>
      <c r="C76" s="31" t="s">
        <v>76</v>
      </c>
      <c r="D76" s="2">
        <v>29.5</v>
      </c>
      <c r="E76" s="190"/>
      <c r="F76" s="2">
        <v>0</v>
      </c>
      <c r="G76" s="2">
        <v>0</v>
      </c>
      <c r="H76" s="18"/>
      <c r="I76" s="177">
        <f t="shared" si="4"/>
        <v>29.5</v>
      </c>
      <c r="J76" s="2"/>
      <c r="K76" t="str">
        <f>VLOOKUP(B76,'Allocations 2026-27'!$B$9:$C$328,2,FALSE)</f>
        <v>Eatonville</v>
      </c>
      <c r="N76" s="2">
        <f t="shared" si="5"/>
        <v>0</v>
      </c>
      <c r="O76">
        <f t="shared" si="6"/>
        <v>0</v>
      </c>
      <c r="P76" s="2"/>
      <c r="Q76" s="2">
        <f t="shared" si="7"/>
        <v>0</v>
      </c>
    </row>
    <row r="77" spans="2:17" x14ac:dyDescent="0.25">
      <c r="B77" s="31" t="s">
        <v>539</v>
      </c>
      <c r="C77" s="31" t="s">
        <v>77</v>
      </c>
      <c r="D77" s="2">
        <v>3959.67</v>
      </c>
      <c r="E77" s="190"/>
      <c r="F77" s="190">
        <v>72</v>
      </c>
      <c r="G77" s="191">
        <v>2</v>
      </c>
      <c r="H77" s="18"/>
      <c r="I77" s="177">
        <f t="shared" si="4"/>
        <v>4029.67</v>
      </c>
      <c r="J77" s="2"/>
      <c r="K77" t="str">
        <f>VLOOKUP(B77,'Allocations 2026-27'!$B$9:$C$328,2,FALSE)</f>
        <v>Edmonds</v>
      </c>
      <c r="N77" s="2">
        <f t="shared" si="5"/>
        <v>0</v>
      </c>
      <c r="O77">
        <f t="shared" si="6"/>
        <v>0</v>
      </c>
      <c r="P77" s="2"/>
      <c r="Q77" s="2">
        <f t="shared" si="7"/>
        <v>0</v>
      </c>
    </row>
    <row r="78" spans="2:17" x14ac:dyDescent="0.25">
      <c r="B78" s="31" t="s">
        <v>540</v>
      </c>
      <c r="C78" s="31" t="s">
        <v>78</v>
      </c>
      <c r="D78" s="2">
        <v>226.32999999999998</v>
      </c>
      <c r="E78" s="190"/>
      <c r="F78" s="190">
        <v>6.166666666666667</v>
      </c>
      <c r="G78" s="2">
        <v>0</v>
      </c>
      <c r="H78" s="18"/>
      <c r="I78" s="177">
        <f t="shared" si="4"/>
        <v>232.49666666666664</v>
      </c>
      <c r="J78" s="2"/>
      <c r="K78" t="str">
        <f>VLOOKUP(B78,'Allocations 2026-27'!$B$9:$C$328,2,FALSE)</f>
        <v>Ellensburg</v>
      </c>
      <c r="N78" s="2">
        <f t="shared" si="5"/>
        <v>0</v>
      </c>
      <c r="O78">
        <f t="shared" si="6"/>
        <v>0</v>
      </c>
      <c r="P78" s="2"/>
      <c r="Q78" s="2">
        <f t="shared" si="7"/>
        <v>0</v>
      </c>
    </row>
    <row r="79" spans="2:17" x14ac:dyDescent="0.25">
      <c r="B79" s="31" t="s">
        <v>541</v>
      </c>
      <c r="C79" s="31" t="s">
        <v>79</v>
      </c>
      <c r="D79" s="2">
        <v>141.32999999999998</v>
      </c>
      <c r="E79" s="190"/>
      <c r="F79" s="190">
        <v>2</v>
      </c>
      <c r="G79" s="2">
        <v>0</v>
      </c>
      <c r="H79" s="18"/>
      <c r="I79" s="177">
        <f t="shared" si="4"/>
        <v>143.32999999999998</v>
      </c>
      <c r="J79" s="2"/>
      <c r="K79" t="str">
        <f>VLOOKUP(B79,'Allocations 2026-27'!$B$9:$C$328,2,FALSE)</f>
        <v>Elma</v>
      </c>
      <c r="N79" s="2">
        <f t="shared" si="5"/>
        <v>0</v>
      </c>
      <c r="O79">
        <f t="shared" si="6"/>
        <v>0</v>
      </c>
      <c r="P79" s="2"/>
      <c r="Q79" s="2">
        <f t="shared" si="7"/>
        <v>0</v>
      </c>
    </row>
    <row r="80" spans="2:17" x14ac:dyDescent="0.25">
      <c r="B80" s="31" t="s">
        <v>542</v>
      </c>
      <c r="C80" s="31" t="s">
        <v>80</v>
      </c>
      <c r="D80" s="2">
        <v>0</v>
      </c>
      <c r="E80" s="190"/>
      <c r="F80" s="2">
        <v>0</v>
      </c>
      <c r="G80" s="2">
        <v>0</v>
      </c>
      <c r="I80" s="177">
        <f t="shared" si="4"/>
        <v>0</v>
      </c>
      <c r="J80" s="2"/>
      <c r="K80" t="str">
        <f>VLOOKUP(B80,'Allocations 2026-27'!$B$9:$C$328,2,FALSE)</f>
        <v>Endicott</v>
      </c>
      <c r="N80" s="2">
        <f t="shared" si="5"/>
        <v>0</v>
      </c>
      <c r="O80">
        <f t="shared" si="6"/>
        <v>0</v>
      </c>
      <c r="P80" s="2"/>
      <c r="Q80" s="2">
        <f t="shared" si="7"/>
        <v>0</v>
      </c>
    </row>
    <row r="81" spans="2:17" x14ac:dyDescent="0.25">
      <c r="B81" s="31" t="s">
        <v>543</v>
      </c>
      <c r="C81" s="31" t="s">
        <v>81</v>
      </c>
      <c r="D81" s="2">
        <v>131.16</v>
      </c>
      <c r="E81" s="190"/>
      <c r="F81" s="2">
        <v>0</v>
      </c>
      <c r="G81" s="2">
        <v>0</v>
      </c>
      <c r="I81" s="177">
        <f t="shared" si="4"/>
        <v>131.16</v>
      </c>
      <c r="J81" s="2"/>
      <c r="K81" t="str">
        <f>VLOOKUP(B81,'Allocations 2026-27'!$B$9:$C$328,2,FALSE)</f>
        <v>Entiat</v>
      </c>
      <c r="N81" s="2">
        <f t="shared" si="5"/>
        <v>0</v>
      </c>
      <c r="O81">
        <f t="shared" si="6"/>
        <v>0</v>
      </c>
      <c r="P81" s="2"/>
      <c r="Q81" s="2">
        <f t="shared" si="7"/>
        <v>0</v>
      </c>
    </row>
    <row r="82" spans="2:17" x14ac:dyDescent="0.25">
      <c r="B82" s="31" t="s">
        <v>544</v>
      </c>
      <c r="C82" s="31" t="s">
        <v>82</v>
      </c>
      <c r="D82" s="2">
        <v>311.66000000000003</v>
      </c>
      <c r="E82" s="190"/>
      <c r="F82" s="2">
        <v>0</v>
      </c>
      <c r="G82" s="2">
        <v>0</v>
      </c>
      <c r="I82" s="177">
        <f t="shared" si="4"/>
        <v>311.66000000000003</v>
      </c>
      <c r="J82" s="2"/>
      <c r="K82" t="str">
        <f>VLOOKUP(B82,'Allocations 2026-27'!$B$9:$C$328,2,FALSE)</f>
        <v>Enumclaw</v>
      </c>
      <c r="N82" s="2">
        <f t="shared" si="5"/>
        <v>0</v>
      </c>
      <c r="O82">
        <f t="shared" si="6"/>
        <v>0</v>
      </c>
      <c r="P82" s="2"/>
      <c r="Q82" s="2">
        <f t="shared" si="7"/>
        <v>0</v>
      </c>
    </row>
    <row r="83" spans="2:17" x14ac:dyDescent="0.25">
      <c r="B83" s="31" t="s">
        <v>545</v>
      </c>
      <c r="C83" s="31" t="s">
        <v>83</v>
      </c>
      <c r="D83" s="2">
        <v>464.33000000000004</v>
      </c>
      <c r="E83" s="190"/>
      <c r="F83" s="190">
        <v>2</v>
      </c>
      <c r="G83" s="2">
        <v>0</v>
      </c>
      <c r="H83" s="18"/>
      <c r="I83" s="177">
        <f t="shared" si="4"/>
        <v>466.33000000000004</v>
      </c>
      <c r="J83" s="2"/>
      <c r="K83" t="str">
        <f>VLOOKUP(B83,'Allocations 2026-27'!$B$9:$C$328,2,FALSE)</f>
        <v>Ephrata</v>
      </c>
      <c r="N83" s="2">
        <f t="shared" si="5"/>
        <v>0</v>
      </c>
      <c r="O83">
        <f t="shared" si="6"/>
        <v>0</v>
      </c>
      <c r="P83" s="2"/>
      <c r="Q83" s="2">
        <f t="shared" si="7"/>
        <v>0</v>
      </c>
    </row>
    <row r="84" spans="2:17" x14ac:dyDescent="0.25">
      <c r="B84" s="193" t="s">
        <v>781</v>
      </c>
      <c r="C84" s="31" t="s">
        <v>84</v>
      </c>
      <c r="D84" s="2">
        <v>0</v>
      </c>
      <c r="E84" s="190"/>
      <c r="F84" s="2">
        <v>0</v>
      </c>
      <c r="G84" s="2">
        <v>0</v>
      </c>
      <c r="H84" s="18"/>
      <c r="I84" s="177">
        <f t="shared" si="4"/>
        <v>0</v>
      </c>
      <c r="J84" s="2"/>
      <c r="K84" t="e">
        <f>VLOOKUP(B84,'Allocations 2026-27'!$B$9:$C$328,2,FALSE)</f>
        <v>#N/A</v>
      </c>
      <c r="N84" s="2">
        <f t="shared" si="5"/>
        <v>0</v>
      </c>
      <c r="O84">
        <f t="shared" si="6"/>
        <v>0</v>
      </c>
      <c r="P84" s="2"/>
      <c r="Q84" s="2">
        <f t="shared" si="7"/>
        <v>0</v>
      </c>
    </row>
    <row r="85" spans="2:17" x14ac:dyDescent="0.25">
      <c r="B85" s="31" t="s">
        <v>552</v>
      </c>
      <c r="C85" s="31" t="s">
        <v>85</v>
      </c>
      <c r="D85" s="2">
        <v>2</v>
      </c>
      <c r="E85" s="190"/>
      <c r="F85" s="2">
        <v>0</v>
      </c>
      <c r="G85" s="2">
        <v>0</v>
      </c>
      <c r="I85" s="177">
        <f t="shared" si="4"/>
        <v>2</v>
      </c>
      <c r="J85" s="2"/>
      <c r="K85" t="str">
        <f>VLOOKUP(B85,'Allocations 2026-27'!$B$9:$C$328,2,FALSE)</f>
        <v>Evaline</v>
      </c>
      <c r="N85" s="2">
        <f t="shared" si="5"/>
        <v>0</v>
      </c>
      <c r="O85">
        <f t="shared" si="6"/>
        <v>0</v>
      </c>
      <c r="P85" s="2"/>
      <c r="Q85" s="2">
        <f t="shared" si="7"/>
        <v>0</v>
      </c>
    </row>
    <row r="86" spans="2:17" x14ac:dyDescent="0.25">
      <c r="B86" s="31" t="s">
        <v>553</v>
      </c>
      <c r="C86" s="31" t="s">
        <v>86</v>
      </c>
      <c r="D86" s="2">
        <v>3800.33</v>
      </c>
      <c r="E86" s="190"/>
      <c r="F86" s="190">
        <v>103.5</v>
      </c>
      <c r="G86" s="2">
        <v>0</v>
      </c>
      <c r="H86" s="18"/>
      <c r="I86" s="177">
        <f t="shared" si="4"/>
        <v>3903.83</v>
      </c>
      <c r="J86" s="2"/>
      <c r="K86" t="str">
        <f>VLOOKUP(B86,'Allocations 2026-27'!$B$9:$C$328,2,FALSE)</f>
        <v>Everett</v>
      </c>
      <c r="N86" s="2">
        <f t="shared" si="5"/>
        <v>0</v>
      </c>
      <c r="O86">
        <f t="shared" si="6"/>
        <v>0</v>
      </c>
      <c r="P86" s="2"/>
      <c r="Q86" s="2">
        <f t="shared" si="7"/>
        <v>0</v>
      </c>
    </row>
    <row r="87" spans="2:17" x14ac:dyDescent="0.25">
      <c r="B87" s="31" t="s">
        <v>554</v>
      </c>
      <c r="C87" s="31" t="s">
        <v>87</v>
      </c>
      <c r="D87" s="2">
        <v>3830.33</v>
      </c>
      <c r="E87" s="190"/>
      <c r="F87" s="190">
        <v>42.166666666666664</v>
      </c>
      <c r="G87" s="191">
        <v>2</v>
      </c>
      <c r="H87" s="18"/>
      <c r="I87" s="177">
        <f t="shared" si="4"/>
        <v>3870.4966666666664</v>
      </c>
      <c r="J87" s="2"/>
      <c r="K87" t="str">
        <f>VLOOKUP(B87,'Allocations 2026-27'!$B$9:$C$328,2,FALSE)</f>
        <v>Evergreen (Clark)</v>
      </c>
      <c r="N87" s="2">
        <f t="shared" si="5"/>
        <v>0</v>
      </c>
      <c r="O87">
        <f t="shared" si="6"/>
        <v>0</v>
      </c>
      <c r="P87" s="2"/>
      <c r="Q87" s="2">
        <f t="shared" si="7"/>
        <v>0</v>
      </c>
    </row>
    <row r="88" spans="2:17" x14ac:dyDescent="0.25">
      <c r="B88" s="31" t="s">
        <v>555</v>
      </c>
      <c r="C88" s="31" t="s">
        <v>88</v>
      </c>
      <c r="D88" s="2">
        <v>0</v>
      </c>
      <c r="E88" s="190"/>
      <c r="F88" s="2">
        <v>0</v>
      </c>
      <c r="G88" s="2">
        <v>0</v>
      </c>
      <c r="H88" s="18"/>
      <c r="I88" s="177">
        <f t="shared" si="4"/>
        <v>0</v>
      </c>
      <c r="J88" s="2"/>
      <c r="K88" t="str">
        <f>VLOOKUP(B88,'Allocations 2026-27'!$B$9:$C$328,2,FALSE)</f>
        <v>Evergreen (Stev)</v>
      </c>
      <c r="N88" s="2">
        <f t="shared" si="5"/>
        <v>0</v>
      </c>
      <c r="O88">
        <f t="shared" si="6"/>
        <v>0</v>
      </c>
      <c r="P88" s="2"/>
      <c r="Q88" s="2">
        <f t="shared" si="7"/>
        <v>0</v>
      </c>
    </row>
    <row r="89" spans="2:17" x14ac:dyDescent="0.25">
      <c r="B89" s="31" t="s">
        <v>556</v>
      </c>
      <c r="C89" s="31" t="s">
        <v>89</v>
      </c>
      <c r="D89" s="2">
        <v>7006.17</v>
      </c>
      <c r="E89" s="190"/>
      <c r="F89" s="190">
        <v>147</v>
      </c>
      <c r="G89" s="191">
        <v>2</v>
      </c>
      <c r="H89" s="18"/>
      <c r="I89" s="177">
        <f t="shared" si="4"/>
        <v>7151.17</v>
      </c>
      <c r="J89" s="2"/>
      <c r="K89" t="str">
        <f>VLOOKUP(B89,'Allocations 2026-27'!$B$9:$C$328,2,FALSE)</f>
        <v>Federal Way</v>
      </c>
      <c r="N89" s="2">
        <f t="shared" si="5"/>
        <v>0</v>
      </c>
      <c r="O89">
        <f t="shared" si="6"/>
        <v>0</v>
      </c>
      <c r="P89" s="2"/>
      <c r="Q89" s="2">
        <f t="shared" si="7"/>
        <v>0</v>
      </c>
    </row>
    <row r="90" spans="2:17" x14ac:dyDescent="0.25">
      <c r="B90" s="31" t="s">
        <v>557</v>
      </c>
      <c r="C90" s="31" t="s">
        <v>90</v>
      </c>
      <c r="D90" s="2">
        <v>511.66999999999996</v>
      </c>
      <c r="E90" s="190"/>
      <c r="F90" s="190">
        <v>9.1666666666666661</v>
      </c>
      <c r="G90" s="191">
        <v>1</v>
      </c>
      <c r="H90" s="18"/>
      <c r="I90" s="177">
        <f t="shared" si="4"/>
        <v>519.83666666666659</v>
      </c>
      <c r="J90" s="2"/>
      <c r="K90" t="str">
        <f>VLOOKUP(B90,'Allocations 2026-27'!$B$9:$C$328,2,FALSE)</f>
        <v>Ferndale</v>
      </c>
      <c r="N90" s="2">
        <f t="shared" si="5"/>
        <v>0</v>
      </c>
      <c r="O90">
        <f t="shared" si="6"/>
        <v>0</v>
      </c>
      <c r="P90" s="2"/>
      <c r="Q90" s="2">
        <f t="shared" si="7"/>
        <v>0</v>
      </c>
    </row>
    <row r="91" spans="2:17" x14ac:dyDescent="0.25">
      <c r="B91" s="31" t="s">
        <v>558</v>
      </c>
      <c r="C91" s="31" t="s">
        <v>91</v>
      </c>
      <c r="D91" s="2">
        <v>792</v>
      </c>
      <c r="E91" s="190"/>
      <c r="F91" s="190">
        <v>4.166666666666667</v>
      </c>
      <c r="G91" s="2">
        <v>0</v>
      </c>
      <c r="H91" s="18"/>
      <c r="I91" s="177">
        <f t="shared" si="4"/>
        <v>796.16666666666663</v>
      </c>
      <c r="J91" s="2"/>
      <c r="K91" t="str">
        <f>VLOOKUP(B91,'Allocations 2026-27'!$B$9:$C$328,2,FALSE)</f>
        <v>Fife</v>
      </c>
      <c r="N91" s="2">
        <f t="shared" si="5"/>
        <v>0</v>
      </c>
      <c r="O91">
        <f t="shared" si="6"/>
        <v>0</v>
      </c>
      <c r="P91" s="2"/>
      <c r="Q91" s="2">
        <f t="shared" si="7"/>
        <v>0</v>
      </c>
    </row>
    <row r="92" spans="2:17" x14ac:dyDescent="0.25">
      <c r="B92" s="31" t="s">
        <v>559</v>
      </c>
      <c r="C92" s="31" t="s">
        <v>92</v>
      </c>
      <c r="D92" s="2">
        <v>174.32999999999998</v>
      </c>
      <c r="E92" s="190"/>
      <c r="F92" s="190">
        <v>6</v>
      </c>
      <c r="G92" s="2">
        <v>0</v>
      </c>
      <c r="H92" s="18"/>
      <c r="I92" s="177">
        <f t="shared" si="4"/>
        <v>180.32999999999998</v>
      </c>
      <c r="J92" s="2"/>
      <c r="K92" t="str">
        <f>VLOOKUP(B92,'Allocations 2026-27'!$B$9:$C$328,2,FALSE)</f>
        <v>Finley</v>
      </c>
      <c r="N92" s="2">
        <f t="shared" si="5"/>
        <v>0</v>
      </c>
      <c r="O92">
        <f t="shared" si="6"/>
        <v>0</v>
      </c>
      <c r="P92" s="2"/>
      <c r="Q92" s="2">
        <f t="shared" si="7"/>
        <v>0</v>
      </c>
    </row>
    <row r="93" spans="2:17" x14ac:dyDescent="0.25">
      <c r="B93" s="31" t="s">
        <v>560</v>
      </c>
      <c r="C93" s="31" t="s">
        <v>93</v>
      </c>
      <c r="D93" s="2">
        <v>1269.1600000000001</v>
      </c>
      <c r="E93" s="190"/>
      <c r="F93" s="190">
        <v>3.3333333333333335</v>
      </c>
      <c r="G93" s="2">
        <v>0</v>
      </c>
      <c r="H93" s="18"/>
      <c r="I93" s="177">
        <f t="shared" si="4"/>
        <v>1272.4933333333333</v>
      </c>
      <c r="J93" s="2"/>
      <c r="K93" t="str">
        <f>VLOOKUP(B93,'Allocations 2026-27'!$B$9:$C$328,2,FALSE)</f>
        <v>Franklin Pierce</v>
      </c>
      <c r="N93" s="2">
        <f t="shared" si="5"/>
        <v>0</v>
      </c>
      <c r="O93">
        <f t="shared" si="6"/>
        <v>0</v>
      </c>
      <c r="P93" s="2"/>
      <c r="Q93" s="2">
        <f t="shared" si="7"/>
        <v>0</v>
      </c>
    </row>
    <row r="94" spans="2:17" x14ac:dyDescent="0.25">
      <c r="B94" s="31" t="s">
        <v>561</v>
      </c>
      <c r="C94" s="31" t="s">
        <v>94</v>
      </c>
      <c r="D94" s="2">
        <v>3</v>
      </c>
      <c r="E94" s="190"/>
      <c r="F94" s="2">
        <v>0</v>
      </c>
      <c r="G94" s="2">
        <v>0</v>
      </c>
      <c r="H94" s="18"/>
      <c r="I94" s="177">
        <f t="shared" si="4"/>
        <v>3</v>
      </c>
      <c r="J94" s="2"/>
      <c r="K94" t="str">
        <f>VLOOKUP(B94,'Allocations 2026-27'!$B$9:$C$328,2,FALSE)</f>
        <v>Freeman</v>
      </c>
      <c r="N94" s="2">
        <f t="shared" si="5"/>
        <v>0</v>
      </c>
      <c r="O94">
        <f t="shared" si="6"/>
        <v>0</v>
      </c>
      <c r="P94" s="2"/>
      <c r="Q94" s="2">
        <f t="shared" si="7"/>
        <v>0</v>
      </c>
    </row>
    <row r="95" spans="2:17" x14ac:dyDescent="0.25">
      <c r="B95" s="31" t="s">
        <v>562</v>
      </c>
      <c r="C95" s="31" t="s">
        <v>95</v>
      </c>
      <c r="D95" s="2">
        <v>0</v>
      </c>
      <c r="E95" s="190"/>
      <c r="F95" s="2">
        <v>0</v>
      </c>
      <c r="G95" s="2">
        <v>0</v>
      </c>
      <c r="I95" s="177">
        <f t="shared" si="4"/>
        <v>0</v>
      </c>
      <c r="J95" s="2"/>
      <c r="K95" t="str">
        <f>VLOOKUP(B95,'Allocations 2026-27'!$B$9:$C$328,2,FALSE)</f>
        <v>Garfield</v>
      </c>
      <c r="N95" s="2">
        <f t="shared" si="5"/>
        <v>0</v>
      </c>
      <c r="O95">
        <f t="shared" si="6"/>
        <v>0</v>
      </c>
      <c r="P95" s="2"/>
      <c r="Q95" s="2">
        <f t="shared" si="7"/>
        <v>0</v>
      </c>
    </row>
    <row r="96" spans="2:17" x14ac:dyDescent="0.25">
      <c r="B96" s="31" t="s">
        <v>563</v>
      </c>
      <c r="C96" s="31" t="s">
        <v>96</v>
      </c>
      <c r="D96" s="2">
        <v>0</v>
      </c>
      <c r="E96" s="190"/>
      <c r="F96" s="2">
        <v>0</v>
      </c>
      <c r="G96" s="2">
        <v>0</v>
      </c>
      <c r="I96" s="177">
        <f t="shared" si="4"/>
        <v>0</v>
      </c>
      <c r="J96" s="2"/>
      <c r="K96" t="str">
        <f>VLOOKUP(B96,'Allocations 2026-27'!$B$9:$C$328,2,FALSE)</f>
        <v>Glenwood</v>
      </c>
      <c r="N96" s="2">
        <f t="shared" si="5"/>
        <v>0</v>
      </c>
      <c r="O96">
        <f t="shared" si="6"/>
        <v>0</v>
      </c>
      <c r="P96" s="2"/>
      <c r="Q96" s="2">
        <f t="shared" si="7"/>
        <v>0</v>
      </c>
    </row>
    <row r="97" spans="2:17" x14ac:dyDescent="0.25">
      <c r="B97" s="31" t="s">
        <v>564</v>
      </c>
      <c r="C97" s="31" t="s">
        <v>97</v>
      </c>
      <c r="D97" s="2">
        <v>137.32999999999998</v>
      </c>
      <c r="E97" s="190"/>
      <c r="F97" s="190">
        <v>1</v>
      </c>
      <c r="G97" s="191">
        <v>2</v>
      </c>
      <c r="I97" s="177">
        <f t="shared" si="4"/>
        <v>136.32999999999998</v>
      </c>
      <c r="J97" s="2"/>
      <c r="K97" t="str">
        <f>VLOOKUP(B97,'Allocations 2026-27'!$B$9:$C$328,2,FALSE)</f>
        <v>Goldendale</v>
      </c>
      <c r="N97" s="2">
        <f t="shared" si="5"/>
        <v>0</v>
      </c>
      <c r="O97">
        <f t="shared" si="6"/>
        <v>0</v>
      </c>
      <c r="P97" s="2"/>
      <c r="Q97" s="2">
        <f t="shared" si="7"/>
        <v>0</v>
      </c>
    </row>
    <row r="98" spans="2:17" x14ac:dyDescent="0.25">
      <c r="B98" s="31" t="s">
        <v>565</v>
      </c>
      <c r="C98" s="31" t="s">
        <v>98</v>
      </c>
      <c r="D98" s="2">
        <v>0</v>
      </c>
      <c r="E98" s="190"/>
      <c r="F98" s="190">
        <v>154.33333333333334</v>
      </c>
      <c r="G98" s="2">
        <v>0</v>
      </c>
      <c r="I98" s="177">
        <f t="shared" si="4"/>
        <v>154.33333333333334</v>
      </c>
      <c r="J98" s="2"/>
      <c r="K98" t="str">
        <f>VLOOKUP(B98,'Allocations 2026-27'!$B$9:$C$328,2,FALSE)</f>
        <v>Grand Coulee Dam</v>
      </c>
      <c r="N98" s="2">
        <f t="shared" si="5"/>
        <v>0</v>
      </c>
      <c r="O98">
        <f t="shared" si="6"/>
        <v>0</v>
      </c>
      <c r="P98" s="2"/>
      <c r="Q98" s="2">
        <f t="shared" si="7"/>
        <v>0</v>
      </c>
    </row>
    <row r="99" spans="2:17" x14ac:dyDescent="0.25">
      <c r="B99" s="31" t="s">
        <v>566</v>
      </c>
      <c r="C99" s="31" t="s">
        <v>99</v>
      </c>
      <c r="D99" s="2">
        <v>1103.5</v>
      </c>
      <c r="E99" s="190"/>
      <c r="F99" s="190">
        <v>1</v>
      </c>
      <c r="G99" s="2">
        <v>0</v>
      </c>
      <c r="H99" s="18"/>
      <c r="I99" s="177">
        <f t="shared" si="4"/>
        <v>1104.5</v>
      </c>
      <c r="J99" s="2"/>
      <c r="K99" t="str">
        <f>VLOOKUP(B99,'Allocations 2026-27'!$B$9:$C$328,2,FALSE)</f>
        <v>Grandview</v>
      </c>
      <c r="N99" s="2">
        <f t="shared" si="5"/>
        <v>0</v>
      </c>
      <c r="O99">
        <f t="shared" si="6"/>
        <v>0</v>
      </c>
      <c r="P99" s="2"/>
      <c r="Q99" s="2">
        <f t="shared" si="7"/>
        <v>0</v>
      </c>
    </row>
    <row r="100" spans="2:17" x14ac:dyDescent="0.25">
      <c r="B100" s="31" t="s">
        <v>567</v>
      </c>
      <c r="C100" s="31" t="s">
        <v>100</v>
      </c>
      <c r="D100" s="2">
        <v>714.66</v>
      </c>
      <c r="E100" s="190"/>
      <c r="F100" s="190">
        <v>23.5</v>
      </c>
      <c r="G100" s="2">
        <v>0</v>
      </c>
      <c r="I100" s="177">
        <f t="shared" si="4"/>
        <v>738.16</v>
      </c>
      <c r="J100" s="2"/>
      <c r="K100" t="str">
        <f>VLOOKUP(B100,'Allocations 2026-27'!$B$9:$C$328,2,FALSE)</f>
        <v>Granger</v>
      </c>
      <c r="N100" s="2">
        <f t="shared" si="5"/>
        <v>0</v>
      </c>
      <c r="O100">
        <f t="shared" si="6"/>
        <v>0</v>
      </c>
      <c r="P100" s="2"/>
      <c r="Q100" s="2">
        <f t="shared" si="7"/>
        <v>0</v>
      </c>
    </row>
    <row r="101" spans="2:17" x14ac:dyDescent="0.25">
      <c r="B101" s="31" t="s">
        <v>568</v>
      </c>
      <c r="C101" s="31" t="s">
        <v>101</v>
      </c>
      <c r="D101" s="2">
        <v>89.66</v>
      </c>
      <c r="E101" s="190"/>
      <c r="F101" s="2">
        <v>0</v>
      </c>
      <c r="G101" s="2">
        <v>0</v>
      </c>
      <c r="H101" s="18"/>
      <c r="I101" s="177">
        <f t="shared" si="4"/>
        <v>89.66</v>
      </c>
      <c r="J101" s="2"/>
      <c r="K101" t="str">
        <f>VLOOKUP(B101,'Allocations 2026-27'!$B$9:$C$328,2,FALSE)</f>
        <v>Granite Falls</v>
      </c>
      <c r="N101" s="2">
        <f t="shared" si="5"/>
        <v>0</v>
      </c>
      <c r="O101">
        <f t="shared" si="6"/>
        <v>0</v>
      </c>
      <c r="P101" s="2"/>
      <c r="Q101" s="2">
        <f t="shared" si="7"/>
        <v>0</v>
      </c>
    </row>
    <row r="102" spans="2:17" x14ac:dyDescent="0.25">
      <c r="B102" s="31" t="s">
        <v>569</v>
      </c>
      <c r="C102" s="31" t="s">
        <v>102</v>
      </c>
      <c r="D102" s="2">
        <v>0</v>
      </c>
      <c r="E102" s="190"/>
      <c r="F102" s="2">
        <v>0</v>
      </c>
      <c r="G102" s="2">
        <v>0</v>
      </c>
      <c r="H102" s="18"/>
      <c r="I102" s="177">
        <f t="shared" si="4"/>
        <v>0</v>
      </c>
      <c r="J102" s="2"/>
      <c r="K102" t="str">
        <f>VLOOKUP(B102,'Allocations 2026-27'!$B$9:$C$328,2,FALSE)</f>
        <v>Grapeview</v>
      </c>
      <c r="N102" s="2">
        <f t="shared" si="5"/>
        <v>0</v>
      </c>
      <c r="O102">
        <f t="shared" si="6"/>
        <v>0</v>
      </c>
      <c r="P102" s="2"/>
      <c r="Q102" s="2">
        <f t="shared" si="7"/>
        <v>0</v>
      </c>
    </row>
    <row r="103" spans="2:17" x14ac:dyDescent="0.25">
      <c r="B103" s="31" t="s">
        <v>570</v>
      </c>
      <c r="C103" s="31" t="s">
        <v>103</v>
      </c>
      <c r="D103" s="2">
        <v>1.83</v>
      </c>
      <c r="E103" s="190"/>
      <c r="F103" s="2">
        <v>0</v>
      </c>
      <c r="G103" s="2">
        <v>0</v>
      </c>
      <c r="H103" s="18"/>
      <c r="I103" s="177">
        <f t="shared" si="4"/>
        <v>1.83</v>
      </c>
      <c r="J103" s="2"/>
      <c r="K103" t="str">
        <f>VLOOKUP(B103,'Allocations 2026-27'!$B$9:$C$328,2,FALSE)</f>
        <v>Great Northern</v>
      </c>
      <c r="N103" s="2">
        <f t="shared" si="5"/>
        <v>0</v>
      </c>
      <c r="O103">
        <f t="shared" si="6"/>
        <v>0</v>
      </c>
      <c r="P103" s="2"/>
      <c r="Q103" s="2">
        <f t="shared" si="7"/>
        <v>0</v>
      </c>
    </row>
    <row r="104" spans="2:17" x14ac:dyDescent="0.25">
      <c r="B104" s="31" t="s">
        <v>571</v>
      </c>
      <c r="C104" s="31" t="s">
        <v>104</v>
      </c>
      <c r="D104" s="2">
        <v>1.83</v>
      </c>
      <c r="E104" s="190"/>
      <c r="F104" s="2">
        <v>0</v>
      </c>
      <c r="G104" s="2">
        <v>0</v>
      </c>
      <c r="I104" s="177">
        <f t="shared" si="4"/>
        <v>1.83</v>
      </c>
      <c r="J104" s="2"/>
      <c r="K104" t="str">
        <f>VLOOKUP(B104,'Allocations 2026-27'!$B$9:$C$328,2,FALSE)</f>
        <v>Green Mountain</v>
      </c>
      <c r="N104" s="2">
        <f t="shared" si="5"/>
        <v>0</v>
      </c>
      <c r="O104">
        <f t="shared" si="6"/>
        <v>0</v>
      </c>
      <c r="P104" s="2"/>
      <c r="Q104" s="2">
        <f t="shared" si="7"/>
        <v>0</v>
      </c>
    </row>
    <row r="105" spans="2:17" x14ac:dyDescent="0.25">
      <c r="B105" s="31" t="s">
        <v>572</v>
      </c>
      <c r="C105" s="31" t="s">
        <v>105</v>
      </c>
      <c r="D105" s="2">
        <v>2.83</v>
      </c>
      <c r="E105" s="190"/>
      <c r="F105" s="2">
        <v>0</v>
      </c>
      <c r="G105" s="2">
        <v>0</v>
      </c>
      <c r="I105" s="177">
        <f t="shared" si="4"/>
        <v>2.83</v>
      </c>
      <c r="J105" s="2"/>
      <c r="K105" t="str">
        <f>VLOOKUP(B105,'Allocations 2026-27'!$B$9:$C$328,2,FALSE)</f>
        <v>Griffin</v>
      </c>
      <c r="N105" s="2">
        <f t="shared" si="5"/>
        <v>0</v>
      </c>
      <c r="O105">
        <f t="shared" si="6"/>
        <v>0</v>
      </c>
      <c r="P105" s="2"/>
      <c r="Q105" s="2">
        <f t="shared" si="7"/>
        <v>0</v>
      </c>
    </row>
    <row r="106" spans="2:17" x14ac:dyDescent="0.25">
      <c r="B106" s="31" t="s">
        <v>573</v>
      </c>
      <c r="C106" s="31" t="s">
        <v>106</v>
      </c>
      <c r="D106" s="2">
        <v>0</v>
      </c>
      <c r="E106" s="190"/>
      <c r="F106" s="2">
        <v>0</v>
      </c>
      <c r="G106" s="2">
        <v>0</v>
      </c>
      <c r="I106" s="177">
        <f t="shared" si="4"/>
        <v>0</v>
      </c>
      <c r="J106" s="2"/>
      <c r="K106" t="str">
        <f>VLOOKUP(B106,'Allocations 2026-27'!$B$9:$C$328,2,FALSE)</f>
        <v>Harrington</v>
      </c>
      <c r="N106" s="2">
        <f t="shared" si="5"/>
        <v>0</v>
      </c>
      <c r="O106">
        <f t="shared" si="6"/>
        <v>0</v>
      </c>
      <c r="P106" s="2"/>
      <c r="Q106" s="2">
        <f t="shared" si="7"/>
        <v>0</v>
      </c>
    </row>
    <row r="107" spans="2:17" x14ac:dyDescent="0.25">
      <c r="B107" s="31" t="s">
        <v>574</v>
      </c>
      <c r="C107" s="31" t="s">
        <v>107</v>
      </c>
      <c r="D107" s="2">
        <v>297.83999999999997</v>
      </c>
      <c r="E107" s="190"/>
      <c r="F107" s="190">
        <v>1.6666666666666667</v>
      </c>
      <c r="G107" s="2">
        <v>0</v>
      </c>
      <c r="H107" s="18"/>
      <c r="I107" s="177">
        <f t="shared" si="4"/>
        <v>299.50666666666666</v>
      </c>
      <c r="J107" s="2"/>
      <c r="K107" t="str">
        <f>VLOOKUP(B107,'Allocations 2026-27'!$B$9:$C$328,2,FALSE)</f>
        <v>Highland</v>
      </c>
      <c r="N107" s="2">
        <f t="shared" si="5"/>
        <v>0</v>
      </c>
      <c r="O107">
        <f t="shared" si="6"/>
        <v>0</v>
      </c>
      <c r="P107" s="2"/>
      <c r="Q107" s="2">
        <f t="shared" si="7"/>
        <v>0</v>
      </c>
    </row>
    <row r="108" spans="2:17" x14ac:dyDescent="0.25">
      <c r="B108" s="31" t="s">
        <v>575</v>
      </c>
      <c r="C108" s="31" t="s">
        <v>108</v>
      </c>
      <c r="D108" s="2">
        <v>7049.66</v>
      </c>
      <c r="E108" s="190"/>
      <c r="F108" s="190">
        <v>192</v>
      </c>
      <c r="G108" s="191">
        <v>3</v>
      </c>
      <c r="H108" s="18"/>
      <c r="I108" s="177">
        <f t="shared" si="4"/>
        <v>7238.66</v>
      </c>
      <c r="J108" s="2"/>
      <c r="K108" t="str">
        <f>VLOOKUP(B108,'Allocations 2026-27'!$B$9:$C$328,2,FALSE)</f>
        <v>Highline</v>
      </c>
      <c r="N108" s="2">
        <f t="shared" si="5"/>
        <v>0</v>
      </c>
      <c r="O108">
        <f t="shared" si="6"/>
        <v>0</v>
      </c>
      <c r="P108" s="2"/>
      <c r="Q108" s="2">
        <f t="shared" si="7"/>
        <v>0</v>
      </c>
    </row>
    <row r="109" spans="2:17" x14ac:dyDescent="0.25">
      <c r="B109" s="31" t="s">
        <v>445</v>
      </c>
      <c r="C109" s="31" t="s">
        <v>109</v>
      </c>
      <c r="D109" s="2">
        <v>102.33</v>
      </c>
      <c r="E109" s="190"/>
      <c r="F109" s="190">
        <v>5</v>
      </c>
      <c r="G109" s="2">
        <v>0</v>
      </c>
      <c r="I109" s="177">
        <f t="shared" si="4"/>
        <v>107.33</v>
      </c>
      <c r="J109" s="2"/>
      <c r="K109" t="str">
        <f>VLOOKUP(B109,'Allocations 2026-27'!$B$9:$C$328,2,FALSE)</f>
        <v>Hockinson</v>
      </c>
      <c r="N109" s="2">
        <f t="shared" si="5"/>
        <v>0</v>
      </c>
      <c r="O109">
        <f t="shared" si="6"/>
        <v>0</v>
      </c>
      <c r="P109" s="2"/>
      <c r="Q109" s="2">
        <f t="shared" si="7"/>
        <v>0</v>
      </c>
    </row>
    <row r="110" spans="2:17" x14ac:dyDescent="0.25">
      <c r="B110" s="31" t="s">
        <v>576</v>
      </c>
      <c r="C110" s="31" t="s">
        <v>110</v>
      </c>
      <c r="D110" s="2">
        <v>18.84</v>
      </c>
      <c r="E110" s="190"/>
      <c r="F110" s="2">
        <v>0</v>
      </c>
      <c r="G110" s="2">
        <v>0</v>
      </c>
      <c r="H110" s="18"/>
      <c r="I110" s="177">
        <f t="shared" si="4"/>
        <v>18.84</v>
      </c>
      <c r="J110" s="2"/>
      <c r="K110" t="str">
        <f>VLOOKUP(B110,'Allocations 2026-27'!$B$9:$C$328,2,FALSE)</f>
        <v>Hood Canal</v>
      </c>
      <c r="N110" s="2">
        <f t="shared" si="5"/>
        <v>0</v>
      </c>
      <c r="O110">
        <f t="shared" si="6"/>
        <v>0</v>
      </c>
      <c r="P110" s="2"/>
      <c r="Q110" s="2">
        <f t="shared" si="7"/>
        <v>0</v>
      </c>
    </row>
    <row r="111" spans="2:17" x14ac:dyDescent="0.25">
      <c r="B111" s="31" t="s">
        <v>577</v>
      </c>
      <c r="C111" s="31" t="s">
        <v>111</v>
      </c>
      <c r="D111" s="2">
        <v>121</v>
      </c>
      <c r="E111" s="190"/>
      <c r="F111" s="190">
        <v>2</v>
      </c>
      <c r="G111" s="2">
        <v>0</v>
      </c>
      <c r="I111" s="177">
        <f t="shared" si="4"/>
        <v>123</v>
      </c>
      <c r="J111" s="2"/>
      <c r="K111" t="str">
        <f>VLOOKUP(B111,'Allocations 2026-27'!$B$9:$C$328,2,FALSE)</f>
        <v>Hoquiam</v>
      </c>
      <c r="N111" s="2">
        <f t="shared" si="5"/>
        <v>0</v>
      </c>
      <c r="O111">
        <f t="shared" si="6"/>
        <v>0</v>
      </c>
      <c r="P111" s="2"/>
      <c r="Q111" s="2">
        <f t="shared" si="7"/>
        <v>0</v>
      </c>
    </row>
    <row r="112" spans="2:17" x14ac:dyDescent="0.25">
      <c r="B112" s="33" t="s">
        <v>801</v>
      </c>
      <c r="C112" s="34" t="s">
        <v>817</v>
      </c>
      <c r="D112" s="2">
        <v>81</v>
      </c>
      <c r="E112" s="190"/>
      <c r="F112" s="2">
        <v>0</v>
      </c>
      <c r="G112" s="2">
        <v>0</v>
      </c>
      <c r="I112" s="177">
        <f t="shared" si="4"/>
        <v>112.33576642335767</v>
      </c>
      <c r="J112" s="2"/>
      <c r="K112" t="str">
        <f>VLOOKUP(B112,'Allocations 2026-27'!$B$9:$C$328,2,FALSE)</f>
        <v>IMPACT RENTON CHARTER SCHOOL</v>
      </c>
      <c r="L112">
        <v>274</v>
      </c>
      <c r="M112">
        <v>380</v>
      </c>
      <c r="N112" s="2">
        <f>IFERROR(D112/L112,0)</f>
        <v>0.29562043795620441</v>
      </c>
      <c r="O112">
        <f>M112-L112</f>
        <v>106</v>
      </c>
      <c r="P112" s="2"/>
      <c r="Q112" s="2">
        <f t="shared" si="7"/>
        <v>31.335766423357668</v>
      </c>
    </row>
    <row r="113" spans="2:17" x14ac:dyDescent="0.25">
      <c r="B113" s="161" t="s">
        <v>578</v>
      </c>
      <c r="C113" s="34" t="s">
        <v>112</v>
      </c>
      <c r="D113" s="2">
        <v>181.17</v>
      </c>
      <c r="E113" s="190"/>
      <c r="F113" s="2">
        <v>0</v>
      </c>
      <c r="G113" s="2">
        <v>0</v>
      </c>
      <c r="I113" s="177">
        <f t="shared" si="4"/>
        <v>200.76523719165084</v>
      </c>
      <c r="J113" s="2"/>
      <c r="K113" t="str">
        <f>VLOOKUP(B113,'Allocations 2026-27'!$B$9:$C$328,2,FALSE)</f>
        <v>Impact Puget Sound Elementry Charter</v>
      </c>
      <c r="L113">
        <v>527</v>
      </c>
      <c r="M113">
        <v>584</v>
      </c>
      <c r="N113" s="2">
        <f>IFERROR(D113/L113,0)</f>
        <v>0.3437760910815939</v>
      </c>
      <c r="O113">
        <f>M113-L113</f>
        <v>57</v>
      </c>
      <c r="P113" s="2"/>
      <c r="Q113" s="2">
        <f t="shared" si="7"/>
        <v>19.595237191650853</v>
      </c>
    </row>
    <row r="114" spans="2:17" x14ac:dyDescent="0.25">
      <c r="B114" s="33" t="s">
        <v>483</v>
      </c>
      <c r="C114" s="34" t="s">
        <v>818</v>
      </c>
      <c r="D114" s="2">
        <v>29</v>
      </c>
      <c r="E114" s="190"/>
      <c r="F114" s="2">
        <v>0</v>
      </c>
      <c r="G114" s="2">
        <v>0</v>
      </c>
      <c r="H114" s="18"/>
      <c r="I114" s="177">
        <f t="shared" si="4"/>
        <v>29</v>
      </c>
      <c r="J114" s="2"/>
      <c r="K114" t="str">
        <f>VLOOKUP(B114,'Allocations 2026-27'!$B$9:$C$328,2,FALSE)</f>
        <v>Impact Commencement Bay Elementary Charter</v>
      </c>
      <c r="N114" s="2">
        <f t="shared" si="5"/>
        <v>0</v>
      </c>
      <c r="O114">
        <f t="shared" si="6"/>
        <v>0</v>
      </c>
      <c r="P114" s="2"/>
      <c r="Q114" s="2">
        <f t="shared" si="7"/>
        <v>0</v>
      </c>
    </row>
    <row r="115" spans="2:17" x14ac:dyDescent="0.25">
      <c r="B115" s="33" t="s">
        <v>464</v>
      </c>
      <c r="C115" s="34" t="s">
        <v>113</v>
      </c>
      <c r="D115" s="2">
        <v>105.17</v>
      </c>
      <c r="E115" s="190"/>
      <c r="F115" s="2">
        <v>0</v>
      </c>
      <c r="G115" s="2">
        <v>0</v>
      </c>
      <c r="I115" s="177">
        <f t="shared" si="4"/>
        <v>105.17</v>
      </c>
      <c r="J115" s="2"/>
      <c r="K115" t="str">
        <f>VLOOKUP(B115,'Allocations 2026-27'!$B$9:$C$328,2,FALSE)</f>
        <v>Impact Salish Sea Charter</v>
      </c>
      <c r="L115" s="82"/>
      <c r="N115" s="2">
        <f t="shared" si="5"/>
        <v>0</v>
      </c>
      <c r="O115">
        <f t="shared" si="6"/>
        <v>0</v>
      </c>
      <c r="P115" s="2"/>
      <c r="Q115" s="2">
        <f t="shared" si="7"/>
        <v>0</v>
      </c>
    </row>
    <row r="116" spans="2:17" x14ac:dyDescent="0.25">
      <c r="B116" s="31" t="s">
        <v>580</v>
      </c>
      <c r="C116" s="31" t="s">
        <v>114</v>
      </c>
      <c r="D116" s="2">
        <v>0</v>
      </c>
      <c r="E116" s="190"/>
      <c r="F116" s="190">
        <v>34</v>
      </c>
      <c r="G116" s="2">
        <v>0</v>
      </c>
      <c r="H116" s="18"/>
      <c r="I116" s="177">
        <f t="shared" si="4"/>
        <v>34</v>
      </c>
      <c r="J116" s="2"/>
      <c r="K116" t="str">
        <f>VLOOKUP(B116,'Allocations 2026-27'!$B$9:$C$328,2,FALSE)</f>
        <v>Inchelium</v>
      </c>
      <c r="N116" s="2">
        <f t="shared" si="5"/>
        <v>0</v>
      </c>
      <c r="O116">
        <f t="shared" si="6"/>
        <v>0</v>
      </c>
      <c r="P116" s="2"/>
      <c r="Q116" s="2">
        <f t="shared" si="7"/>
        <v>0</v>
      </c>
    </row>
    <row r="117" spans="2:17" x14ac:dyDescent="0.25">
      <c r="B117" s="31" t="s">
        <v>581</v>
      </c>
      <c r="C117" s="31" t="s">
        <v>115</v>
      </c>
      <c r="D117" s="2">
        <v>0</v>
      </c>
      <c r="E117" s="190"/>
      <c r="F117" s="2">
        <v>0</v>
      </c>
      <c r="G117" s="2">
        <v>0</v>
      </c>
      <c r="I117" s="177">
        <f t="shared" si="4"/>
        <v>0</v>
      </c>
      <c r="J117" s="2"/>
      <c r="K117" t="str">
        <f>VLOOKUP(B117,'Allocations 2026-27'!$B$9:$C$328,2,FALSE)</f>
        <v>Index</v>
      </c>
      <c r="N117" s="2">
        <f t="shared" si="5"/>
        <v>0</v>
      </c>
      <c r="O117">
        <f t="shared" si="6"/>
        <v>0</v>
      </c>
      <c r="P117" s="2"/>
      <c r="Q117" s="2">
        <f t="shared" si="7"/>
        <v>0</v>
      </c>
    </row>
    <row r="118" spans="2:17" x14ac:dyDescent="0.25">
      <c r="B118" s="34" t="s">
        <v>667</v>
      </c>
      <c r="C118" s="34" t="s">
        <v>819</v>
      </c>
      <c r="D118" s="2">
        <v>0</v>
      </c>
      <c r="E118" s="190"/>
      <c r="F118" s="2">
        <v>0</v>
      </c>
      <c r="G118" s="2">
        <v>0</v>
      </c>
      <c r="H118" s="18"/>
      <c r="I118" s="177">
        <f t="shared" si="4"/>
        <v>0</v>
      </c>
      <c r="J118" s="2"/>
      <c r="K118" t="str">
        <f>VLOOKUP(B118,'Allocations 2026-27'!$B$9:$C$328,2,FALSE)</f>
        <v>Pride Prep Charter</v>
      </c>
      <c r="N118" s="2">
        <f t="shared" si="5"/>
        <v>0</v>
      </c>
      <c r="O118">
        <f t="shared" si="6"/>
        <v>0</v>
      </c>
      <c r="P118" s="2"/>
      <c r="Q118" s="2">
        <f t="shared" si="7"/>
        <v>0</v>
      </c>
    </row>
    <row r="119" spans="2:17" x14ac:dyDescent="0.25">
      <c r="B119" s="31" t="s">
        <v>582</v>
      </c>
      <c r="C119" s="31" t="s">
        <v>116</v>
      </c>
      <c r="D119" s="2">
        <v>1271.67</v>
      </c>
      <c r="E119" s="190"/>
      <c r="F119" s="190">
        <v>29.166666666666668</v>
      </c>
      <c r="G119" s="2">
        <v>0</v>
      </c>
      <c r="H119" s="18"/>
      <c r="I119" s="177">
        <f t="shared" si="4"/>
        <v>1300.8366666666668</v>
      </c>
      <c r="J119" s="2"/>
      <c r="K119" t="str">
        <f>VLOOKUP(B119,'Allocations 2026-27'!$B$9:$C$328,2,FALSE)</f>
        <v>Issaquah</v>
      </c>
      <c r="N119" s="2">
        <f t="shared" si="5"/>
        <v>0</v>
      </c>
      <c r="O119">
        <f t="shared" si="6"/>
        <v>0</v>
      </c>
      <c r="P119" s="2"/>
      <c r="Q119" s="2">
        <f t="shared" si="7"/>
        <v>0</v>
      </c>
    </row>
    <row r="120" spans="2:17" x14ac:dyDescent="0.25">
      <c r="B120" s="31" t="s">
        <v>583</v>
      </c>
      <c r="C120" s="31" t="s">
        <v>117</v>
      </c>
      <c r="D120" s="2">
        <v>0</v>
      </c>
      <c r="E120" s="190"/>
      <c r="F120" s="2">
        <v>0</v>
      </c>
      <c r="G120" s="2">
        <v>0</v>
      </c>
      <c r="H120" s="18"/>
      <c r="I120" s="177">
        <f t="shared" si="4"/>
        <v>0</v>
      </c>
      <c r="J120" s="2"/>
      <c r="K120" t="str">
        <f>VLOOKUP(B120,'Allocations 2026-27'!$B$9:$C$328,2,FALSE)</f>
        <v>Kahlotus</v>
      </c>
      <c r="N120" s="2">
        <f t="shared" si="5"/>
        <v>0</v>
      </c>
      <c r="O120">
        <f t="shared" si="6"/>
        <v>0</v>
      </c>
      <c r="P120" s="2"/>
      <c r="Q120" s="2">
        <f t="shared" si="7"/>
        <v>0</v>
      </c>
    </row>
    <row r="121" spans="2:17" x14ac:dyDescent="0.25">
      <c r="B121" s="31" t="s">
        <v>584</v>
      </c>
      <c r="C121" s="31" t="s">
        <v>118</v>
      </c>
      <c r="D121" s="2">
        <v>23.67</v>
      </c>
      <c r="E121" s="190"/>
      <c r="F121" s="2">
        <v>0</v>
      </c>
      <c r="G121" s="2">
        <v>0</v>
      </c>
      <c r="I121" s="177">
        <f t="shared" si="4"/>
        <v>23.67</v>
      </c>
      <c r="J121" s="2"/>
      <c r="K121" t="str">
        <f>VLOOKUP(B121,'Allocations 2026-27'!$B$9:$C$328,2,FALSE)</f>
        <v>Kalama</v>
      </c>
      <c r="N121" s="2">
        <f t="shared" si="5"/>
        <v>0</v>
      </c>
      <c r="O121">
        <f t="shared" si="6"/>
        <v>0</v>
      </c>
      <c r="P121" s="2"/>
      <c r="Q121" s="2">
        <f t="shared" si="7"/>
        <v>0</v>
      </c>
    </row>
    <row r="122" spans="2:17" x14ac:dyDescent="0.25">
      <c r="B122" s="31" t="s">
        <v>585</v>
      </c>
      <c r="C122" s="31" t="s">
        <v>119</v>
      </c>
      <c r="D122" s="2">
        <v>0</v>
      </c>
      <c r="E122" s="190"/>
      <c r="F122" s="2">
        <v>0</v>
      </c>
      <c r="G122" s="2">
        <v>0</v>
      </c>
      <c r="H122" s="18"/>
      <c r="I122" s="177">
        <f t="shared" si="4"/>
        <v>0</v>
      </c>
      <c r="J122" s="2"/>
      <c r="K122" t="str">
        <f>VLOOKUP(B122,'Allocations 2026-27'!$B$9:$C$328,2,FALSE)</f>
        <v>Keller</v>
      </c>
      <c r="N122" s="2">
        <f t="shared" si="5"/>
        <v>0</v>
      </c>
      <c r="O122">
        <f t="shared" si="6"/>
        <v>0</v>
      </c>
      <c r="P122" s="2"/>
      <c r="Q122" s="2">
        <f t="shared" si="7"/>
        <v>0</v>
      </c>
    </row>
    <row r="123" spans="2:17" x14ac:dyDescent="0.25">
      <c r="B123" s="31" t="s">
        <v>586</v>
      </c>
      <c r="C123" s="31" t="s">
        <v>120</v>
      </c>
      <c r="D123" s="2">
        <v>343.33000000000004</v>
      </c>
      <c r="E123" s="190"/>
      <c r="F123" s="190">
        <v>11</v>
      </c>
      <c r="G123" s="191">
        <v>3</v>
      </c>
      <c r="H123" s="18"/>
      <c r="I123" s="177">
        <f t="shared" si="4"/>
        <v>351.33000000000004</v>
      </c>
      <c r="J123" s="2"/>
      <c r="K123" t="str">
        <f>VLOOKUP(B123,'Allocations 2026-27'!$B$9:$C$328,2,FALSE)</f>
        <v>Kelso</v>
      </c>
      <c r="N123" s="2">
        <f t="shared" si="5"/>
        <v>0</v>
      </c>
      <c r="O123">
        <f t="shared" si="6"/>
        <v>0</v>
      </c>
      <c r="P123" s="2"/>
      <c r="Q123" s="2">
        <f t="shared" si="7"/>
        <v>0</v>
      </c>
    </row>
    <row r="124" spans="2:17" x14ac:dyDescent="0.25">
      <c r="B124" s="31" t="s">
        <v>587</v>
      </c>
      <c r="C124" s="31" t="s">
        <v>121</v>
      </c>
      <c r="D124" s="2">
        <v>3437.5</v>
      </c>
      <c r="E124" s="190"/>
      <c r="F124" s="2">
        <v>0</v>
      </c>
      <c r="G124" s="191">
        <v>1</v>
      </c>
      <c r="H124" s="18"/>
      <c r="I124" s="177">
        <f t="shared" si="4"/>
        <v>3436.5</v>
      </c>
      <c r="J124" s="2"/>
      <c r="K124" t="str">
        <f>VLOOKUP(B124,'Allocations 2026-27'!$B$9:$C$328,2,FALSE)</f>
        <v>Kennewick</v>
      </c>
      <c r="N124" s="2">
        <f t="shared" si="5"/>
        <v>0</v>
      </c>
      <c r="O124">
        <f t="shared" si="6"/>
        <v>0</v>
      </c>
      <c r="P124" s="2"/>
      <c r="Q124" s="2">
        <f t="shared" si="7"/>
        <v>0</v>
      </c>
    </row>
    <row r="125" spans="2:17" x14ac:dyDescent="0.25">
      <c r="B125" s="31" t="s">
        <v>588</v>
      </c>
      <c r="C125" s="31" t="s">
        <v>122</v>
      </c>
      <c r="D125" s="2">
        <v>7935.66</v>
      </c>
      <c r="E125" s="190"/>
      <c r="F125" s="190">
        <v>107.5</v>
      </c>
      <c r="G125" s="191">
        <v>1</v>
      </c>
      <c r="I125" s="177">
        <f t="shared" si="4"/>
        <v>8042.16</v>
      </c>
      <c r="J125" s="2"/>
      <c r="K125" t="str">
        <f>VLOOKUP(B125,'Allocations 2026-27'!$B$9:$C$328,2,FALSE)</f>
        <v>Kent</v>
      </c>
      <c r="N125" s="2">
        <f t="shared" si="5"/>
        <v>0</v>
      </c>
      <c r="O125">
        <f t="shared" si="6"/>
        <v>0</v>
      </c>
      <c r="P125" s="2"/>
      <c r="Q125" s="2">
        <f t="shared" si="7"/>
        <v>0</v>
      </c>
    </row>
    <row r="126" spans="2:17" x14ac:dyDescent="0.25">
      <c r="B126" s="31" t="s">
        <v>589</v>
      </c>
      <c r="C126" s="31" t="s">
        <v>123</v>
      </c>
      <c r="D126" s="2">
        <v>0</v>
      </c>
      <c r="E126" s="190"/>
      <c r="F126" s="2">
        <v>0</v>
      </c>
      <c r="G126" s="2">
        <v>0</v>
      </c>
      <c r="H126" s="18"/>
      <c r="I126" s="177">
        <f t="shared" si="4"/>
        <v>0</v>
      </c>
      <c r="J126" s="2"/>
      <c r="K126" t="str">
        <f>VLOOKUP(B126,'Allocations 2026-27'!$B$9:$C$328,2,FALSE)</f>
        <v>Kettle Falls</v>
      </c>
      <c r="N126" s="2">
        <f t="shared" si="5"/>
        <v>0</v>
      </c>
      <c r="O126">
        <f t="shared" si="6"/>
        <v>0</v>
      </c>
      <c r="P126" s="2"/>
      <c r="Q126" s="2">
        <f t="shared" si="7"/>
        <v>0</v>
      </c>
    </row>
    <row r="127" spans="2:17" x14ac:dyDescent="0.25">
      <c r="B127" s="31" t="s">
        <v>590</v>
      </c>
      <c r="C127" s="31" t="s">
        <v>124</v>
      </c>
      <c r="D127" s="2">
        <v>345.66</v>
      </c>
      <c r="E127" s="190"/>
      <c r="F127" s="190">
        <v>4</v>
      </c>
      <c r="G127" s="2">
        <v>0</v>
      </c>
      <c r="H127" s="18"/>
      <c r="I127" s="177">
        <f t="shared" si="4"/>
        <v>349.66</v>
      </c>
      <c r="J127" s="2"/>
      <c r="K127" t="str">
        <f>VLOOKUP(B127,'Allocations 2026-27'!$B$9:$C$328,2,FALSE)</f>
        <v>Kiona Benton</v>
      </c>
      <c r="N127" s="2">
        <f t="shared" si="5"/>
        <v>0</v>
      </c>
      <c r="O127">
        <f t="shared" si="6"/>
        <v>0</v>
      </c>
      <c r="P127" s="2"/>
      <c r="Q127" s="2">
        <f t="shared" si="7"/>
        <v>0</v>
      </c>
    </row>
    <row r="128" spans="2:17" x14ac:dyDescent="0.25">
      <c r="B128" s="31" t="s">
        <v>591</v>
      </c>
      <c r="C128" s="31" t="s">
        <v>125</v>
      </c>
      <c r="D128" s="2">
        <v>45.5</v>
      </c>
      <c r="E128" s="190"/>
      <c r="F128" s="2">
        <v>0</v>
      </c>
      <c r="G128" s="2">
        <v>0</v>
      </c>
      <c r="H128" s="18"/>
      <c r="I128" s="177">
        <f t="shared" si="4"/>
        <v>45.5</v>
      </c>
      <c r="J128" s="2"/>
      <c r="K128" t="str">
        <f>VLOOKUP(B128,'Allocations 2026-27'!$B$9:$C$328,2,FALSE)</f>
        <v>Kittitas</v>
      </c>
      <c r="N128" s="2">
        <f t="shared" si="5"/>
        <v>0</v>
      </c>
      <c r="O128">
        <f t="shared" si="6"/>
        <v>0</v>
      </c>
      <c r="P128" s="2"/>
      <c r="Q128" s="2">
        <f t="shared" si="7"/>
        <v>0</v>
      </c>
    </row>
    <row r="129" spans="2:17" x14ac:dyDescent="0.25">
      <c r="B129" s="31" t="s">
        <v>592</v>
      </c>
      <c r="C129" s="31" t="s">
        <v>126</v>
      </c>
      <c r="D129" s="2">
        <v>0</v>
      </c>
      <c r="E129" s="190"/>
      <c r="F129" s="2">
        <v>0</v>
      </c>
      <c r="G129" s="2">
        <v>0</v>
      </c>
      <c r="H129" s="18"/>
      <c r="I129" s="177">
        <f t="shared" si="4"/>
        <v>0</v>
      </c>
      <c r="J129" s="2"/>
      <c r="K129" t="str">
        <f>VLOOKUP(B129,'Allocations 2026-27'!$B$9:$C$328,2,FALSE)</f>
        <v>Klickitat</v>
      </c>
      <c r="N129" s="2">
        <f t="shared" si="5"/>
        <v>0</v>
      </c>
      <c r="O129">
        <f t="shared" si="6"/>
        <v>0</v>
      </c>
      <c r="P129" s="2"/>
      <c r="Q129" s="2">
        <f t="shared" si="7"/>
        <v>0</v>
      </c>
    </row>
    <row r="130" spans="2:17" x14ac:dyDescent="0.25">
      <c r="B130" s="31" t="s">
        <v>593</v>
      </c>
      <c r="C130" s="31" t="s">
        <v>127</v>
      </c>
      <c r="D130" s="2">
        <v>16</v>
      </c>
      <c r="E130" s="190"/>
      <c r="F130" s="190">
        <v>112.83333333333333</v>
      </c>
      <c r="G130" s="2">
        <v>0</v>
      </c>
      <c r="H130" s="18"/>
      <c r="I130" s="177">
        <f t="shared" si="4"/>
        <v>128.83333333333331</v>
      </c>
      <c r="J130" s="2"/>
      <c r="K130" t="str">
        <f>VLOOKUP(B130,'Allocations 2026-27'!$B$9:$C$328,2,FALSE)</f>
        <v>La Conner</v>
      </c>
      <c r="N130" s="2">
        <f t="shared" si="5"/>
        <v>0</v>
      </c>
      <c r="O130">
        <f t="shared" si="6"/>
        <v>0</v>
      </c>
      <c r="P130" s="2"/>
      <c r="Q130" s="2">
        <f t="shared" si="7"/>
        <v>0</v>
      </c>
    </row>
    <row r="131" spans="2:17" x14ac:dyDescent="0.25">
      <c r="B131" s="31" t="s">
        <v>594</v>
      </c>
      <c r="C131" s="31" t="s">
        <v>128</v>
      </c>
      <c r="D131" s="2">
        <v>64.66</v>
      </c>
      <c r="E131" s="190"/>
      <c r="F131" s="2">
        <v>0</v>
      </c>
      <c r="G131" s="191">
        <v>2</v>
      </c>
      <c r="H131" s="18"/>
      <c r="I131" s="177">
        <f t="shared" si="4"/>
        <v>62.66</v>
      </c>
      <c r="J131" s="2"/>
      <c r="K131" t="str">
        <f>VLOOKUP(B131,'Allocations 2026-27'!$B$9:$C$328,2,FALSE)</f>
        <v>Lacenter</v>
      </c>
      <c r="N131" s="2">
        <f t="shared" si="5"/>
        <v>0</v>
      </c>
      <c r="O131">
        <f t="shared" si="6"/>
        <v>0</v>
      </c>
      <c r="P131" s="2"/>
      <c r="Q131" s="2">
        <f t="shared" si="7"/>
        <v>0</v>
      </c>
    </row>
    <row r="132" spans="2:17" x14ac:dyDescent="0.25">
      <c r="B132" s="31" t="s">
        <v>595</v>
      </c>
      <c r="C132" s="31" t="s">
        <v>129</v>
      </c>
      <c r="D132" s="2">
        <v>0</v>
      </c>
      <c r="E132" s="190"/>
      <c r="F132" s="2">
        <v>0</v>
      </c>
      <c r="G132" s="2">
        <v>0</v>
      </c>
      <c r="H132" s="18"/>
      <c r="I132" s="177">
        <f t="shared" si="4"/>
        <v>0</v>
      </c>
      <c r="J132" s="2"/>
      <c r="K132" t="str">
        <f>VLOOKUP(B132,'Allocations 2026-27'!$B$9:$C$328,2,FALSE)</f>
        <v>Lacrosse Joint</v>
      </c>
      <c r="N132" s="2">
        <f t="shared" si="5"/>
        <v>0</v>
      </c>
      <c r="O132">
        <f t="shared" si="6"/>
        <v>0</v>
      </c>
      <c r="P132" s="2"/>
      <c r="Q132" s="2">
        <f t="shared" si="7"/>
        <v>0</v>
      </c>
    </row>
    <row r="133" spans="2:17" x14ac:dyDescent="0.25">
      <c r="B133" s="31" t="s">
        <v>596</v>
      </c>
      <c r="C133" s="31" t="s">
        <v>130</v>
      </c>
      <c r="D133" s="2">
        <v>363.33000000000004</v>
      </c>
      <c r="E133" s="190"/>
      <c r="F133" s="2">
        <v>0</v>
      </c>
      <c r="G133" s="2">
        <v>0</v>
      </c>
      <c r="I133" s="177">
        <f t="shared" si="4"/>
        <v>363.33000000000004</v>
      </c>
      <c r="J133" s="2"/>
      <c r="K133" t="str">
        <f>VLOOKUP(B133,'Allocations 2026-27'!$B$9:$C$328,2,FALSE)</f>
        <v>Lake Chelan</v>
      </c>
      <c r="N133" s="2">
        <f t="shared" si="5"/>
        <v>0</v>
      </c>
      <c r="O133">
        <f t="shared" si="6"/>
        <v>0</v>
      </c>
      <c r="P133" s="2"/>
      <c r="Q133" s="2">
        <f t="shared" si="7"/>
        <v>0</v>
      </c>
    </row>
    <row r="134" spans="2:17" x14ac:dyDescent="0.25">
      <c r="B134" s="31" t="s">
        <v>597</v>
      </c>
      <c r="C134" s="31" t="s">
        <v>131</v>
      </c>
      <c r="D134" s="2">
        <v>730.5</v>
      </c>
      <c r="E134" s="190"/>
      <c r="F134" s="190">
        <v>6</v>
      </c>
      <c r="G134" s="2">
        <v>0</v>
      </c>
      <c r="H134" s="18"/>
      <c r="I134" s="177">
        <f t="shared" si="4"/>
        <v>736.5</v>
      </c>
      <c r="J134" s="2"/>
      <c r="K134" t="str">
        <f>VLOOKUP(B134,'Allocations 2026-27'!$B$9:$C$328,2,FALSE)</f>
        <v>Lake Stevens</v>
      </c>
      <c r="N134" s="2">
        <f t="shared" si="5"/>
        <v>0</v>
      </c>
      <c r="O134">
        <f t="shared" si="6"/>
        <v>0</v>
      </c>
      <c r="P134" s="2"/>
      <c r="Q134" s="2">
        <f t="shared" si="7"/>
        <v>0</v>
      </c>
    </row>
    <row r="135" spans="2:17" x14ac:dyDescent="0.25">
      <c r="B135" s="31" t="s">
        <v>782</v>
      </c>
      <c r="C135" s="31" t="s">
        <v>132</v>
      </c>
      <c r="D135" s="2">
        <v>0</v>
      </c>
      <c r="E135" s="190"/>
      <c r="F135" s="2">
        <v>0</v>
      </c>
      <c r="G135" s="2">
        <v>0</v>
      </c>
      <c r="H135" s="18"/>
      <c r="I135" s="177">
        <f t="shared" si="4"/>
        <v>0</v>
      </c>
      <c r="J135" s="2"/>
      <c r="K135" t="e">
        <f>VLOOKUP(B135,'Allocations 2026-27'!$B$9:$C$328,2,FALSE)</f>
        <v>#N/A</v>
      </c>
      <c r="N135" s="2">
        <f t="shared" si="5"/>
        <v>0</v>
      </c>
      <c r="O135">
        <f t="shared" si="6"/>
        <v>0</v>
      </c>
      <c r="P135" s="2"/>
      <c r="Q135" s="2">
        <f t="shared" si="7"/>
        <v>0</v>
      </c>
    </row>
    <row r="136" spans="2:17" x14ac:dyDescent="0.25">
      <c r="B136" s="31" t="s">
        <v>598</v>
      </c>
      <c r="C136" s="31" t="s">
        <v>133</v>
      </c>
      <c r="D136" s="2">
        <v>3407.33</v>
      </c>
      <c r="E136" s="190"/>
      <c r="F136" s="190">
        <v>54.333333333333336</v>
      </c>
      <c r="G136" s="2">
        <v>0</v>
      </c>
      <c r="I136" s="177">
        <f t="shared" si="4"/>
        <v>3461.6633333333334</v>
      </c>
      <c r="J136" s="2"/>
      <c r="K136" t="str">
        <f>VLOOKUP(B136,'Allocations 2026-27'!$B$9:$C$328,2,FALSE)</f>
        <v>Lake Washington</v>
      </c>
      <c r="N136" s="2">
        <f t="shared" si="5"/>
        <v>0</v>
      </c>
      <c r="O136">
        <f t="shared" si="6"/>
        <v>0</v>
      </c>
      <c r="P136" s="2"/>
      <c r="Q136" s="2">
        <f t="shared" si="7"/>
        <v>0</v>
      </c>
    </row>
    <row r="137" spans="2:17" x14ac:dyDescent="0.25">
      <c r="B137" s="31" t="s">
        <v>599</v>
      </c>
      <c r="C137" s="31" t="s">
        <v>134</v>
      </c>
      <c r="D137" s="2">
        <v>316</v>
      </c>
      <c r="E137" s="190"/>
      <c r="F137" s="190">
        <v>7.666666666666667</v>
      </c>
      <c r="G137" s="2">
        <v>0</v>
      </c>
      <c r="H137" s="18"/>
      <c r="I137" s="177">
        <f t="shared" ref="I137:I200" si="8">IF(D137+E137+F137+Q137-G137&lt;0,0,D137+E137+F137-G137+Q137)</f>
        <v>323.66666666666669</v>
      </c>
      <c r="J137" s="2"/>
      <c r="K137" t="str">
        <f>VLOOKUP(B137,'Allocations 2026-27'!$B$9:$C$328,2,FALSE)</f>
        <v>Lakewood</v>
      </c>
      <c r="N137" s="2">
        <f t="shared" ref="N137:N200" si="9">IFERROR(D137/L137,0)</f>
        <v>0</v>
      </c>
      <c r="O137">
        <f t="shared" ref="O137:O200" si="10">M137-L137</f>
        <v>0</v>
      </c>
      <c r="P137" s="2"/>
      <c r="Q137" s="2">
        <f t="shared" ref="Q137:Q200" si="11">O137*N137</f>
        <v>0</v>
      </c>
    </row>
    <row r="138" spans="2:17" x14ac:dyDescent="0.25">
      <c r="B138" s="31" t="s">
        <v>600</v>
      </c>
      <c r="C138" s="31" t="s">
        <v>135</v>
      </c>
      <c r="D138" s="2">
        <v>0</v>
      </c>
      <c r="E138" s="190"/>
      <c r="F138" s="2">
        <v>0</v>
      </c>
      <c r="G138" s="2">
        <v>0</v>
      </c>
      <c r="H138" s="18"/>
      <c r="I138" s="177">
        <f t="shared" si="8"/>
        <v>0</v>
      </c>
      <c r="J138" s="2"/>
      <c r="K138" t="str">
        <f>VLOOKUP(B138,'Allocations 2026-27'!$B$9:$C$328,2,FALSE)</f>
        <v>Lamont</v>
      </c>
      <c r="N138" s="2">
        <f t="shared" si="9"/>
        <v>0</v>
      </c>
      <c r="O138">
        <f t="shared" si="10"/>
        <v>0</v>
      </c>
      <c r="P138" s="2"/>
      <c r="Q138" s="2">
        <f t="shared" si="11"/>
        <v>0</v>
      </c>
    </row>
    <row r="139" spans="2:17" x14ac:dyDescent="0.25">
      <c r="B139" s="31" t="s">
        <v>601</v>
      </c>
      <c r="C139" s="31" t="s">
        <v>136</v>
      </c>
      <c r="D139" s="2">
        <v>4</v>
      </c>
      <c r="E139" s="190"/>
      <c r="F139" s="2">
        <v>0</v>
      </c>
      <c r="G139" s="2">
        <v>0</v>
      </c>
      <c r="I139" s="177">
        <f t="shared" si="8"/>
        <v>4</v>
      </c>
      <c r="J139" s="2"/>
      <c r="K139" t="str">
        <f>VLOOKUP(B139,'Allocations 2026-27'!$B$9:$C$328,2,FALSE)</f>
        <v>Liberty</v>
      </c>
      <c r="N139" s="2">
        <f t="shared" si="9"/>
        <v>0</v>
      </c>
      <c r="O139">
        <f t="shared" si="10"/>
        <v>0</v>
      </c>
      <c r="P139" s="2"/>
      <c r="Q139" s="2">
        <f t="shared" si="11"/>
        <v>0</v>
      </c>
    </row>
    <row r="140" spans="2:17" x14ac:dyDescent="0.25">
      <c r="B140" s="31" t="s">
        <v>440</v>
      </c>
      <c r="C140" s="31" t="s">
        <v>137</v>
      </c>
      <c r="D140" s="2">
        <v>15.17</v>
      </c>
      <c r="E140" s="190"/>
      <c r="F140" s="2">
        <v>0</v>
      </c>
      <c r="G140" s="2">
        <v>0</v>
      </c>
      <c r="I140" s="177">
        <f t="shared" si="8"/>
        <v>15.17</v>
      </c>
      <c r="J140" s="2"/>
      <c r="K140" t="str">
        <f>VLOOKUP(B140,'Allocations 2026-27'!$B$9:$C$328,2,FALSE)</f>
        <v>Lind</v>
      </c>
      <c r="N140" s="2">
        <f t="shared" si="9"/>
        <v>0</v>
      </c>
      <c r="O140">
        <f t="shared" si="10"/>
        <v>0</v>
      </c>
      <c r="P140" s="2"/>
      <c r="Q140" s="2">
        <f t="shared" si="11"/>
        <v>0</v>
      </c>
    </row>
    <row r="141" spans="2:17" x14ac:dyDescent="0.25">
      <c r="B141" s="31" t="s">
        <v>602</v>
      </c>
      <c r="C141" s="31" t="s">
        <v>138</v>
      </c>
      <c r="D141" s="2">
        <v>544.16999999999996</v>
      </c>
      <c r="E141" s="190"/>
      <c r="F141" s="190">
        <v>11.166666666666666</v>
      </c>
      <c r="G141" s="2">
        <v>0</v>
      </c>
      <c r="I141" s="177">
        <f t="shared" si="8"/>
        <v>555.33666666666659</v>
      </c>
      <c r="J141" s="2"/>
      <c r="K141" t="str">
        <f>VLOOKUP(B141,'Allocations 2026-27'!$B$9:$C$328,2,FALSE)</f>
        <v>Longview</v>
      </c>
      <c r="N141" s="2">
        <f t="shared" si="9"/>
        <v>0</v>
      </c>
      <c r="O141">
        <f t="shared" si="10"/>
        <v>0</v>
      </c>
      <c r="P141" s="2"/>
      <c r="Q141" s="2">
        <f t="shared" si="11"/>
        <v>0</v>
      </c>
    </row>
    <row r="142" spans="2:17" x14ac:dyDescent="0.25">
      <c r="B142" s="31" t="s">
        <v>603</v>
      </c>
      <c r="C142" s="31" t="s">
        <v>139</v>
      </c>
      <c r="D142" s="2">
        <v>0</v>
      </c>
      <c r="E142" s="190"/>
      <c r="F142" s="2">
        <v>0</v>
      </c>
      <c r="G142" s="2">
        <v>0</v>
      </c>
      <c r="I142" s="177">
        <f t="shared" si="8"/>
        <v>0</v>
      </c>
      <c r="J142" s="2"/>
      <c r="K142" t="str">
        <f>VLOOKUP(B142,'Allocations 2026-27'!$B$9:$C$328,2,FALSE)</f>
        <v>Loon Lake</v>
      </c>
      <c r="N142" s="2">
        <f t="shared" si="9"/>
        <v>0</v>
      </c>
      <c r="O142">
        <f t="shared" si="10"/>
        <v>0</v>
      </c>
      <c r="P142" s="2"/>
      <c r="Q142" s="2">
        <f t="shared" si="11"/>
        <v>0</v>
      </c>
    </row>
    <row r="143" spans="2:17" x14ac:dyDescent="0.25">
      <c r="B143" s="31" t="s">
        <v>488</v>
      </c>
      <c r="C143" s="31" t="s">
        <v>140</v>
      </c>
      <c r="D143" s="2">
        <v>19.5</v>
      </c>
      <c r="E143" s="190"/>
      <c r="F143" s="2">
        <v>0</v>
      </c>
      <c r="G143" s="2">
        <v>0</v>
      </c>
      <c r="H143" s="18"/>
      <c r="I143" s="177">
        <f t="shared" si="8"/>
        <v>19.5</v>
      </c>
      <c r="J143" s="2"/>
      <c r="K143" t="str">
        <f>VLOOKUP(B143,'Allocations 2026-27'!$B$9:$C$328,2,FALSE)</f>
        <v>Lopez</v>
      </c>
      <c r="N143" s="2">
        <f t="shared" si="9"/>
        <v>0</v>
      </c>
      <c r="O143">
        <f t="shared" si="10"/>
        <v>0</v>
      </c>
      <c r="P143" s="2"/>
      <c r="Q143" s="2">
        <f t="shared" si="11"/>
        <v>0</v>
      </c>
    </row>
    <row r="144" spans="2:17" x14ac:dyDescent="0.25">
      <c r="B144" s="33" t="s">
        <v>604</v>
      </c>
      <c r="C144" s="34" t="s">
        <v>141</v>
      </c>
      <c r="D144" s="2">
        <v>3</v>
      </c>
      <c r="E144" s="190"/>
      <c r="F144" s="2">
        <v>0</v>
      </c>
      <c r="G144" s="2">
        <v>0</v>
      </c>
      <c r="I144" s="177">
        <f t="shared" si="8"/>
        <v>3</v>
      </c>
      <c r="J144" s="2"/>
      <c r="K144" t="str">
        <f>VLOOKUP(B144,'Allocations 2026-27'!$B$9:$C$328,2,FALSE)</f>
        <v>Lumen Charter</v>
      </c>
      <c r="N144" s="2">
        <f t="shared" si="9"/>
        <v>0</v>
      </c>
      <c r="O144">
        <f t="shared" si="10"/>
        <v>0</v>
      </c>
      <c r="P144" s="2"/>
      <c r="Q144" s="2">
        <f t="shared" si="11"/>
        <v>0</v>
      </c>
    </row>
    <row r="145" spans="2:17" x14ac:dyDescent="0.25">
      <c r="B145" s="34" t="s">
        <v>783</v>
      </c>
      <c r="C145" s="31" t="s">
        <v>142</v>
      </c>
      <c r="D145" s="2">
        <v>0</v>
      </c>
      <c r="E145" s="190"/>
      <c r="F145" s="2">
        <v>0</v>
      </c>
      <c r="G145" s="2">
        <v>0</v>
      </c>
      <c r="I145" s="177">
        <f t="shared" si="8"/>
        <v>0</v>
      </c>
      <c r="J145" s="2"/>
      <c r="K145" t="e">
        <f>VLOOKUP(B145,'Allocations 2026-27'!$B$9:$C$328,2,FALSE)</f>
        <v>#N/A</v>
      </c>
      <c r="N145" s="2">
        <f t="shared" si="9"/>
        <v>0</v>
      </c>
      <c r="O145">
        <f t="shared" si="10"/>
        <v>0</v>
      </c>
      <c r="P145" s="2"/>
      <c r="Q145" s="2">
        <f t="shared" si="11"/>
        <v>0</v>
      </c>
    </row>
    <row r="146" spans="2:17" x14ac:dyDescent="0.25">
      <c r="B146" s="31" t="s">
        <v>605</v>
      </c>
      <c r="C146" s="31" t="s">
        <v>143</v>
      </c>
      <c r="D146" s="2">
        <v>13</v>
      </c>
      <c r="E146" s="190"/>
      <c r="F146" s="2">
        <v>0</v>
      </c>
      <c r="G146" s="2">
        <v>0</v>
      </c>
      <c r="I146" s="177">
        <f t="shared" si="8"/>
        <v>13</v>
      </c>
      <c r="J146" s="2"/>
      <c r="K146" t="str">
        <f>VLOOKUP(B146,'Allocations 2026-27'!$B$9:$C$328,2,FALSE)</f>
        <v>Lyle</v>
      </c>
      <c r="N146" s="2">
        <f t="shared" si="9"/>
        <v>0</v>
      </c>
      <c r="O146">
        <f t="shared" si="10"/>
        <v>0</v>
      </c>
      <c r="P146" s="2"/>
      <c r="Q146" s="2">
        <f t="shared" si="11"/>
        <v>0</v>
      </c>
    </row>
    <row r="147" spans="2:17" x14ac:dyDescent="0.25">
      <c r="B147" s="31" t="s">
        <v>606</v>
      </c>
      <c r="C147" s="31" t="s">
        <v>144</v>
      </c>
      <c r="D147" s="2">
        <v>407.67</v>
      </c>
      <c r="E147" s="190"/>
      <c r="F147" s="2">
        <v>0</v>
      </c>
      <c r="G147" s="191">
        <v>1</v>
      </c>
      <c r="I147" s="177">
        <f t="shared" si="8"/>
        <v>406.67</v>
      </c>
      <c r="J147" s="2"/>
      <c r="K147" t="str">
        <f>VLOOKUP(B147,'Allocations 2026-27'!$B$9:$C$328,2,FALSE)</f>
        <v>Lynden</v>
      </c>
      <c r="N147" s="2">
        <f t="shared" si="9"/>
        <v>0</v>
      </c>
      <c r="O147">
        <f t="shared" si="10"/>
        <v>0</v>
      </c>
      <c r="P147" s="2"/>
      <c r="Q147" s="2">
        <f t="shared" si="11"/>
        <v>0</v>
      </c>
    </row>
    <row r="148" spans="2:17" x14ac:dyDescent="0.25">
      <c r="B148" s="31" t="s">
        <v>607</v>
      </c>
      <c r="C148" s="31" t="s">
        <v>145</v>
      </c>
      <c r="D148" s="2">
        <v>284.83999999999997</v>
      </c>
      <c r="E148" s="190"/>
      <c r="F148" s="2">
        <v>0</v>
      </c>
      <c r="G148" s="2">
        <v>0</v>
      </c>
      <c r="H148" s="18"/>
      <c r="I148" s="177">
        <f t="shared" si="8"/>
        <v>284.83999999999997</v>
      </c>
      <c r="J148" s="2"/>
      <c r="K148" t="str">
        <f>VLOOKUP(B148,'Allocations 2026-27'!$B$9:$C$328,2,FALSE)</f>
        <v>Mabton</v>
      </c>
      <c r="N148" s="2">
        <f t="shared" si="9"/>
        <v>0</v>
      </c>
      <c r="O148">
        <f t="shared" si="10"/>
        <v>0</v>
      </c>
      <c r="P148" s="2"/>
      <c r="Q148" s="2">
        <f t="shared" si="11"/>
        <v>0</v>
      </c>
    </row>
    <row r="149" spans="2:17" x14ac:dyDescent="0.25">
      <c r="B149" s="31" t="s">
        <v>608</v>
      </c>
      <c r="C149" s="31" t="s">
        <v>146</v>
      </c>
      <c r="D149" s="2">
        <v>12.67</v>
      </c>
      <c r="E149" s="190"/>
      <c r="F149" s="2">
        <v>0</v>
      </c>
      <c r="G149" s="2">
        <v>0</v>
      </c>
      <c r="H149" s="18"/>
      <c r="I149" s="177">
        <f t="shared" si="8"/>
        <v>12.67</v>
      </c>
      <c r="J149" s="2"/>
      <c r="K149" t="str">
        <f>VLOOKUP(B149,'Allocations 2026-27'!$B$9:$C$328,2,FALSE)</f>
        <v>Mansfield</v>
      </c>
      <c r="N149" s="2">
        <f t="shared" si="9"/>
        <v>0</v>
      </c>
      <c r="O149">
        <f t="shared" si="10"/>
        <v>0</v>
      </c>
      <c r="P149" s="2"/>
      <c r="Q149" s="2">
        <f t="shared" si="11"/>
        <v>0</v>
      </c>
    </row>
    <row r="150" spans="2:17" x14ac:dyDescent="0.25">
      <c r="B150" s="31" t="s">
        <v>609</v>
      </c>
      <c r="C150" s="31" t="s">
        <v>147</v>
      </c>
      <c r="D150" s="2">
        <v>196.32999999999998</v>
      </c>
      <c r="E150" s="190"/>
      <c r="F150" s="2">
        <v>0</v>
      </c>
      <c r="G150" s="2">
        <v>0</v>
      </c>
      <c r="H150" s="18"/>
      <c r="I150" s="177">
        <f t="shared" si="8"/>
        <v>196.32999999999998</v>
      </c>
      <c r="J150" s="2"/>
      <c r="K150" t="str">
        <f>VLOOKUP(B150,'Allocations 2026-27'!$B$9:$C$328,2,FALSE)</f>
        <v>Manson</v>
      </c>
      <c r="N150" s="2">
        <f t="shared" si="9"/>
        <v>0</v>
      </c>
      <c r="O150">
        <f t="shared" si="10"/>
        <v>0</v>
      </c>
      <c r="P150" s="2"/>
      <c r="Q150" s="2">
        <f t="shared" si="11"/>
        <v>0</v>
      </c>
    </row>
    <row r="151" spans="2:17" x14ac:dyDescent="0.25">
      <c r="B151" s="31" t="s">
        <v>610</v>
      </c>
      <c r="C151" s="31" t="s">
        <v>148</v>
      </c>
      <c r="D151" s="2">
        <v>25.5</v>
      </c>
      <c r="E151" s="190"/>
      <c r="F151" s="190">
        <v>1</v>
      </c>
      <c r="G151" s="2">
        <v>0</v>
      </c>
      <c r="I151" s="177">
        <f t="shared" si="8"/>
        <v>26.5</v>
      </c>
      <c r="J151" s="2"/>
      <c r="K151" t="str">
        <f>VLOOKUP(B151,'Allocations 2026-27'!$B$9:$C$328,2,FALSE)</f>
        <v>Mary M Knight</v>
      </c>
      <c r="N151" s="2">
        <f t="shared" si="9"/>
        <v>0</v>
      </c>
      <c r="O151">
        <f t="shared" si="10"/>
        <v>0</v>
      </c>
      <c r="P151" s="2"/>
      <c r="Q151" s="2">
        <f t="shared" si="11"/>
        <v>0</v>
      </c>
    </row>
    <row r="152" spans="2:17" x14ac:dyDescent="0.25">
      <c r="B152" s="31" t="s">
        <v>611</v>
      </c>
      <c r="C152" s="31" t="s">
        <v>149</v>
      </c>
      <c r="D152" s="2">
        <v>0</v>
      </c>
      <c r="E152" s="190"/>
      <c r="F152" s="2">
        <v>0</v>
      </c>
      <c r="G152" s="2">
        <v>0</v>
      </c>
      <c r="I152" s="177">
        <f t="shared" si="8"/>
        <v>0</v>
      </c>
      <c r="J152" s="2"/>
      <c r="K152" t="str">
        <f>VLOOKUP(B152,'Allocations 2026-27'!$B$9:$C$328,2,FALSE)</f>
        <v>Mary Walker</v>
      </c>
      <c r="N152" s="2">
        <f t="shared" si="9"/>
        <v>0</v>
      </c>
      <c r="O152">
        <f t="shared" si="10"/>
        <v>0</v>
      </c>
      <c r="P152" s="2"/>
      <c r="Q152" s="2">
        <f t="shared" si="11"/>
        <v>0</v>
      </c>
    </row>
    <row r="153" spans="2:17" x14ac:dyDescent="0.25">
      <c r="B153" s="31" t="s">
        <v>612</v>
      </c>
      <c r="C153" s="31" t="s">
        <v>150</v>
      </c>
      <c r="D153" s="2">
        <v>1505.5</v>
      </c>
      <c r="E153" s="190"/>
      <c r="F153" s="190">
        <v>70</v>
      </c>
      <c r="G153" s="191">
        <v>1</v>
      </c>
      <c r="I153" s="177">
        <f t="shared" si="8"/>
        <v>1574.5</v>
      </c>
      <c r="J153" s="2"/>
      <c r="K153" t="str">
        <f>VLOOKUP(B153,'Allocations 2026-27'!$B$9:$C$328,2,FALSE)</f>
        <v>Marysville</v>
      </c>
      <c r="N153" s="2">
        <f t="shared" si="9"/>
        <v>0</v>
      </c>
      <c r="O153">
        <f t="shared" si="10"/>
        <v>0</v>
      </c>
      <c r="P153" s="2"/>
      <c r="Q153" s="2">
        <f t="shared" si="11"/>
        <v>0</v>
      </c>
    </row>
    <row r="154" spans="2:17" x14ac:dyDescent="0.25">
      <c r="B154" s="31" t="s">
        <v>613</v>
      </c>
      <c r="C154" s="31" t="s">
        <v>151</v>
      </c>
      <c r="D154" s="2">
        <v>1.83</v>
      </c>
      <c r="E154" s="190"/>
      <c r="F154" s="2">
        <v>0</v>
      </c>
      <c r="G154" s="2">
        <v>0</v>
      </c>
      <c r="I154" s="177">
        <f t="shared" si="8"/>
        <v>1.83</v>
      </c>
      <c r="J154" s="2"/>
      <c r="K154" t="str">
        <f>VLOOKUP(B154,'Allocations 2026-27'!$B$9:$C$328,2,FALSE)</f>
        <v>Mc Cleary</v>
      </c>
      <c r="N154" s="2">
        <f t="shared" si="9"/>
        <v>0</v>
      </c>
      <c r="O154">
        <f t="shared" si="10"/>
        <v>0</v>
      </c>
      <c r="P154" s="2"/>
      <c r="Q154" s="2">
        <f t="shared" si="11"/>
        <v>0</v>
      </c>
    </row>
    <row r="155" spans="2:17" x14ac:dyDescent="0.25">
      <c r="B155" s="31" t="s">
        <v>614</v>
      </c>
      <c r="C155" s="31" t="s">
        <v>152</v>
      </c>
      <c r="D155" s="2">
        <v>436.66</v>
      </c>
      <c r="E155" s="190"/>
      <c r="F155" s="190">
        <v>29.5</v>
      </c>
      <c r="G155" s="2">
        <v>0</v>
      </c>
      <c r="H155" s="18"/>
      <c r="I155" s="177">
        <f t="shared" si="8"/>
        <v>466.16</v>
      </c>
      <c r="J155" s="2"/>
      <c r="K155" t="str">
        <f>VLOOKUP(B155,'Allocations 2026-27'!$B$9:$C$328,2,FALSE)</f>
        <v>Mead</v>
      </c>
      <c r="N155" s="2">
        <f t="shared" si="9"/>
        <v>0</v>
      </c>
      <c r="O155">
        <f t="shared" si="10"/>
        <v>0</v>
      </c>
      <c r="P155" s="2"/>
      <c r="Q155" s="2">
        <f t="shared" si="11"/>
        <v>0</v>
      </c>
    </row>
    <row r="156" spans="2:17" x14ac:dyDescent="0.25">
      <c r="B156" s="31" t="s">
        <v>615</v>
      </c>
      <c r="C156" s="31" t="s">
        <v>153</v>
      </c>
      <c r="D156" s="2">
        <v>29.840000000000003</v>
      </c>
      <c r="E156" s="190"/>
      <c r="F156" s="2">
        <v>0</v>
      </c>
      <c r="G156" s="2">
        <v>0</v>
      </c>
      <c r="H156" s="18"/>
      <c r="I156" s="177">
        <f t="shared" si="8"/>
        <v>29.840000000000003</v>
      </c>
      <c r="J156" s="2"/>
      <c r="K156" t="str">
        <f>VLOOKUP(B156,'Allocations 2026-27'!$B$9:$C$328,2,FALSE)</f>
        <v>Medical Lake</v>
      </c>
      <c r="N156" s="2">
        <f t="shared" si="9"/>
        <v>0</v>
      </c>
      <c r="O156">
        <f t="shared" si="10"/>
        <v>0</v>
      </c>
      <c r="P156" s="2"/>
      <c r="Q156" s="2">
        <f t="shared" si="11"/>
        <v>0</v>
      </c>
    </row>
    <row r="157" spans="2:17" x14ac:dyDescent="0.25">
      <c r="B157" s="31" t="s">
        <v>616</v>
      </c>
      <c r="C157" s="31" t="s">
        <v>154</v>
      </c>
      <c r="D157" s="2">
        <v>146.5</v>
      </c>
      <c r="E157" s="190"/>
      <c r="F157" s="2">
        <v>0</v>
      </c>
      <c r="G157" s="2">
        <v>0</v>
      </c>
      <c r="H157" s="18"/>
      <c r="I157" s="177">
        <f t="shared" si="8"/>
        <v>146.5</v>
      </c>
      <c r="J157" s="2"/>
      <c r="K157" t="str">
        <f>VLOOKUP(B157,'Allocations 2026-27'!$B$9:$C$328,2,FALSE)</f>
        <v>Mercer Island</v>
      </c>
      <c r="N157" s="2">
        <f t="shared" si="9"/>
        <v>0</v>
      </c>
      <c r="O157">
        <f t="shared" si="10"/>
        <v>0</v>
      </c>
      <c r="P157" s="2"/>
      <c r="Q157" s="2">
        <f t="shared" si="11"/>
        <v>0</v>
      </c>
    </row>
    <row r="158" spans="2:17" x14ac:dyDescent="0.25">
      <c r="B158" s="31" t="s">
        <v>617</v>
      </c>
      <c r="C158" s="31" t="s">
        <v>155</v>
      </c>
      <c r="D158" s="2">
        <v>251.83999999999997</v>
      </c>
      <c r="E158" s="190"/>
      <c r="F158" s="190">
        <v>16</v>
      </c>
      <c r="G158" s="2">
        <v>0</v>
      </c>
      <c r="H158" s="18"/>
      <c r="I158" s="177">
        <f t="shared" si="8"/>
        <v>267.83999999999997</v>
      </c>
      <c r="J158" s="2"/>
      <c r="K158" t="str">
        <f>VLOOKUP(B158,'Allocations 2026-27'!$B$9:$C$328,2,FALSE)</f>
        <v>Meridian</v>
      </c>
      <c r="N158" s="2">
        <f t="shared" si="9"/>
        <v>0</v>
      </c>
      <c r="O158">
        <f t="shared" si="10"/>
        <v>0</v>
      </c>
      <c r="P158" s="2"/>
      <c r="Q158" s="2">
        <f t="shared" si="11"/>
        <v>0</v>
      </c>
    </row>
    <row r="159" spans="2:17" x14ac:dyDescent="0.25">
      <c r="B159" s="31" t="s">
        <v>618</v>
      </c>
      <c r="C159" s="31" t="s">
        <v>156</v>
      </c>
      <c r="D159" s="2">
        <v>22</v>
      </c>
      <c r="E159" s="190"/>
      <c r="F159" s="2">
        <v>0</v>
      </c>
      <c r="G159" s="2">
        <v>0</v>
      </c>
      <c r="H159" s="18"/>
      <c r="I159" s="177">
        <f t="shared" si="8"/>
        <v>22</v>
      </c>
      <c r="J159" s="2"/>
      <c r="K159" t="str">
        <f>VLOOKUP(B159,'Allocations 2026-27'!$B$9:$C$328,2,FALSE)</f>
        <v>Methow Valley</v>
      </c>
      <c r="N159" s="2">
        <f t="shared" si="9"/>
        <v>0</v>
      </c>
      <c r="O159">
        <f t="shared" si="10"/>
        <v>0</v>
      </c>
      <c r="P159" s="2"/>
      <c r="Q159" s="2">
        <f t="shared" si="11"/>
        <v>0</v>
      </c>
    </row>
    <row r="160" spans="2:17" x14ac:dyDescent="0.25">
      <c r="B160" s="31" t="s">
        <v>619</v>
      </c>
      <c r="C160" s="31" t="s">
        <v>157</v>
      </c>
      <c r="D160" s="2">
        <v>0</v>
      </c>
      <c r="E160" s="190"/>
      <c r="F160" s="2">
        <v>0</v>
      </c>
      <c r="G160" s="2">
        <v>0</v>
      </c>
      <c r="I160" s="177">
        <f t="shared" si="8"/>
        <v>0</v>
      </c>
      <c r="J160" s="2"/>
      <c r="K160" t="str">
        <f>VLOOKUP(B160,'Allocations 2026-27'!$B$9:$C$328,2,FALSE)</f>
        <v>Mill A</v>
      </c>
      <c r="N160" s="2">
        <f t="shared" si="9"/>
        <v>0</v>
      </c>
      <c r="O160">
        <f t="shared" si="10"/>
        <v>0</v>
      </c>
      <c r="P160" s="2"/>
      <c r="Q160" s="2">
        <f t="shared" si="11"/>
        <v>0</v>
      </c>
    </row>
    <row r="161" spans="2:17" x14ac:dyDescent="0.25">
      <c r="B161" s="31" t="s">
        <v>620</v>
      </c>
      <c r="C161" s="31" t="s">
        <v>158</v>
      </c>
      <c r="D161" s="2">
        <v>787.17000000000007</v>
      </c>
      <c r="E161" s="190"/>
      <c r="F161" s="190">
        <v>7</v>
      </c>
      <c r="G161" s="2">
        <v>0</v>
      </c>
      <c r="H161" s="18"/>
      <c r="I161" s="177">
        <f t="shared" si="8"/>
        <v>794.17000000000007</v>
      </c>
      <c r="J161" s="2"/>
      <c r="K161" t="str">
        <f>VLOOKUP(B161,'Allocations 2026-27'!$B$9:$C$328,2,FALSE)</f>
        <v>Monroe</v>
      </c>
      <c r="N161" s="2">
        <f t="shared" si="9"/>
        <v>0</v>
      </c>
      <c r="O161">
        <f t="shared" si="10"/>
        <v>0</v>
      </c>
      <c r="P161" s="2"/>
      <c r="Q161" s="2">
        <f t="shared" si="11"/>
        <v>0</v>
      </c>
    </row>
    <row r="162" spans="2:17" x14ac:dyDescent="0.25">
      <c r="B162" s="31" t="s">
        <v>621</v>
      </c>
      <c r="C162" s="31" t="s">
        <v>159</v>
      </c>
      <c r="D162" s="2">
        <v>38.17</v>
      </c>
      <c r="E162" s="190"/>
      <c r="F162" s="2">
        <v>0</v>
      </c>
      <c r="G162" s="2">
        <v>0</v>
      </c>
      <c r="H162" s="18"/>
      <c r="I162" s="177">
        <f t="shared" si="8"/>
        <v>38.17</v>
      </c>
      <c r="J162" s="2"/>
      <c r="K162" t="str">
        <f>VLOOKUP(B162,'Allocations 2026-27'!$B$9:$C$328,2,FALSE)</f>
        <v>Montesano</v>
      </c>
      <c r="N162" s="2">
        <f t="shared" si="9"/>
        <v>0</v>
      </c>
      <c r="O162">
        <f t="shared" si="10"/>
        <v>0</v>
      </c>
      <c r="P162" s="2"/>
      <c r="Q162" s="2">
        <f t="shared" si="11"/>
        <v>0</v>
      </c>
    </row>
    <row r="163" spans="2:17" x14ac:dyDescent="0.25">
      <c r="B163" s="31" t="s">
        <v>622</v>
      </c>
      <c r="C163" s="31" t="s">
        <v>160</v>
      </c>
      <c r="D163" s="2">
        <v>0.33</v>
      </c>
      <c r="E163" s="190"/>
      <c r="F163" s="2">
        <v>0</v>
      </c>
      <c r="G163" s="2">
        <v>0</v>
      </c>
      <c r="H163" s="18"/>
      <c r="I163" s="177">
        <f t="shared" si="8"/>
        <v>0.33</v>
      </c>
      <c r="J163" s="2"/>
      <c r="K163" t="str">
        <f>VLOOKUP(B163,'Allocations 2026-27'!$B$9:$C$328,2,FALSE)</f>
        <v>Morton</v>
      </c>
      <c r="N163" s="2">
        <f t="shared" si="9"/>
        <v>0</v>
      </c>
      <c r="O163">
        <f t="shared" si="10"/>
        <v>0</v>
      </c>
      <c r="P163" s="2"/>
      <c r="Q163" s="2">
        <f t="shared" si="11"/>
        <v>0</v>
      </c>
    </row>
    <row r="164" spans="2:17" x14ac:dyDescent="0.25">
      <c r="B164" s="31" t="s">
        <v>623</v>
      </c>
      <c r="C164" s="31" t="s">
        <v>161</v>
      </c>
      <c r="D164" s="2">
        <v>1162.5</v>
      </c>
      <c r="E164" s="190"/>
      <c r="F164" s="190">
        <v>5</v>
      </c>
      <c r="G164" s="2">
        <v>0</v>
      </c>
      <c r="H164" s="18"/>
      <c r="I164" s="177">
        <f t="shared" si="8"/>
        <v>1167.5</v>
      </c>
      <c r="J164" s="2"/>
      <c r="K164" t="str">
        <f>VLOOKUP(B164,'Allocations 2026-27'!$B$9:$C$328,2,FALSE)</f>
        <v>Moses Lake</v>
      </c>
      <c r="N164" s="2">
        <f t="shared" si="9"/>
        <v>0</v>
      </c>
      <c r="O164">
        <f t="shared" si="10"/>
        <v>0</v>
      </c>
      <c r="P164" s="2"/>
      <c r="Q164" s="2">
        <f t="shared" si="11"/>
        <v>0</v>
      </c>
    </row>
    <row r="165" spans="2:17" x14ac:dyDescent="0.25">
      <c r="B165" s="31" t="s">
        <v>468</v>
      </c>
      <c r="C165" s="31" t="s">
        <v>162</v>
      </c>
      <c r="D165" s="2">
        <v>67.17</v>
      </c>
      <c r="E165" s="190"/>
      <c r="F165" s="2">
        <v>0</v>
      </c>
      <c r="G165" s="2">
        <v>0</v>
      </c>
      <c r="I165" s="177">
        <f t="shared" si="8"/>
        <v>67.17</v>
      </c>
      <c r="J165" s="2"/>
      <c r="K165" t="str">
        <f>VLOOKUP(B165,'Allocations 2026-27'!$B$9:$C$328,2,FALSE)</f>
        <v>Mossyrock</v>
      </c>
      <c r="N165" s="2">
        <f t="shared" si="9"/>
        <v>0</v>
      </c>
      <c r="O165">
        <f t="shared" si="10"/>
        <v>0</v>
      </c>
      <c r="P165" s="2"/>
      <c r="Q165" s="2">
        <f t="shared" si="11"/>
        <v>0</v>
      </c>
    </row>
    <row r="166" spans="2:17" x14ac:dyDescent="0.25">
      <c r="B166" s="31" t="s">
        <v>624</v>
      </c>
      <c r="C166" s="31" t="s">
        <v>163</v>
      </c>
      <c r="D166" s="2">
        <v>121.34</v>
      </c>
      <c r="E166" s="190"/>
      <c r="F166" s="190">
        <v>220.83333333333334</v>
      </c>
      <c r="G166" s="2">
        <v>0</v>
      </c>
      <c r="I166" s="177">
        <f t="shared" si="8"/>
        <v>342.17333333333335</v>
      </c>
      <c r="J166" s="2"/>
      <c r="K166" t="str">
        <f>VLOOKUP(B166,'Allocations 2026-27'!$B$9:$C$328,2,FALSE)</f>
        <v>Mount Adams</v>
      </c>
      <c r="N166" s="2">
        <f t="shared" si="9"/>
        <v>0</v>
      </c>
      <c r="O166">
        <f t="shared" si="10"/>
        <v>0</v>
      </c>
      <c r="P166" s="2"/>
      <c r="Q166" s="2">
        <f t="shared" si="11"/>
        <v>0</v>
      </c>
    </row>
    <row r="167" spans="2:17" x14ac:dyDescent="0.25">
      <c r="B167" s="31" t="s">
        <v>625</v>
      </c>
      <c r="C167" s="31" t="s">
        <v>164</v>
      </c>
      <c r="D167" s="2">
        <v>91.67</v>
      </c>
      <c r="E167" s="190"/>
      <c r="F167" s="190">
        <v>26.833333333333332</v>
      </c>
      <c r="G167" s="2">
        <v>0</v>
      </c>
      <c r="I167" s="177">
        <f t="shared" si="8"/>
        <v>118.50333333333333</v>
      </c>
      <c r="J167" s="2"/>
      <c r="K167" t="str">
        <f>VLOOKUP(B167,'Allocations 2026-27'!$B$9:$C$328,2,FALSE)</f>
        <v>Mount Baker</v>
      </c>
      <c r="N167" s="2">
        <f t="shared" si="9"/>
        <v>0</v>
      </c>
      <c r="O167">
        <f t="shared" si="10"/>
        <v>0</v>
      </c>
      <c r="P167" s="2"/>
      <c r="Q167" s="2">
        <f t="shared" si="11"/>
        <v>0</v>
      </c>
    </row>
    <row r="168" spans="2:17" x14ac:dyDescent="0.25">
      <c r="B168" s="31" t="s">
        <v>626</v>
      </c>
      <c r="C168" s="31" t="s">
        <v>165</v>
      </c>
      <c r="D168" s="2">
        <v>0</v>
      </c>
      <c r="E168" s="190"/>
      <c r="F168" s="2">
        <v>0</v>
      </c>
      <c r="G168" s="2">
        <v>0</v>
      </c>
      <c r="I168" s="177">
        <f t="shared" si="8"/>
        <v>0</v>
      </c>
      <c r="J168" s="2"/>
      <c r="K168" t="str">
        <f>VLOOKUP(B168,'Allocations 2026-27'!$B$9:$C$328,2,FALSE)</f>
        <v>Mount Pleasant</v>
      </c>
      <c r="N168" s="2">
        <f t="shared" si="9"/>
        <v>0</v>
      </c>
      <c r="O168">
        <f t="shared" si="10"/>
        <v>0</v>
      </c>
      <c r="P168" s="2"/>
      <c r="Q168" s="2">
        <f t="shared" si="11"/>
        <v>0</v>
      </c>
    </row>
    <row r="169" spans="2:17" x14ac:dyDescent="0.25">
      <c r="B169" s="31" t="s">
        <v>627</v>
      </c>
      <c r="C169" s="31" t="s">
        <v>166</v>
      </c>
      <c r="D169" s="2">
        <v>1825.83</v>
      </c>
      <c r="E169" s="190"/>
      <c r="F169" s="190">
        <v>8.5</v>
      </c>
      <c r="G169" s="2">
        <v>0</v>
      </c>
      <c r="H169" s="18"/>
      <c r="I169" s="177">
        <f t="shared" si="8"/>
        <v>1834.33</v>
      </c>
      <c r="J169" s="2"/>
      <c r="K169" t="str">
        <f>VLOOKUP(B169,'Allocations 2026-27'!$B$9:$C$328,2,FALSE)</f>
        <v>Mt Vernon</v>
      </c>
      <c r="N169" s="2">
        <f t="shared" si="9"/>
        <v>0</v>
      </c>
      <c r="O169">
        <f t="shared" si="10"/>
        <v>0</v>
      </c>
      <c r="P169" s="2"/>
      <c r="Q169" s="2">
        <f t="shared" si="11"/>
        <v>0</v>
      </c>
    </row>
    <row r="170" spans="2:17" x14ac:dyDescent="0.25">
      <c r="B170" s="34" t="s">
        <v>784</v>
      </c>
      <c r="C170" s="31" t="s">
        <v>167</v>
      </c>
      <c r="D170" s="2">
        <v>0</v>
      </c>
      <c r="E170" s="190"/>
      <c r="F170" s="2">
        <v>0</v>
      </c>
      <c r="G170" s="2">
        <v>0</v>
      </c>
      <c r="H170" s="18"/>
      <c r="I170" s="177">
        <f t="shared" si="8"/>
        <v>0</v>
      </c>
      <c r="J170" s="2"/>
      <c r="K170" t="e">
        <f>VLOOKUP(B170,'Allocations 2026-27'!$B$9:$C$328,2,FALSE)</f>
        <v>#N/A</v>
      </c>
      <c r="N170" s="2">
        <f t="shared" si="9"/>
        <v>0</v>
      </c>
      <c r="O170">
        <f t="shared" si="10"/>
        <v>0</v>
      </c>
      <c r="P170" s="2"/>
      <c r="Q170" s="2">
        <f t="shared" si="11"/>
        <v>0</v>
      </c>
    </row>
    <row r="171" spans="2:17" x14ac:dyDescent="0.25">
      <c r="B171" s="31" t="s">
        <v>628</v>
      </c>
      <c r="C171" s="31" t="s">
        <v>168</v>
      </c>
      <c r="D171" s="2">
        <v>4251.16</v>
      </c>
      <c r="E171" s="190"/>
      <c r="F171" s="190">
        <v>10</v>
      </c>
      <c r="G171" s="2">
        <v>0</v>
      </c>
      <c r="H171" s="18"/>
      <c r="I171" s="177">
        <f t="shared" si="8"/>
        <v>4261.16</v>
      </c>
      <c r="J171" s="2"/>
      <c r="K171" t="str">
        <f>VLOOKUP(B171,'Allocations 2026-27'!$B$9:$C$328,2,FALSE)</f>
        <v>Mukilteo</v>
      </c>
      <c r="N171" s="2">
        <f t="shared" si="9"/>
        <v>0</v>
      </c>
      <c r="O171">
        <f t="shared" si="10"/>
        <v>0</v>
      </c>
      <c r="P171" s="2"/>
      <c r="Q171" s="2">
        <f t="shared" si="11"/>
        <v>0</v>
      </c>
    </row>
    <row r="172" spans="2:17" x14ac:dyDescent="0.25">
      <c r="B172" s="31" t="s">
        <v>629</v>
      </c>
      <c r="C172" s="31" t="s">
        <v>169</v>
      </c>
      <c r="D172" s="2">
        <v>67.66</v>
      </c>
      <c r="E172" s="190"/>
      <c r="F172" s="190">
        <v>8.3333333333333339</v>
      </c>
      <c r="G172" s="2">
        <v>0</v>
      </c>
      <c r="I172" s="177">
        <f t="shared" si="8"/>
        <v>75.993333333333325</v>
      </c>
      <c r="J172" s="2"/>
      <c r="K172" t="str">
        <f>VLOOKUP(B172,'Allocations 2026-27'!$B$9:$C$328,2,FALSE)</f>
        <v>Naches Valley</v>
      </c>
      <c r="N172" s="2">
        <f t="shared" si="9"/>
        <v>0</v>
      </c>
      <c r="O172">
        <f t="shared" si="10"/>
        <v>0</v>
      </c>
      <c r="P172" s="2"/>
      <c r="Q172" s="2">
        <f t="shared" si="11"/>
        <v>0</v>
      </c>
    </row>
    <row r="173" spans="2:17" x14ac:dyDescent="0.25">
      <c r="B173" s="31" t="s">
        <v>630</v>
      </c>
      <c r="C173" s="31" t="s">
        <v>170</v>
      </c>
      <c r="D173" s="2">
        <v>25.67</v>
      </c>
      <c r="E173" s="190"/>
      <c r="F173" s="2">
        <v>0</v>
      </c>
      <c r="G173" s="2">
        <v>0</v>
      </c>
      <c r="H173" s="18"/>
      <c r="I173" s="177">
        <f t="shared" si="8"/>
        <v>25.67</v>
      </c>
      <c r="J173" s="2"/>
      <c r="K173" t="str">
        <f>VLOOKUP(B173,'Allocations 2026-27'!$B$9:$C$328,2,FALSE)</f>
        <v>Napavine</v>
      </c>
      <c r="N173" s="2">
        <f t="shared" si="9"/>
        <v>0</v>
      </c>
      <c r="O173">
        <f t="shared" si="10"/>
        <v>0</v>
      </c>
      <c r="P173" s="2"/>
      <c r="Q173" s="2">
        <f t="shared" si="11"/>
        <v>0</v>
      </c>
    </row>
    <row r="174" spans="2:17" x14ac:dyDescent="0.25">
      <c r="B174" s="31" t="s">
        <v>477</v>
      </c>
      <c r="C174" s="31" t="s">
        <v>171</v>
      </c>
      <c r="D174" s="2">
        <v>12.34</v>
      </c>
      <c r="E174" s="190"/>
      <c r="F174" s="2">
        <v>0</v>
      </c>
      <c r="G174" s="2">
        <v>0</v>
      </c>
      <c r="I174" s="177">
        <f t="shared" si="8"/>
        <v>12.34</v>
      </c>
      <c r="J174" s="2"/>
      <c r="K174" t="str">
        <f>VLOOKUP(B174,'Allocations 2026-27'!$B$9:$C$328,2,FALSE)</f>
        <v>Naselle Grays Riv</v>
      </c>
      <c r="N174" s="2">
        <f t="shared" si="9"/>
        <v>0</v>
      </c>
      <c r="O174">
        <f t="shared" si="10"/>
        <v>0</v>
      </c>
      <c r="P174" s="2"/>
      <c r="Q174" s="2">
        <f t="shared" si="11"/>
        <v>0</v>
      </c>
    </row>
    <row r="175" spans="2:17" x14ac:dyDescent="0.25">
      <c r="B175" s="31" t="s">
        <v>631</v>
      </c>
      <c r="C175" s="31" t="s">
        <v>172</v>
      </c>
      <c r="D175" s="2">
        <v>0</v>
      </c>
      <c r="E175" s="190"/>
      <c r="F175" s="190">
        <v>14.833333333333334</v>
      </c>
      <c r="G175" s="2">
        <v>0</v>
      </c>
      <c r="I175" s="177">
        <f t="shared" si="8"/>
        <v>14.833333333333334</v>
      </c>
      <c r="J175" s="2"/>
      <c r="K175" t="str">
        <f>VLOOKUP(B175,'Allocations 2026-27'!$B$9:$C$328,2,FALSE)</f>
        <v>Nespelem</v>
      </c>
      <c r="N175" s="2">
        <f t="shared" si="9"/>
        <v>0</v>
      </c>
      <c r="O175">
        <f t="shared" si="10"/>
        <v>0</v>
      </c>
      <c r="P175" s="2"/>
      <c r="Q175" s="2">
        <f t="shared" si="11"/>
        <v>0</v>
      </c>
    </row>
    <row r="176" spans="2:17" x14ac:dyDescent="0.25">
      <c r="B176" s="31" t="s">
        <v>632</v>
      </c>
      <c r="C176" s="31" t="s">
        <v>173</v>
      </c>
      <c r="D176" s="2">
        <v>0</v>
      </c>
      <c r="E176" s="190"/>
      <c r="F176" s="2">
        <v>0</v>
      </c>
      <c r="G176" s="2">
        <v>0</v>
      </c>
      <c r="H176" s="18"/>
      <c r="I176" s="177">
        <f t="shared" si="8"/>
        <v>0</v>
      </c>
      <c r="J176" s="2"/>
      <c r="K176" t="str">
        <f>VLOOKUP(B176,'Allocations 2026-27'!$B$9:$C$328,2,FALSE)</f>
        <v>Newport</v>
      </c>
      <c r="N176" s="2">
        <f t="shared" si="9"/>
        <v>0</v>
      </c>
      <c r="O176">
        <f t="shared" si="10"/>
        <v>0</v>
      </c>
      <c r="P176" s="2"/>
      <c r="Q176" s="2">
        <f t="shared" si="11"/>
        <v>0</v>
      </c>
    </row>
    <row r="177" spans="2:17" x14ac:dyDescent="0.25">
      <c r="B177" s="31" t="s">
        <v>633</v>
      </c>
      <c r="C177" s="31" t="s">
        <v>174</v>
      </c>
      <c r="D177" s="2">
        <v>10.5</v>
      </c>
      <c r="E177" s="190"/>
      <c r="F177" s="2">
        <v>0</v>
      </c>
      <c r="G177" s="2">
        <v>0</v>
      </c>
      <c r="H177" s="18"/>
      <c r="I177" s="177">
        <f t="shared" si="8"/>
        <v>10.5</v>
      </c>
      <c r="J177" s="2"/>
      <c r="K177" t="str">
        <f>VLOOKUP(B177,'Allocations 2026-27'!$B$9:$C$328,2,FALSE)</f>
        <v>Nine Mile Falls</v>
      </c>
      <c r="N177" s="2">
        <f t="shared" si="9"/>
        <v>0</v>
      </c>
      <c r="O177">
        <f t="shared" si="10"/>
        <v>0</v>
      </c>
      <c r="P177" s="2"/>
      <c r="Q177" s="2">
        <f t="shared" si="11"/>
        <v>0</v>
      </c>
    </row>
    <row r="178" spans="2:17" x14ac:dyDescent="0.25">
      <c r="B178" s="31" t="s">
        <v>634</v>
      </c>
      <c r="C178" s="31" t="s">
        <v>175</v>
      </c>
      <c r="D178" s="2">
        <v>306.33999999999997</v>
      </c>
      <c r="E178" s="190"/>
      <c r="F178" s="190">
        <v>30.666666666666668</v>
      </c>
      <c r="G178" s="2">
        <v>0</v>
      </c>
      <c r="I178" s="177">
        <f t="shared" si="8"/>
        <v>337.00666666666666</v>
      </c>
      <c r="J178" s="2"/>
      <c r="K178" t="str">
        <f>VLOOKUP(B178,'Allocations 2026-27'!$B$9:$C$328,2,FALSE)</f>
        <v>Nooksack Valley</v>
      </c>
      <c r="N178" s="2">
        <f t="shared" si="9"/>
        <v>0</v>
      </c>
      <c r="O178">
        <f t="shared" si="10"/>
        <v>0</v>
      </c>
      <c r="P178" s="2"/>
      <c r="Q178" s="2">
        <f t="shared" si="11"/>
        <v>0</v>
      </c>
    </row>
    <row r="179" spans="2:17" x14ac:dyDescent="0.25">
      <c r="B179" s="31" t="s">
        <v>635</v>
      </c>
      <c r="C179" s="31" t="s">
        <v>176</v>
      </c>
      <c r="D179" s="2">
        <v>15</v>
      </c>
      <c r="E179" s="190"/>
      <c r="F179" s="190">
        <v>4</v>
      </c>
      <c r="G179" s="2">
        <v>0</v>
      </c>
      <c r="H179" s="18"/>
      <c r="I179" s="177">
        <f t="shared" si="8"/>
        <v>19</v>
      </c>
      <c r="J179" s="2"/>
      <c r="K179" t="str">
        <f>VLOOKUP(B179,'Allocations 2026-27'!$B$9:$C$328,2,FALSE)</f>
        <v>North Beach</v>
      </c>
      <c r="N179" s="2">
        <f t="shared" si="9"/>
        <v>0</v>
      </c>
      <c r="O179">
        <f t="shared" si="10"/>
        <v>0</v>
      </c>
      <c r="P179" s="2"/>
      <c r="Q179" s="2">
        <f t="shared" si="11"/>
        <v>0</v>
      </c>
    </row>
    <row r="180" spans="2:17" x14ac:dyDescent="0.25">
      <c r="B180" s="31" t="s">
        <v>636</v>
      </c>
      <c r="C180" s="31" t="s">
        <v>177</v>
      </c>
      <c r="D180" s="2">
        <v>722.32999999999993</v>
      </c>
      <c r="E180" s="190"/>
      <c r="F180" s="190">
        <v>1</v>
      </c>
      <c r="G180" s="2">
        <v>0</v>
      </c>
      <c r="H180" s="18"/>
      <c r="I180" s="177">
        <f t="shared" si="8"/>
        <v>723.32999999999993</v>
      </c>
      <c r="J180" s="2"/>
      <c r="K180" t="str">
        <f>VLOOKUP(B180,'Allocations 2026-27'!$B$9:$C$328,2,FALSE)</f>
        <v>North Franklin</v>
      </c>
      <c r="N180" s="2">
        <f t="shared" si="9"/>
        <v>0</v>
      </c>
      <c r="O180">
        <f t="shared" si="10"/>
        <v>0</v>
      </c>
      <c r="P180" s="2"/>
      <c r="Q180" s="2">
        <f t="shared" si="11"/>
        <v>0</v>
      </c>
    </row>
    <row r="181" spans="2:17" x14ac:dyDescent="0.25">
      <c r="B181" s="31" t="s">
        <v>637</v>
      </c>
      <c r="C181" s="31" t="s">
        <v>178</v>
      </c>
      <c r="D181" s="2">
        <v>313.33999999999997</v>
      </c>
      <c r="E181" s="190"/>
      <c r="F181" s="190">
        <v>28.333333333333332</v>
      </c>
      <c r="G181" s="2">
        <v>0</v>
      </c>
      <c r="H181" s="18"/>
      <c r="I181" s="177">
        <f t="shared" si="8"/>
        <v>341.67333333333329</v>
      </c>
      <c r="J181" s="2"/>
      <c r="K181" t="str">
        <f>VLOOKUP(B181,'Allocations 2026-27'!$B$9:$C$328,2,FALSE)</f>
        <v>North Kitsap</v>
      </c>
      <c r="N181" s="2">
        <f t="shared" si="9"/>
        <v>0</v>
      </c>
      <c r="O181">
        <f t="shared" si="10"/>
        <v>0</v>
      </c>
      <c r="P181" s="2"/>
      <c r="Q181" s="2">
        <f t="shared" si="11"/>
        <v>0</v>
      </c>
    </row>
    <row r="182" spans="2:17" x14ac:dyDescent="0.25">
      <c r="B182" s="31" t="s">
        <v>638</v>
      </c>
      <c r="C182" s="31" t="s">
        <v>179</v>
      </c>
      <c r="D182" s="2">
        <v>375</v>
      </c>
      <c r="E182" s="190"/>
      <c r="F182" s="190">
        <v>19</v>
      </c>
      <c r="G182" s="2">
        <v>0</v>
      </c>
      <c r="I182" s="177">
        <f t="shared" si="8"/>
        <v>394</v>
      </c>
      <c r="J182" s="2"/>
      <c r="K182" t="str">
        <f>VLOOKUP(B182,'Allocations 2026-27'!$B$9:$C$328,2,FALSE)</f>
        <v>North Mason</v>
      </c>
      <c r="N182" s="2">
        <f t="shared" si="9"/>
        <v>0</v>
      </c>
      <c r="O182">
        <f t="shared" si="10"/>
        <v>0</v>
      </c>
      <c r="P182" s="2"/>
      <c r="Q182" s="2">
        <f t="shared" si="11"/>
        <v>0</v>
      </c>
    </row>
    <row r="183" spans="2:17" x14ac:dyDescent="0.25">
      <c r="B183" s="31" t="s">
        <v>639</v>
      </c>
      <c r="C183" s="31" t="s">
        <v>180</v>
      </c>
      <c r="D183" s="2">
        <v>0</v>
      </c>
      <c r="E183" s="190"/>
      <c r="F183" s="2">
        <v>0</v>
      </c>
      <c r="G183" s="2">
        <v>0</v>
      </c>
      <c r="H183" s="18"/>
      <c r="I183" s="177">
        <f t="shared" si="8"/>
        <v>0</v>
      </c>
      <c r="J183" s="2"/>
      <c r="K183" t="str">
        <f>VLOOKUP(B183,'Allocations 2026-27'!$B$9:$C$328,2,FALSE)</f>
        <v>North River</v>
      </c>
      <c r="N183" s="2">
        <f t="shared" si="9"/>
        <v>0</v>
      </c>
      <c r="O183">
        <f t="shared" si="10"/>
        <v>0</v>
      </c>
      <c r="P183" s="2"/>
      <c r="Q183" s="2">
        <f t="shared" si="11"/>
        <v>0</v>
      </c>
    </row>
    <row r="184" spans="2:17" x14ac:dyDescent="0.25">
      <c r="B184" s="31" t="s">
        <v>640</v>
      </c>
      <c r="C184" s="31" t="s">
        <v>181</v>
      </c>
      <c r="D184" s="2">
        <v>1030.5</v>
      </c>
      <c r="E184" s="190"/>
      <c r="F184" s="190">
        <v>27.5</v>
      </c>
      <c r="G184" s="2">
        <v>0</v>
      </c>
      <c r="H184" s="18"/>
      <c r="I184" s="177">
        <f t="shared" si="8"/>
        <v>1058</v>
      </c>
      <c r="J184" s="2"/>
      <c r="K184" t="str">
        <f>VLOOKUP(B184,'Allocations 2026-27'!$B$9:$C$328,2,FALSE)</f>
        <v>North Thurston</v>
      </c>
      <c r="N184" s="2">
        <f t="shared" si="9"/>
        <v>0</v>
      </c>
      <c r="O184">
        <f t="shared" si="10"/>
        <v>0</v>
      </c>
      <c r="P184" s="2"/>
      <c r="Q184" s="2">
        <f t="shared" si="11"/>
        <v>0</v>
      </c>
    </row>
    <row r="185" spans="2:17" x14ac:dyDescent="0.25">
      <c r="B185" s="31" t="s">
        <v>641</v>
      </c>
      <c r="C185" s="31" t="s">
        <v>182</v>
      </c>
      <c r="D185" s="2">
        <v>0</v>
      </c>
      <c r="E185" s="190"/>
      <c r="F185" s="2">
        <v>0</v>
      </c>
      <c r="G185" s="2">
        <v>0</v>
      </c>
      <c r="I185" s="177">
        <f t="shared" si="8"/>
        <v>0</v>
      </c>
      <c r="J185" s="2"/>
      <c r="K185" t="str">
        <f>VLOOKUP(B185,'Allocations 2026-27'!$B$9:$C$328,2,FALSE)</f>
        <v>Northport</v>
      </c>
      <c r="N185" s="2">
        <f t="shared" si="9"/>
        <v>0</v>
      </c>
      <c r="O185">
        <f t="shared" si="10"/>
        <v>0</v>
      </c>
      <c r="P185" s="2"/>
      <c r="Q185" s="2">
        <f t="shared" si="11"/>
        <v>0</v>
      </c>
    </row>
    <row r="186" spans="2:17" x14ac:dyDescent="0.25">
      <c r="B186" s="31" t="s">
        <v>642</v>
      </c>
      <c r="C186" s="31" t="s">
        <v>183</v>
      </c>
      <c r="D186" s="2">
        <v>2416.33</v>
      </c>
      <c r="E186" s="190"/>
      <c r="F186" s="190">
        <v>10.166666666666666</v>
      </c>
      <c r="G186" s="2">
        <v>0</v>
      </c>
      <c r="I186" s="177">
        <f t="shared" si="8"/>
        <v>2426.4966666666664</v>
      </c>
      <c r="J186" s="2"/>
      <c r="K186" t="str">
        <f>VLOOKUP(B186,'Allocations 2026-27'!$B$9:$C$328,2,FALSE)</f>
        <v>Northshore</v>
      </c>
      <c r="N186" s="2">
        <f t="shared" si="9"/>
        <v>0</v>
      </c>
      <c r="O186">
        <f t="shared" si="10"/>
        <v>0</v>
      </c>
      <c r="P186" s="2"/>
      <c r="Q186" s="2">
        <f t="shared" si="11"/>
        <v>0</v>
      </c>
    </row>
    <row r="187" spans="2:17" x14ac:dyDescent="0.25">
      <c r="B187" s="31" t="s">
        <v>643</v>
      </c>
      <c r="C187" s="31" t="s">
        <v>184</v>
      </c>
      <c r="D187" s="2">
        <v>248.5</v>
      </c>
      <c r="E187" s="190"/>
      <c r="F187" s="190">
        <v>35.833333333333336</v>
      </c>
      <c r="G187" s="2">
        <v>0</v>
      </c>
      <c r="H187" s="18"/>
      <c r="I187" s="177">
        <f t="shared" si="8"/>
        <v>284.33333333333331</v>
      </c>
      <c r="J187" s="2"/>
      <c r="K187" t="str">
        <f>VLOOKUP(B187,'Allocations 2026-27'!$B$9:$C$328,2,FALSE)</f>
        <v>Oak Harbor</v>
      </c>
      <c r="N187" s="2">
        <f t="shared" si="9"/>
        <v>0</v>
      </c>
      <c r="O187">
        <f t="shared" si="10"/>
        <v>0</v>
      </c>
      <c r="P187" s="2"/>
      <c r="Q187" s="2">
        <f t="shared" si="11"/>
        <v>0</v>
      </c>
    </row>
    <row r="188" spans="2:17" x14ac:dyDescent="0.25">
      <c r="B188" s="31" t="s">
        <v>644</v>
      </c>
      <c r="C188" s="31" t="s">
        <v>185</v>
      </c>
      <c r="D188" s="2">
        <v>0</v>
      </c>
      <c r="E188" s="190"/>
      <c r="F188" s="2">
        <v>0</v>
      </c>
      <c r="G188" s="2">
        <v>0</v>
      </c>
      <c r="H188" s="18"/>
      <c r="I188" s="177">
        <f t="shared" si="8"/>
        <v>0</v>
      </c>
      <c r="J188" s="2"/>
      <c r="K188" t="str">
        <f>VLOOKUP(B188,'Allocations 2026-27'!$B$9:$C$328,2,FALSE)</f>
        <v>Oakesdale</v>
      </c>
      <c r="N188" s="2">
        <f t="shared" si="9"/>
        <v>0</v>
      </c>
      <c r="O188">
        <f t="shared" si="10"/>
        <v>0</v>
      </c>
      <c r="P188" s="2"/>
      <c r="Q188" s="2">
        <f t="shared" si="11"/>
        <v>0</v>
      </c>
    </row>
    <row r="189" spans="2:17" x14ac:dyDescent="0.25">
      <c r="B189" s="31" t="s">
        <v>458</v>
      </c>
      <c r="C189" s="31" t="s">
        <v>186</v>
      </c>
      <c r="D189" s="2">
        <v>5.67</v>
      </c>
      <c r="E189" s="190"/>
      <c r="F189" s="2">
        <v>0</v>
      </c>
      <c r="G189" s="2">
        <v>0</v>
      </c>
      <c r="H189" s="18"/>
      <c r="I189" s="177">
        <f t="shared" si="8"/>
        <v>5.67</v>
      </c>
      <c r="J189" s="2"/>
      <c r="K189" t="str">
        <f>VLOOKUP(B189,'Allocations 2026-27'!$B$9:$C$328,2,FALSE)</f>
        <v>Oakville</v>
      </c>
      <c r="N189" s="2">
        <f t="shared" si="9"/>
        <v>0</v>
      </c>
      <c r="O189">
        <f t="shared" si="10"/>
        <v>0</v>
      </c>
      <c r="P189" s="2"/>
      <c r="Q189" s="2">
        <f t="shared" si="11"/>
        <v>0</v>
      </c>
    </row>
    <row r="190" spans="2:17" x14ac:dyDescent="0.25">
      <c r="B190" s="31" t="s">
        <v>473</v>
      </c>
      <c r="C190" s="31" t="s">
        <v>187</v>
      </c>
      <c r="D190" s="2">
        <v>54.5</v>
      </c>
      <c r="E190" s="190"/>
      <c r="F190" s="2">
        <v>0</v>
      </c>
      <c r="G190" s="2">
        <v>0</v>
      </c>
      <c r="H190" s="18"/>
      <c r="I190" s="177">
        <f t="shared" si="8"/>
        <v>54.5</v>
      </c>
      <c r="J190" s="2"/>
      <c r="K190" t="str">
        <f>VLOOKUP(B190,'Allocations 2026-27'!$B$9:$C$328,2,FALSE)</f>
        <v>Ocean Beach</v>
      </c>
      <c r="N190" s="2">
        <f t="shared" si="9"/>
        <v>0</v>
      </c>
      <c r="O190">
        <f t="shared" si="10"/>
        <v>0</v>
      </c>
      <c r="P190" s="2"/>
      <c r="Q190" s="2">
        <f t="shared" si="11"/>
        <v>0</v>
      </c>
    </row>
    <row r="191" spans="2:17" x14ac:dyDescent="0.25">
      <c r="B191" s="31" t="s">
        <v>456</v>
      </c>
      <c r="C191" s="31" t="s">
        <v>188</v>
      </c>
      <c r="D191" s="2">
        <v>65.67</v>
      </c>
      <c r="E191" s="190"/>
      <c r="F191" s="2">
        <v>0</v>
      </c>
      <c r="G191" s="2">
        <v>0</v>
      </c>
      <c r="H191" s="18"/>
      <c r="I191" s="177">
        <f t="shared" si="8"/>
        <v>65.67</v>
      </c>
      <c r="J191" s="2"/>
      <c r="K191" t="str">
        <f>VLOOKUP(B191,'Allocations 2026-27'!$B$9:$C$328,2,FALSE)</f>
        <v>Ocosta</v>
      </c>
      <c r="N191" s="2">
        <f t="shared" si="9"/>
        <v>0</v>
      </c>
      <c r="O191">
        <f t="shared" si="10"/>
        <v>0</v>
      </c>
      <c r="P191" s="2"/>
      <c r="Q191" s="2">
        <f t="shared" si="11"/>
        <v>0</v>
      </c>
    </row>
    <row r="192" spans="2:17" x14ac:dyDescent="0.25">
      <c r="B192" s="31" t="s">
        <v>645</v>
      </c>
      <c r="C192" s="31" t="s">
        <v>189</v>
      </c>
      <c r="D192" s="2">
        <v>0</v>
      </c>
      <c r="E192" s="190"/>
      <c r="F192" s="2">
        <v>0</v>
      </c>
      <c r="G192" s="2">
        <v>0</v>
      </c>
      <c r="I192" s="177">
        <f t="shared" si="8"/>
        <v>0</v>
      </c>
      <c r="J192" s="2"/>
      <c r="K192" t="str">
        <f>VLOOKUP(B192,'Allocations 2026-27'!$B$9:$C$328,2,FALSE)</f>
        <v>Odessa</v>
      </c>
      <c r="N192" s="2">
        <f t="shared" si="9"/>
        <v>0</v>
      </c>
      <c r="O192">
        <f t="shared" si="10"/>
        <v>0</v>
      </c>
      <c r="P192" s="2"/>
      <c r="Q192" s="2">
        <f t="shared" si="11"/>
        <v>0</v>
      </c>
    </row>
    <row r="193" spans="2:17" x14ac:dyDescent="0.25">
      <c r="B193" s="31" t="s">
        <v>646</v>
      </c>
      <c r="C193" s="31" t="s">
        <v>190</v>
      </c>
      <c r="D193" s="2">
        <v>92.16</v>
      </c>
      <c r="E193" s="190"/>
      <c r="F193" s="190">
        <v>1</v>
      </c>
      <c r="G193" s="2">
        <v>0</v>
      </c>
      <c r="I193" s="177">
        <f t="shared" si="8"/>
        <v>93.16</v>
      </c>
      <c r="J193" s="2"/>
      <c r="K193" t="str">
        <f>VLOOKUP(B193,'Allocations 2026-27'!$B$9:$C$328,2,FALSE)</f>
        <v>Okanogan</v>
      </c>
      <c r="N193" s="2">
        <f t="shared" si="9"/>
        <v>0</v>
      </c>
      <c r="O193">
        <f t="shared" si="10"/>
        <v>0</v>
      </c>
      <c r="P193" s="2"/>
      <c r="Q193" s="2">
        <f t="shared" si="11"/>
        <v>0</v>
      </c>
    </row>
    <row r="194" spans="2:17" x14ac:dyDescent="0.25">
      <c r="B194" s="31" t="s">
        <v>647</v>
      </c>
      <c r="C194" s="31" t="s">
        <v>191</v>
      </c>
      <c r="D194" s="2">
        <v>368.66</v>
      </c>
      <c r="E194" s="190"/>
      <c r="F194" s="190">
        <v>9.6666666666666661</v>
      </c>
      <c r="G194" s="2">
        <v>0</v>
      </c>
      <c r="H194" s="18"/>
      <c r="I194" s="177">
        <f t="shared" si="8"/>
        <v>378.32666666666671</v>
      </c>
      <c r="J194" s="2"/>
      <c r="K194" t="str">
        <f>VLOOKUP(B194,'Allocations 2026-27'!$B$9:$C$328,2,FALSE)</f>
        <v>Olympia</v>
      </c>
      <c r="N194" s="2">
        <f t="shared" si="9"/>
        <v>0</v>
      </c>
      <c r="O194">
        <f t="shared" si="10"/>
        <v>0</v>
      </c>
      <c r="P194" s="2"/>
      <c r="Q194" s="2">
        <f t="shared" si="11"/>
        <v>0</v>
      </c>
    </row>
    <row r="195" spans="2:17" x14ac:dyDescent="0.25">
      <c r="B195" s="31" t="s">
        <v>648</v>
      </c>
      <c r="C195" s="31" t="s">
        <v>192</v>
      </c>
      <c r="D195" s="2">
        <v>375</v>
      </c>
      <c r="E195" s="190"/>
      <c r="F195" s="194">
        <v>46</v>
      </c>
      <c r="G195" s="2">
        <v>0</v>
      </c>
      <c r="H195" s="18"/>
      <c r="I195" s="177">
        <f t="shared" si="8"/>
        <v>421</v>
      </c>
      <c r="J195" s="2"/>
      <c r="K195" t="str">
        <f>VLOOKUP(B195,'Allocations 2026-27'!$B$9:$C$328,2,FALSE)</f>
        <v>Omak</v>
      </c>
      <c r="N195" s="2">
        <f t="shared" si="9"/>
        <v>0</v>
      </c>
      <c r="O195">
        <f t="shared" si="10"/>
        <v>0</v>
      </c>
      <c r="P195" s="2"/>
      <c r="Q195" s="2">
        <f t="shared" si="11"/>
        <v>0</v>
      </c>
    </row>
    <row r="196" spans="2:17" x14ac:dyDescent="0.25">
      <c r="B196" s="31" t="s">
        <v>649</v>
      </c>
      <c r="C196" s="31" t="s">
        <v>193</v>
      </c>
      <c r="D196" s="2">
        <v>22.5</v>
      </c>
      <c r="E196" s="190"/>
      <c r="F196" s="2">
        <v>0</v>
      </c>
      <c r="G196" s="2">
        <v>0</v>
      </c>
      <c r="H196" s="18"/>
      <c r="I196" s="177">
        <f t="shared" si="8"/>
        <v>22.5</v>
      </c>
      <c r="J196" s="2"/>
      <c r="K196" t="str">
        <f>VLOOKUP(B196,'Allocations 2026-27'!$B$9:$C$328,2,FALSE)</f>
        <v>Onalaska</v>
      </c>
      <c r="N196" s="2">
        <f t="shared" si="9"/>
        <v>0</v>
      </c>
      <c r="O196">
        <f t="shared" si="10"/>
        <v>0</v>
      </c>
      <c r="P196" s="2"/>
      <c r="Q196" s="2">
        <f t="shared" si="11"/>
        <v>0</v>
      </c>
    </row>
    <row r="197" spans="2:17" x14ac:dyDescent="0.25">
      <c r="B197" s="31" t="s">
        <v>650</v>
      </c>
      <c r="C197" s="31" t="s">
        <v>194</v>
      </c>
      <c r="D197" s="2">
        <v>0</v>
      </c>
      <c r="E197" s="190"/>
      <c r="F197" s="2">
        <v>0</v>
      </c>
      <c r="G197" s="2">
        <v>0</v>
      </c>
      <c r="H197" s="18"/>
      <c r="I197" s="177">
        <f t="shared" si="8"/>
        <v>0</v>
      </c>
      <c r="J197" s="2"/>
      <c r="K197" t="str">
        <f>VLOOKUP(B197,'Allocations 2026-27'!$B$9:$C$328,2,FALSE)</f>
        <v>Onion Creek</v>
      </c>
      <c r="N197" s="2">
        <f t="shared" si="9"/>
        <v>0</v>
      </c>
      <c r="O197">
        <f t="shared" si="10"/>
        <v>0</v>
      </c>
      <c r="P197" s="2"/>
      <c r="Q197" s="2">
        <f t="shared" si="11"/>
        <v>0</v>
      </c>
    </row>
    <row r="198" spans="2:17" x14ac:dyDescent="0.25">
      <c r="B198" s="31" t="s">
        <v>486</v>
      </c>
      <c r="C198" s="31" t="s">
        <v>195</v>
      </c>
      <c r="D198" s="2">
        <v>52.33</v>
      </c>
      <c r="E198" s="190"/>
      <c r="F198" s="2">
        <v>0</v>
      </c>
      <c r="G198" s="2">
        <v>0</v>
      </c>
      <c r="H198" s="18"/>
      <c r="I198" s="177">
        <f t="shared" si="8"/>
        <v>52.33</v>
      </c>
      <c r="J198" s="2"/>
      <c r="K198" t="str">
        <f>VLOOKUP(B198,'Allocations 2026-27'!$B$9:$C$328,2,FALSE)</f>
        <v>Orcas</v>
      </c>
      <c r="N198" s="2">
        <f t="shared" si="9"/>
        <v>0</v>
      </c>
      <c r="O198">
        <f t="shared" si="10"/>
        <v>0</v>
      </c>
      <c r="P198" s="2"/>
      <c r="Q198" s="2">
        <f t="shared" si="11"/>
        <v>0</v>
      </c>
    </row>
    <row r="199" spans="2:17" x14ac:dyDescent="0.25">
      <c r="B199" s="31" t="s">
        <v>651</v>
      </c>
      <c r="C199" s="31" t="s">
        <v>196</v>
      </c>
      <c r="D199" s="2">
        <v>0.5</v>
      </c>
      <c r="E199" s="190"/>
      <c r="F199" s="190">
        <v>1</v>
      </c>
      <c r="G199" s="2">
        <v>0</v>
      </c>
      <c r="H199" s="18"/>
      <c r="I199" s="177">
        <f t="shared" si="8"/>
        <v>1.5</v>
      </c>
      <c r="J199" s="2"/>
      <c r="K199" t="str">
        <f>VLOOKUP(B199,'Allocations 2026-27'!$B$9:$C$328,2,FALSE)</f>
        <v>Orchard Prairie</v>
      </c>
      <c r="N199" s="2">
        <f t="shared" si="9"/>
        <v>0</v>
      </c>
      <c r="O199">
        <f t="shared" si="10"/>
        <v>0</v>
      </c>
      <c r="P199" s="2"/>
      <c r="Q199" s="2">
        <f t="shared" si="11"/>
        <v>0</v>
      </c>
    </row>
    <row r="200" spans="2:17" x14ac:dyDescent="0.25">
      <c r="B200" s="31" t="s">
        <v>652</v>
      </c>
      <c r="C200" s="31" t="s">
        <v>197</v>
      </c>
      <c r="D200" s="2">
        <v>0</v>
      </c>
      <c r="E200" s="190"/>
      <c r="F200" s="2">
        <v>0</v>
      </c>
      <c r="G200" s="2">
        <v>0</v>
      </c>
      <c r="H200" s="18"/>
      <c r="I200" s="177">
        <f t="shared" si="8"/>
        <v>0</v>
      </c>
      <c r="J200" s="2"/>
      <c r="K200" t="str">
        <f>VLOOKUP(B200,'Allocations 2026-27'!$B$9:$C$328,2,FALSE)</f>
        <v>Orient</v>
      </c>
      <c r="N200" s="2">
        <f t="shared" si="9"/>
        <v>0</v>
      </c>
      <c r="O200">
        <f t="shared" si="10"/>
        <v>0</v>
      </c>
      <c r="P200" s="2"/>
      <c r="Q200" s="2">
        <f t="shared" si="11"/>
        <v>0</v>
      </c>
    </row>
    <row r="201" spans="2:17" x14ac:dyDescent="0.25">
      <c r="B201" s="31" t="s">
        <v>448</v>
      </c>
      <c r="C201" s="31" t="s">
        <v>198</v>
      </c>
      <c r="D201" s="2">
        <v>64.17</v>
      </c>
      <c r="E201" s="190"/>
      <c r="F201" s="2">
        <v>0</v>
      </c>
      <c r="G201" s="2">
        <v>0</v>
      </c>
      <c r="H201" s="18"/>
      <c r="I201" s="177">
        <f t="shared" ref="I201:I264" si="12">IF(D201+E201+F201+Q201-G201&lt;0,0,D201+E201+F201-G201+Q201)</f>
        <v>64.17</v>
      </c>
      <c r="J201" s="2"/>
      <c r="K201" t="str">
        <f>VLOOKUP(B201,'Allocations 2026-27'!$B$9:$C$328,2,FALSE)</f>
        <v>Orondo</v>
      </c>
      <c r="N201" s="2">
        <f t="shared" ref="N201:N264" si="13">IFERROR(D201/L201,0)</f>
        <v>0</v>
      </c>
      <c r="O201">
        <f t="shared" ref="O201:O264" si="14">M201-L201</f>
        <v>0</v>
      </c>
      <c r="P201" s="2"/>
      <c r="Q201" s="2">
        <f t="shared" ref="Q201:Q264" si="15">O201*N201</f>
        <v>0</v>
      </c>
    </row>
    <row r="202" spans="2:17" x14ac:dyDescent="0.25">
      <c r="B202" s="31" t="s">
        <v>653</v>
      </c>
      <c r="C202" s="31" t="s">
        <v>199</v>
      </c>
      <c r="D202" s="2">
        <v>56.17</v>
      </c>
      <c r="E202" s="190"/>
      <c r="F202" s="2">
        <v>0</v>
      </c>
      <c r="G202" s="2">
        <v>0</v>
      </c>
      <c r="H202" s="18"/>
      <c r="I202" s="177">
        <f t="shared" si="12"/>
        <v>56.17</v>
      </c>
      <c r="J202" s="2"/>
      <c r="K202" t="str">
        <f>VLOOKUP(B202,'Allocations 2026-27'!$B$9:$C$328,2,FALSE)</f>
        <v>Oroville</v>
      </c>
      <c r="N202" s="2">
        <f t="shared" si="13"/>
        <v>0</v>
      </c>
      <c r="O202">
        <f t="shared" si="14"/>
        <v>0</v>
      </c>
      <c r="P202" s="2"/>
      <c r="Q202" s="2">
        <f t="shared" si="15"/>
        <v>0</v>
      </c>
    </row>
    <row r="203" spans="2:17" x14ac:dyDescent="0.25">
      <c r="B203" s="31" t="s">
        <v>654</v>
      </c>
      <c r="C203" s="31" t="s">
        <v>200</v>
      </c>
      <c r="D203" s="2">
        <v>224</v>
      </c>
      <c r="E203" s="190"/>
      <c r="F203" s="2">
        <v>0</v>
      </c>
      <c r="G203" s="2">
        <v>0</v>
      </c>
      <c r="I203" s="177">
        <f t="shared" si="12"/>
        <v>224</v>
      </c>
      <c r="J203" s="2"/>
      <c r="K203" t="str">
        <f>VLOOKUP(B203,'Allocations 2026-27'!$B$9:$C$328,2,FALSE)</f>
        <v>Orting</v>
      </c>
      <c r="N203" s="2">
        <f t="shared" si="13"/>
        <v>0</v>
      </c>
      <c r="O203">
        <f t="shared" si="14"/>
        <v>0</v>
      </c>
      <c r="P203" s="2"/>
      <c r="Q203" s="2">
        <f t="shared" si="15"/>
        <v>0</v>
      </c>
    </row>
    <row r="204" spans="2:17" x14ac:dyDescent="0.25">
      <c r="B204" s="31" t="s">
        <v>655</v>
      </c>
      <c r="C204" s="31" t="s">
        <v>201</v>
      </c>
      <c r="D204" s="2">
        <v>1900.8400000000001</v>
      </c>
      <c r="E204" s="190"/>
      <c r="F204" s="2">
        <v>0</v>
      </c>
      <c r="G204" s="2">
        <v>0</v>
      </c>
      <c r="I204" s="177">
        <f t="shared" si="12"/>
        <v>1900.8400000000001</v>
      </c>
      <c r="J204" s="2"/>
      <c r="K204" t="str">
        <f>VLOOKUP(B204,'Allocations 2026-27'!$B$9:$C$328,2,FALSE)</f>
        <v>Othello</v>
      </c>
      <c r="N204" s="2">
        <f t="shared" si="13"/>
        <v>0</v>
      </c>
      <c r="O204">
        <f t="shared" si="14"/>
        <v>0</v>
      </c>
      <c r="P204" s="2"/>
      <c r="Q204" s="2">
        <f t="shared" si="15"/>
        <v>0</v>
      </c>
    </row>
    <row r="205" spans="2:17" x14ac:dyDescent="0.25">
      <c r="B205" s="31" t="s">
        <v>656</v>
      </c>
      <c r="C205" s="31" t="s">
        <v>202</v>
      </c>
      <c r="D205" s="2">
        <v>5.17</v>
      </c>
      <c r="E205" s="190"/>
      <c r="F205" s="2">
        <v>0</v>
      </c>
      <c r="G205" s="2">
        <v>0</v>
      </c>
      <c r="I205" s="177">
        <f t="shared" si="12"/>
        <v>5.17</v>
      </c>
      <c r="J205" s="2"/>
      <c r="K205" t="str">
        <f>VLOOKUP(B205,'Allocations 2026-27'!$B$9:$C$328,2,FALSE)</f>
        <v>Palisades</v>
      </c>
      <c r="N205" s="2">
        <f t="shared" si="13"/>
        <v>0</v>
      </c>
      <c r="O205">
        <f t="shared" si="14"/>
        <v>0</v>
      </c>
      <c r="P205" s="2"/>
      <c r="Q205" s="2">
        <f t="shared" si="15"/>
        <v>0</v>
      </c>
    </row>
    <row r="206" spans="2:17" x14ac:dyDescent="0.25">
      <c r="B206" s="31" t="s">
        <v>657</v>
      </c>
      <c r="C206" s="31" t="s">
        <v>203</v>
      </c>
      <c r="D206" s="2">
        <v>0</v>
      </c>
      <c r="E206" s="190"/>
      <c r="F206" s="2">
        <v>0</v>
      </c>
      <c r="G206" s="2">
        <v>0</v>
      </c>
      <c r="I206" s="177">
        <f t="shared" si="12"/>
        <v>0</v>
      </c>
      <c r="J206" s="2"/>
      <c r="K206" t="str">
        <f>VLOOKUP(B206,'Allocations 2026-27'!$B$9:$C$328,2,FALSE)</f>
        <v>Palouse</v>
      </c>
      <c r="N206" s="2">
        <f t="shared" si="13"/>
        <v>0</v>
      </c>
      <c r="O206">
        <f t="shared" si="14"/>
        <v>0</v>
      </c>
      <c r="P206" s="2"/>
      <c r="Q206" s="2">
        <f t="shared" si="15"/>
        <v>0</v>
      </c>
    </row>
    <row r="207" spans="2:17" x14ac:dyDescent="0.25">
      <c r="B207" s="193" t="s">
        <v>823</v>
      </c>
      <c r="C207" s="31" t="s">
        <v>820</v>
      </c>
      <c r="D207" s="2">
        <v>0</v>
      </c>
      <c r="E207" s="190"/>
      <c r="F207" s="2">
        <v>0</v>
      </c>
      <c r="G207" s="2">
        <v>0</v>
      </c>
      <c r="H207" s="18"/>
      <c r="I207" s="177">
        <f t="shared" si="12"/>
        <v>0</v>
      </c>
      <c r="J207" s="2"/>
      <c r="K207" t="e">
        <f>VLOOKUP(B207,'Allocations 2026-27'!$B$9:$C$328,2,FALSE)</f>
        <v>#N/A</v>
      </c>
      <c r="N207" s="2">
        <f t="shared" si="13"/>
        <v>0</v>
      </c>
      <c r="O207">
        <f t="shared" si="14"/>
        <v>0</v>
      </c>
      <c r="P207" s="2"/>
      <c r="Q207" s="2">
        <f t="shared" si="15"/>
        <v>0</v>
      </c>
    </row>
    <row r="208" spans="2:17" x14ac:dyDescent="0.25">
      <c r="B208" s="31" t="s">
        <v>658</v>
      </c>
      <c r="C208" s="31" t="s">
        <v>204</v>
      </c>
      <c r="D208" s="2">
        <v>6734</v>
      </c>
      <c r="E208" s="190"/>
      <c r="F208" s="2">
        <v>0</v>
      </c>
      <c r="G208" s="191">
        <v>5</v>
      </c>
      <c r="H208" s="18"/>
      <c r="I208" s="177">
        <f t="shared" si="12"/>
        <v>6729</v>
      </c>
      <c r="J208" s="2"/>
      <c r="K208" t="str">
        <f>VLOOKUP(B208,'Allocations 2026-27'!$B$9:$C$328,2,FALSE)</f>
        <v>Pasco</v>
      </c>
      <c r="N208" s="2">
        <f t="shared" si="13"/>
        <v>0</v>
      </c>
      <c r="O208">
        <f t="shared" si="14"/>
        <v>0</v>
      </c>
      <c r="P208" s="2"/>
      <c r="Q208" s="2">
        <f t="shared" si="15"/>
        <v>0</v>
      </c>
    </row>
    <row r="209" spans="2:17" x14ac:dyDescent="0.25">
      <c r="B209" s="31" t="s">
        <v>659</v>
      </c>
      <c r="C209" s="31" t="s">
        <v>205</v>
      </c>
      <c r="D209" s="2">
        <v>47.84</v>
      </c>
      <c r="E209" s="190"/>
      <c r="F209" s="2">
        <v>0</v>
      </c>
      <c r="G209" s="2">
        <v>0</v>
      </c>
      <c r="I209" s="177">
        <f t="shared" si="12"/>
        <v>47.84</v>
      </c>
      <c r="J209" s="2"/>
      <c r="K209" t="str">
        <f>VLOOKUP(B209,'Allocations 2026-27'!$B$9:$C$328,2,FALSE)</f>
        <v>Pateros</v>
      </c>
      <c r="N209" s="2">
        <f t="shared" si="13"/>
        <v>0</v>
      </c>
      <c r="O209">
        <f t="shared" si="14"/>
        <v>0</v>
      </c>
      <c r="P209" s="2"/>
      <c r="Q209" s="2">
        <f t="shared" si="15"/>
        <v>0</v>
      </c>
    </row>
    <row r="210" spans="2:17" x14ac:dyDescent="0.25">
      <c r="B210" s="31" t="s">
        <v>442</v>
      </c>
      <c r="C210" s="31" t="s">
        <v>206</v>
      </c>
      <c r="D210" s="2">
        <v>20.67</v>
      </c>
      <c r="E210" s="190"/>
      <c r="F210" s="2">
        <v>0</v>
      </c>
      <c r="G210" s="2">
        <v>0</v>
      </c>
      <c r="H210" s="18"/>
      <c r="I210" s="177">
        <f t="shared" si="12"/>
        <v>20.67</v>
      </c>
      <c r="J210" s="2"/>
      <c r="K210" t="str">
        <f>VLOOKUP(B210,'Allocations 2026-27'!$B$9:$C$328,2,FALSE)</f>
        <v>Paterson</v>
      </c>
      <c r="N210" s="2">
        <f t="shared" si="13"/>
        <v>0</v>
      </c>
      <c r="O210">
        <f t="shared" si="14"/>
        <v>0</v>
      </c>
      <c r="P210" s="2"/>
      <c r="Q210" s="2">
        <f t="shared" si="15"/>
        <v>0</v>
      </c>
    </row>
    <row r="211" spans="2:17" x14ac:dyDescent="0.25">
      <c r="B211" s="31" t="s">
        <v>660</v>
      </c>
      <c r="C211" s="31" t="s">
        <v>207</v>
      </c>
      <c r="D211" s="2">
        <v>0</v>
      </c>
      <c r="E211" s="190"/>
      <c r="F211" s="2">
        <v>0</v>
      </c>
      <c r="G211" s="2">
        <v>0</v>
      </c>
      <c r="H211" s="18"/>
      <c r="I211" s="177">
        <f t="shared" si="12"/>
        <v>0</v>
      </c>
      <c r="J211" s="2"/>
      <c r="K211" t="str">
        <f>VLOOKUP(B211,'Allocations 2026-27'!$B$9:$C$328,2,FALSE)</f>
        <v>Pe Ell</v>
      </c>
      <c r="N211" s="2">
        <f t="shared" si="13"/>
        <v>0</v>
      </c>
      <c r="O211">
        <f t="shared" si="14"/>
        <v>0</v>
      </c>
      <c r="P211" s="2"/>
      <c r="Q211" s="2">
        <f t="shared" si="15"/>
        <v>0</v>
      </c>
    </row>
    <row r="212" spans="2:17" x14ac:dyDescent="0.25">
      <c r="B212" s="31" t="s">
        <v>661</v>
      </c>
      <c r="C212" s="31" t="s">
        <v>208</v>
      </c>
      <c r="D212" s="2">
        <v>234.83999999999997</v>
      </c>
      <c r="E212" s="190"/>
      <c r="F212" s="190">
        <v>1</v>
      </c>
      <c r="G212" s="2">
        <v>0</v>
      </c>
      <c r="H212" s="18"/>
      <c r="I212" s="177">
        <f t="shared" si="12"/>
        <v>235.83999999999997</v>
      </c>
      <c r="J212" s="2"/>
      <c r="K212" t="str">
        <f>VLOOKUP(B212,'Allocations 2026-27'!$B$9:$C$328,2,FALSE)</f>
        <v>Peninsula</v>
      </c>
      <c r="N212" s="2">
        <f t="shared" si="13"/>
        <v>0</v>
      </c>
      <c r="O212">
        <f t="shared" si="14"/>
        <v>0</v>
      </c>
      <c r="P212" s="2"/>
      <c r="Q212" s="2">
        <f t="shared" si="15"/>
        <v>0</v>
      </c>
    </row>
    <row r="213" spans="2:17" x14ac:dyDescent="0.25">
      <c r="B213" s="33" t="s">
        <v>662</v>
      </c>
      <c r="C213" s="34" t="s">
        <v>209</v>
      </c>
      <c r="D213" s="2">
        <v>42.66</v>
      </c>
      <c r="E213" s="190"/>
      <c r="F213" s="2">
        <v>0</v>
      </c>
      <c r="G213" s="2">
        <v>0</v>
      </c>
      <c r="I213" s="177">
        <f t="shared" si="12"/>
        <v>42.66</v>
      </c>
      <c r="J213" s="2"/>
      <c r="K213" t="str">
        <f>VLOOKUP(B213,'Allocations 2026-27'!$B$9:$C$328,2,FALSE)</f>
        <v>Pinnacle Prep Charter</v>
      </c>
      <c r="N213" s="2">
        <f t="shared" si="13"/>
        <v>0</v>
      </c>
      <c r="O213">
        <f t="shared" si="14"/>
        <v>0</v>
      </c>
      <c r="P213" s="2"/>
      <c r="Q213" s="2">
        <f t="shared" si="15"/>
        <v>0</v>
      </c>
    </row>
    <row r="214" spans="2:17" x14ac:dyDescent="0.25">
      <c r="B214" s="31" t="s">
        <v>663</v>
      </c>
      <c r="C214" s="31" t="s">
        <v>210</v>
      </c>
      <c r="D214" s="2">
        <v>60.84</v>
      </c>
      <c r="E214" s="190"/>
      <c r="F214" s="2">
        <v>0</v>
      </c>
      <c r="G214" s="2">
        <v>0</v>
      </c>
      <c r="I214" s="177">
        <f t="shared" si="12"/>
        <v>60.84</v>
      </c>
      <c r="J214" s="2"/>
      <c r="K214" t="str">
        <f>VLOOKUP(B214,'Allocations 2026-27'!$B$9:$C$328,2,FALSE)</f>
        <v>Pioneer</v>
      </c>
      <c r="N214" s="2">
        <f t="shared" si="13"/>
        <v>0</v>
      </c>
      <c r="O214">
        <f t="shared" si="14"/>
        <v>0</v>
      </c>
      <c r="P214" s="2"/>
      <c r="Q214" s="2">
        <f t="shared" si="15"/>
        <v>0</v>
      </c>
    </row>
    <row r="215" spans="2:17" x14ac:dyDescent="0.25">
      <c r="B215" s="31" t="s">
        <v>450</v>
      </c>
      <c r="C215" s="31" t="s">
        <v>211</v>
      </c>
      <c r="D215" s="2">
        <v>1.33</v>
      </c>
      <c r="E215" s="190"/>
      <c r="F215" s="2">
        <v>0</v>
      </c>
      <c r="G215" s="2">
        <v>0</v>
      </c>
      <c r="I215" s="177">
        <f t="shared" si="12"/>
        <v>1.33</v>
      </c>
      <c r="J215" s="2"/>
      <c r="K215" t="str">
        <f>VLOOKUP(B215,'Allocations 2026-27'!$B$9:$C$328,2,FALSE)</f>
        <v>Pomeroy</v>
      </c>
      <c r="N215" s="2">
        <f t="shared" si="13"/>
        <v>0</v>
      </c>
      <c r="O215">
        <f t="shared" si="14"/>
        <v>0</v>
      </c>
      <c r="P215" s="2"/>
      <c r="Q215" s="2">
        <f t="shared" si="15"/>
        <v>0</v>
      </c>
    </row>
    <row r="216" spans="2:17" x14ac:dyDescent="0.25">
      <c r="B216" s="31" t="s">
        <v>664</v>
      </c>
      <c r="C216" s="31" t="s">
        <v>212</v>
      </c>
      <c r="D216" s="2">
        <v>54.34</v>
      </c>
      <c r="E216" s="190"/>
      <c r="F216" s="2">
        <v>0</v>
      </c>
      <c r="G216" s="2">
        <v>0</v>
      </c>
      <c r="H216" s="18"/>
      <c r="I216" s="177">
        <f t="shared" si="12"/>
        <v>54.34</v>
      </c>
      <c r="J216" s="2"/>
      <c r="K216" t="str">
        <f>VLOOKUP(B216,'Allocations 2026-27'!$B$9:$C$328,2,FALSE)</f>
        <v>Port Angeles</v>
      </c>
      <c r="N216" s="2">
        <f t="shared" si="13"/>
        <v>0</v>
      </c>
      <c r="O216">
        <f t="shared" si="14"/>
        <v>0</v>
      </c>
      <c r="P216" s="2"/>
      <c r="Q216" s="2">
        <f t="shared" si="15"/>
        <v>0</v>
      </c>
    </row>
    <row r="217" spans="2:17" x14ac:dyDescent="0.25">
      <c r="B217" s="31" t="s">
        <v>665</v>
      </c>
      <c r="C217" s="31" t="s">
        <v>213</v>
      </c>
      <c r="D217" s="2">
        <v>37.5</v>
      </c>
      <c r="E217" s="190"/>
      <c r="F217" s="2">
        <v>0</v>
      </c>
      <c r="G217" s="2">
        <v>0</v>
      </c>
      <c r="H217" s="18"/>
      <c r="I217" s="177">
        <f t="shared" si="12"/>
        <v>37.5</v>
      </c>
      <c r="J217" s="2"/>
      <c r="K217" t="str">
        <f>VLOOKUP(B217,'Allocations 2026-27'!$B$9:$C$328,2,FALSE)</f>
        <v>Port Townsend</v>
      </c>
      <c r="N217" s="2">
        <f t="shared" si="13"/>
        <v>0</v>
      </c>
      <c r="O217">
        <f t="shared" si="14"/>
        <v>0</v>
      </c>
      <c r="P217" s="2"/>
      <c r="Q217" s="2">
        <f t="shared" si="15"/>
        <v>0</v>
      </c>
    </row>
    <row r="218" spans="2:17" x14ac:dyDescent="0.25">
      <c r="B218" s="31" t="s">
        <v>666</v>
      </c>
      <c r="C218" s="31" t="s">
        <v>214</v>
      </c>
      <c r="D218" s="2">
        <v>89.33</v>
      </c>
      <c r="E218" s="190"/>
      <c r="F218" s="2">
        <v>0</v>
      </c>
      <c r="G218" s="2">
        <v>0</v>
      </c>
      <c r="H218" s="18"/>
      <c r="I218" s="177">
        <f t="shared" si="12"/>
        <v>89.33</v>
      </c>
      <c r="J218" s="2"/>
      <c r="K218" t="str">
        <f>VLOOKUP(B218,'Allocations 2026-27'!$B$9:$C$328,2,FALSE)</f>
        <v>Prescott</v>
      </c>
      <c r="N218" s="2">
        <f t="shared" si="13"/>
        <v>0</v>
      </c>
      <c r="O218">
        <f t="shared" si="14"/>
        <v>0</v>
      </c>
      <c r="P218" s="2"/>
      <c r="Q218" s="2">
        <f t="shared" si="15"/>
        <v>0</v>
      </c>
    </row>
    <row r="219" spans="2:17" x14ac:dyDescent="0.25">
      <c r="B219" s="31" t="s">
        <v>668</v>
      </c>
      <c r="C219" s="31" t="s">
        <v>216</v>
      </c>
      <c r="D219" s="2">
        <v>695</v>
      </c>
      <c r="E219" s="190"/>
      <c r="F219" s="2">
        <v>0</v>
      </c>
      <c r="G219" s="2">
        <v>0</v>
      </c>
      <c r="I219" s="177">
        <f t="shared" si="12"/>
        <v>695</v>
      </c>
      <c r="J219" s="2"/>
      <c r="K219" t="str">
        <f>VLOOKUP(B219,'Allocations 2026-27'!$B$9:$C$328,2,FALSE)</f>
        <v>Prosser</v>
      </c>
      <c r="N219" s="2">
        <f t="shared" si="13"/>
        <v>0</v>
      </c>
      <c r="O219">
        <f t="shared" si="14"/>
        <v>0</v>
      </c>
      <c r="P219" s="2"/>
      <c r="Q219" s="2">
        <f t="shared" si="15"/>
        <v>0</v>
      </c>
    </row>
    <row r="220" spans="2:17" x14ac:dyDescent="0.25">
      <c r="B220" s="31" t="s">
        <v>669</v>
      </c>
      <c r="C220" s="31" t="s">
        <v>217</v>
      </c>
      <c r="D220" s="2">
        <v>155.66</v>
      </c>
      <c r="E220" s="190"/>
      <c r="F220" s="190">
        <v>7.333333333333333</v>
      </c>
      <c r="G220" s="191">
        <v>1</v>
      </c>
      <c r="H220" s="18"/>
      <c r="I220" s="177">
        <f t="shared" si="12"/>
        <v>161.99333333333334</v>
      </c>
      <c r="J220" s="2"/>
      <c r="K220" t="str">
        <f>VLOOKUP(B220,'Allocations 2026-27'!$B$9:$C$328,2,FALSE)</f>
        <v>Pullman</v>
      </c>
      <c r="N220" s="2">
        <f t="shared" si="13"/>
        <v>0</v>
      </c>
      <c r="O220">
        <f t="shared" si="14"/>
        <v>0</v>
      </c>
      <c r="P220" s="2"/>
      <c r="Q220" s="2">
        <f t="shared" si="15"/>
        <v>0</v>
      </c>
    </row>
    <row r="221" spans="2:17" x14ac:dyDescent="0.25">
      <c r="B221" s="31" t="s">
        <v>672</v>
      </c>
      <c r="C221" s="31" t="s">
        <v>218</v>
      </c>
      <c r="D221" s="2">
        <v>2253.83</v>
      </c>
      <c r="E221" s="190"/>
      <c r="F221" s="190">
        <v>138.5</v>
      </c>
      <c r="G221" s="191">
        <v>2</v>
      </c>
      <c r="H221" s="18"/>
      <c r="I221" s="177">
        <f t="shared" si="12"/>
        <v>2390.33</v>
      </c>
      <c r="J221" s="2"/>
      <c r="K221" t="str">
        <f>VLOOKUP(B221,'Allocations 2026-27'!$B$9:$C$328,2,FALSE)</f>
        <v>Puyallup</v>
      </c>
      <c r="N221" s="2">
        <f t="shared" si="13"/>
        <v>0</v>
      </c>
      <c r="O221">
        <f t="shared" si="14"/>
        <v>0</v>
      </c>
      <c r="P221" s="2"/>
      <c r="Q221" s="2">
        <f t="shared" si="15"/>
        <v>0</v>
      </c>
    </row>
    <row r="222" spans="2:17" x14ac:dyDescent="0.25">
      <c r="B222" s="31" t="s">
        <v>673</v>
      </c>
      <c r="C222" s="31" t="s">
        <v>219</v>
      </c>
      <c r="D222" s="2">
        <v>0</v>
      </c>
      <c r="E222" s="190"/>
      <c r="F222" s="2">
        <v>0</v>
      </c>
      <c r="G222" s="2">
        <v>0</v>
      </c>
      <c r="H222" s="18"/>
      <c r="I222" s="177">
        <f t="shared" si="12"/>
        <v>0</v>
      </c>
      <c r="J222" s="2"/>
      <c r="K222" t="str">
        <f>VLOOKUP(B222,'Allocations 2026-27'!$B$9:$C$328,2,FALSE)</f>
        <v>Queets-Clearwater</v>
      </c>
      <c r="N222" s="2">
        <f t="shared" si="13"/>
        <v>0</v>
      </c>
      <c r="O222">
        <f t="shared" si="14"/>
        <v>0</v>
      </c>
      <c r="P222" s="2"/>
      <c r="Q222" s="2">
        <f t="shared" si="15"/>
        <v>0</v>
      </c>
    </row>
    <row r="223" spans="2:17" x14ac:dyDescent="0.25">
      <c r="B223" s="31" t="s">
        <v>674</v>
      </c>
      <c r="C223" s="31" t="s">
        <v>220</v>
      </c>
      <c r="D223" s="2">
        <v>0</v>
      </c>
      <c r="E223" s="190"/>
      <c r="F223" s="2">
        <v>0</v>
      </c>
      <c r="G223" s="2">
        <v>0</v>
      </c>
      <c r="H223" s="18"/>
      <c r="I223" s="177">
        <f t="shared" si="12"/>
        <v>0</v>
      </c>
      <c r="J223" s="2"/>
      <c r="K223" t="str">
        <f>VLOOKUP(B223,'Allocations 2026-27'!$B$9:$C$328,2,FALSE)</f>
        <v>Quilcene</v>
      </c>
      <c r="N223" s="2">
        <f t="shared" si="13"/>
        <v>0</v>
      </c>
      <c r="O223">
        <f t="shared" si="14"/>
        <v>0</v>
      </c>
      <c r="P223" s="2"/>
      <c r="Q223" s="2">
        <f t="shared" si="15"/>
        <v>0</v>
      </c>
    </row>
    <row r="224" spans="2:17" x14ac:dyDescent="0.25">
      <c r="B224" s="36" t="s">
        <v>785</v>
      </c>
      <c r="C224" s="31" t="s">
        <v>221</v>
      </c>
      <c r="D224" s="2">
        <v>0</v>
      </c>
      <c r="E224" s="190"/>
      <c r="F224" s="2">
        <v>0</v>
      </c>
      <c r="G224" s="2">
        <v>0</v>
      </c>
      <c r="I224" s="177">
        <f t="shared" si="12"/>
        <v>0</v>
      </c>
      <c r="J224" s="2"/>
      <c r="K224" t="e">
        <f>VLOOKUP(B224,'Allocations 2026-27'!$B$9:$C$328,2,FALSE)</f>
        <v>#N/A</v>
      </c>
      <c r="N224" s="2">
        <f t="shared" si="13"/>
        <v>0</v>
      </c>
      <c r="O224">
        <f t="shared" si="14"/>
        <v>0</v>
      </c>
      <c r="P224" s="2"/>
      <c r="Q224" s="2">
        <f t="shared" si="15"/>
        <v>0</v>
      </c>
    </row>
    <row r="225" spans="2:17" x14ac:dyDescent="0.25">
      <c r="B225" s="31" t="s">
        <v>675</v>
      </c>
      <c r="C225" s="31" t="s">
        <v>222</v>
      </c>
      <c r="D225" s="2">
        <v>374.83000000000004</v>
      </c>
      <c r="E225" s="190"/>
      <c r="F225" s="190">
        <v>38.666666666666664</v>
      </c>
      <c r="G225" s="2">
        <v>0</v>
      </c>
      <c r="H225" s="18"/>
      <c r="I225" s="177">
        <f t="shared" si="12"/>
        <v>413.49666666666673</v>
      </c>
      <c r="J225" s="2"/>
      <c r="K225" t="str">
        <f>VLOOKUP(B225,'Allocations 2026-27'!$B$9:$C$328,2,FALSE)</f>
        <v>Quillayute Valley</v>
      </c>
      <c r="N225" s="2">
        <f t="shared" si="13"/>
        <v>0</v>
      </c>
      <c r="O225">
        <f t="shared" si="14"/>
        <v>0</v>
      </c>
      <c r="P225" s="2"/>
      <c r="Q225" s="2">
        <f t="shared" si="15"/>
        <v>0</v>
      </c>
    </row>
    <row r="226" spans="2:17" x14ac:dyDescent="0.25">
      <c r="B226" s="31" t="s">
        <v>453</v>
      </c>
      <c r="C226" s="31" t="s">
        <v>223</v>
      </c>
      <c r="D226" s="2">
        <v>43.33</v>
      </c>
      <c r="E226" s="190"/>
      <c r="F226" s="190">
        <v>12</v>
      </c>
      <c r="G226" s="2">
        <v>0</v>
      </c>
      <c r="H226" s="18"/>
      <c r="I226" s="177">
        <f t="shared" si="12"/>
        <v>55.33</v>
      </c>
      <c r="J226" s="2"/>
      <c r="K226" t="str">
        <f>VLOOKUP(B226,'Allocations 2026-27'!$B$9:$C$328,2,FALSE)</f>
        <v>Quinault</v>
      </c>
      <c r="N226" s="2">
        <f t="shared" si="13"/>
        <v>0</v>
      </c>
      <c r="O226">
        <f t="shared" si="14"/>
        <v>0</v>
      </c>
      <c r="P226" s="2"/>
      <c r="Q226" s="2">
        <f t="shared" si="15"/>
        <v>0</v>
      </c>
    </row>
    <row r="227" spans="2:17" x14ac:dyDescent="0.25">
      <c r="B227" s="31" t="s">
        <v>676</v>
      </c>
      <c r="C227" s="31" t="s">
        <v>224</v>
      </c>
      <c r="D227" s="2">
        <v>1326.17</v>
      </c>
      <c r="E227" s="190"/>
      <c r="F227" s="2">
        <v>0</v>
      </c>
      <c r="G227" s="2">
        <v>0</v>
      </c>
      <c r="I227" s="177">
        <f t="shared" si="12"/>
        <v>1326.17</v>
      </c>
      <c r="J227" s="2"/>
      <c r="K227" t="str">
        <f>VLOOKUP(B227,'Allocations 2026-27'!$B$9:$C$328,2,FALSE)</f>
        <v>Quincy</v>
      </c>
      <c r="N227" s="2">
        <f t="shared" si="13"/>
        <v>0</v>
      </c>
      <c r="O227">
        <f t="shared" si="14"/>
        <v>0</v>
      </c>
      <c r="P227" s="2"/>
      <c r="Q227" s="2">
        <f t="shared" si="15"/>
        <v>0</v>
      </c>
    </row>
    <row r="228" spans="2:17" x14ac:dyDescent="0.25">
      <c r="B228" s="31" t="s">
        <v>677</v>
      </c>
      <c r="C228" s="31" t="s">
        <v>225</v>
      </c>
      <c r="D228" s="2">
        <v>14.83</v>
      </c>
      <c r="E228" s="190"/>
      <c r="F228" s="2">
        <v>0</v>
      </c>
      <c r="G228" s="2">
        <v>0</v>
      </c>
      <c r="H228" s="18"/>
      <c r="I228" s="177">
        <f t="shared" si="12"/>
        <v>14.83</v>
      </c>
      <c r="J228" s="2"/>
      <c r="K228" t="str">
        <f>VLOOKUP(B228,'Allocations 2026-27'!$B$9:$C$328,2,FALSE)</f>
        <v>Rainier</v>
      </c>
      <c r="N228" s="2">
        <f t="shared" si="13"/>
        <v>0</v>
      </c>
      <c r="O228">
        <f t="shared" si="14"/>
        <v>0</v>
      </c>
      <c r="P228" s="2"/>
      <c r="Q228" s="2">
        <f t="shared" si="15"/>
        <v>0</v>
      </c>
    </row>
    <row r="229" spans="2:17" x14ac:dyDescent="0.25">
      <c r="B229" s="34" t="s">
        <v>678</v>
      </c>
      <c r="C229" s="31" t="s">
        <v>226</v>
      </c>
      <c r="D229" s="2">
        <v>109.5</v>
      </c>
      <c r="E229" s="190"/>
      <c r="F229" s="2">
        <v>0</v>
      </c>
      <c r="G229" s="2">
        <v>0</v>
      </c>
      <c r="H229" s="18"/>
      <c r="I229" s="177">
        <f t="shared" si="12"/>
        <v>109.5</v>
      </c>
      <c r="J229" s="2"/>
      <c r="K229" t="str">
        <f>VLOOKUP(B229,'Allocations 2026-27'!$B$9:$C$328,2,FALSE)</f>
        <v>Rainier Prep Charter</v>
      </c>
      <c r="N229" s="2">
        <f t="shared" si="13"/>
        <v>0</v>
      </c>
      <c r="O229">
        <f t="shared" si="14"/>
        <v>0</v>
      </c>
      <c r="P229" s="2"/>
      <c r="Q229" s="2">
        <f t="shared" si="15"/>
        <v>0</v>
      </c>
    </row>
    <row r="230" spans="2:17" x14ac:dyDescent="0.25">
      <c r="B230" s="193" t="s">
        <v>461</v>
      </c>
      <c r="C230" s="31" t="s">
        <v>821</v>
      </c>
      <c r="D230" s="2">
        <v>6</v>
      </c>
      <c r="E230" s="190"/>
      <c r="F230" s="2">
        <v>0</v>
      </c>
      <c r="G230" s="2">
        <v>0</v>
      </c>
      <c r="I230" s="177">
        <f t="shared" si="12"/>
        <v>7.0270270270270272</v>
      </c>
      <c r="J230" s="2"/>
      <c r="K230" t="str">
        <f>VLOOKUP(B230,'Allocations 2026-27'!$B$9:$C$328,2,FALSE)</f>
        <v>Rainier Valley Leadership Academy Charter</v>
      </c>
      <c r="L230">
        <v>111</v>
      </c>
      <c r="M230">
        <v>130</v>
      </c>
      <c r="N230" s="2">
        <f t="shared" si="13"/>
        <v>5.4054054054054057E-2</v>
      </c>
      <c r="O230">
        <f t="shared" si="14"/>
        <v>19</v>
      </c>
      <c r="P230" s="2"/>
      <c r="Q230" s="2">
        <f t="shared" si="15"/>
        <v>1.0270270270270272</v>
      </c>
    </row>
    <row r="231" spans="2:17" x14ac:dyDescent="0.25">
      <c r="B231" s="31" t="s">
        <v>475</v>
      </c>
      <c r="C231" s="31" t="s">
        <v>227</v>
      </c>
      <c r="D231" s="2">
        <v>56.17</v>
      </c>
      <c r="E231" s="190"/>
      <c r="F231" s="2">
        <v>0</v>
      </c>
      <c r="G231" s="2">
        <v>0</v>
      </c>
      <c r="I231" s="177">
        <f t="shared" si="12"/>
        <v>56.17</v>
      </c>
      <c r="J231" s="2"/>
      <c r="K231" t="str">
        <f>VLOOKUP(B231,'Allocations 2026-27'!$B$9:$C$328,2,FALSE)</f>
        <v>Raymond</v>
      </c>
      <c r="N231" s="2">
        <f t="shared" si="13"/>
        <v>0</v>
      </c>
      <c r="O231">
        <f t="shared" si="14"/>
        <v>0</v>
      </c>
      <c r="P231" s="2"/>
      <c r="Q231" s="2">
        <f t="shared" si="15"/>
        <v>0</v>
      </c>
    </row>
    <row r="232" spans="2:17" x14ac:dyDescent="0.25">
      <c r="B232" s="31" t="s">
        <v>679</v>
      </c>
      <c r="C232" s="31" t="s">
        <v>228</v>
      </c>
      <c r="D232" s="2">
        <v>5</v>
      </c>
      <c r="E232" s="190"/>
      <c r="F232" s="190">
        <v>9</v>
      </c>
      <c r="G232" s="2">
        <v>0</v>
      </c>
      <c r="H232" s="18"/>
      <c r="I232" s="177">
        <f t="shared" si="12"/>
        <v>14</v>
      </c>
      <c r="J232" s="2"/>
      <c r="K232" t="str">
        <f>VLOOKUP(B232,'Allocations 2026-27'!$B$9:$C$328,2,FALSE)</f>
        <v>Reardan</v>
      </c>
      <c r="N232" s="2">
        <f t="shared" si="13"/>
        <v>0</v>
      </c>
      <c r="O232">
        <f t="shared" si="14"/>
        <v>0</v>
      </c>
      <c r="P232" s="2"/>
      <c r="Q232" s="2">
        <f t="shared" si="15"/>
        <v>0</v>
      </c>
    </row>
    <row r="233" spans="2:17" x14ac:dyDescent="0.25">
      <c r="B233" s="31" t="s">
        <v>680</v>
      </c>
      <c r="C233" s="31" t="s">
        <v>229</v>
      </c>
      <c r="D233" s="2">
        <v>3652</v>
      </c>
      <c r="E233" s="190"/>
      <c r="F233" s="190">
        <v>34.333333333333336</v>
      </c>
      <c r="G233" s="2">
        <v>0</v>
      </c>
      <c r="H233" s="18"/>
      <c r="I233" s="177">
        <f t="shared" si="12"/>
        <v>3686.3333333333335</v>
      </c>
      <c r="J233" s="2"/>
      <c r="K233" t="str">
        <f>VLOOKUP(B233,'Allocations 2026-27'!$B$9:$C$328,2,FALSE)</f>
        <v>Renton</v>
      </c>
      <c r="N233" s="2">
        <f t="shared" si="13"/>
        <v>0</v>
      </c>
      <c r="O233">
        <f t="shared" si="14"/>
        <v>0</v>
      </c>
      <c r="P233" s="2"/>
      <c r="Q233" s="2">
        <f t="shared" si="15"/>
        <v>0</v>
      </c>
    </row>
    <row r="234" spans="2:17" x14ac:dyDescent="0.25">
      <c r="B234" s="193" t="s">
        <v>786</v>
      </c>
      <c r="C234" s="31" t="s">
        <v>230</v>
      </c>
      <c r="D234" s="2">
        <v>0</v>
      </c>
      <c r="E234" s="190"/>
      <c r="F234" s="2">
        <v>0</v>
      </c>
      <c r="G234" s="2">
        <v>0</v>
      </c>
      <c r="H234" s="18"/>
      <c r="I234" s="177">
        <f t="shared" si="12"/>
        <v>0</v>
      </c>
      <c r="J234" s="2"/>
      <c r="K234" t="e">
        <f>VLOOKUP(B234,'Allocations 2026-27'!$B$9:$C$328,2,FALSE)</f>
        <v>#N/A</v>
      </c>
      <c r="N234" s="2">
        <f t="shared" si="13"/>
        <v>0</v>
      </c>
      <c r="O234">
        <f t="shared" si="14"/>
        <v>0</v>
      </c>
      <c r="P234" s="2"/>
      <c r="Q234" s="2">
        <f t="shared" si="15"/>
        <v>0</v>
      </c>
    </row>
    <row r="235" spans="2:17" x14ac:dyDescent="0.25">
      <c r="B235" s="31" t="s">
        <v>681</v>
      </c>
      <c r="C235" s="31" t="s">
        <v>231</v>
      </c>
      <c r="D235" s="2">
        <v>0</v>
      </c>
      <c r="E235" s="190"/>
      <c r="F235" s="2">
        <v>0</v>
      </c>
      <c r="G235" s="2">
        <v>0</v>
      </c>
      <c r="I235" s="177">
        <f t="shared" si="12"/>
        <v>0</v>
      </c>
      <c r="J235" s="2"/>
      <c r="K235" t="str">
        <f>VLOOKUP(B235,'Allocations 2026-27'!$B$9:$C$328,2,FALSE)</f>
        <v>Republic</v>
      </c>
      <c r="N235" s="2">
        <f t="shared" si="13"/>
        <v>0</v>
      </c>
      <c r="O235">
        <f t="shared" si="14"/>
        <v>0</v>
      </c>
      <c r="P235" s="2"/>
      <c r="Q235" s="2">
        <f t="shared" si="15"/>
        <v>0</v>
      </c>
    </row>
    <row r="236" spans="2:17" x14ac:dyDescent="0.25">
      <c r="B236" s="31" t="s">
        <v>682</v>
      </c>
      <c r="C236" s="31" t="s">
        <v>232</v>
      </c>
      <c r="D236" s="2">
        <v>892.16</v>
      </c>
      <c r="E236" s="190"/>
      <c r="F236" s="190">
        <v>52.833333333333336</v>
      </c>
      <c r="G236" s="191">
        <v>3</v>
      </c>
      <c r="H236" s="18"/>
      <c r="I236" s="177">
        <f t="shared" si="12"/>
        <v>941.99333333333334</v>
      </c>
      <c r="J236" s="2"/>
      <c r="K236" t="str">
        <f>VLOOKUP(B236,'Allocations 2026-27'!$B$9:$C$328,2,FALSE)</f>
        <v>Richland</v>
      </c>
      <c r="N236" s="2">
        <f t="shared" si="13"/>
        <v>0</v>
      </c>
      <c r="O236">
        <f t="shared" si="14"/>
        <v>0</v>
      </c>
      <c r="P236" s="2"/>
      <c r="Q236" s="2">
        <f t="shared" si="15"/>
        <v>0</v>
      </c>
    </row>
    <row r="237" spans="2:17" x14ac:dyDescent="0.25">
      <c r="B237" s="31" t="s">
        <v>683</v>
      </c>
      <c r="C237" s="31" t="s">
        <v>233</v>
      </c>
      <c r="D237" s="2">
        <v>209.32999999999998</v>
      </c>
      <c r="E237" s="190"/>
      <c r="F237" s="190">
        <v>13</v>
      </c>
      <c r="G237" s="2">
        <v>0</v>
      </c>
      <c r="H237" s="18"/>
      <c r="I237" s="177">
        <f t="shared" si="12"/>
        <v>222.32999999999998</v>
      </c>
      <c r="J237" s="2"/>
      <c r="K237" t="str">
        <f>VLOOKUP(B237,'Allocations 2026-27'!$B$9:$C$328,2,FALSE)</f>
        <v>Ridgefield</v>
      </c>
      <c r="N237" s="2">
        <f t="shared" si="13"/>
        <v>0</v>
      </c>
      <c r="O237">
        <f t="shared" si="14"/>
        <v>0</v>
      </c>
      <c r="P237" s="2"/>
      <c r="Q237" s="2">
        <f t="shared" si="15"/>
        <v>0</v>
      </c>
    </row>
    <row r="238" spans="2:17" x14ac:dyDescent="0.25">
      <c r="B238" s="31" t="s">
        <v>684</v>
      </c>
      <c r="C238" s="31" t="s">
        <v>234</v>
      </c>
      <c r="D238" s="2">
        <v>2</v>
      </c>
      <c r="E238" s="190"/>
      <c r="F238" s="2">
        <v>0</v>
      </c>
      <c r="G238" s="2">
        <v>0</v>
      </c>
      <c r="H238" s="18"/>
      <c r="I238" s="177">
        <f t="shared" si="12"/>
        <v>2</v>
      </c>
      <c r="J238" s="2"/>
      <c r="K238" t="str">
        <f>VLOOKUP(B238,'Allocations 2026-27'!$B$9:$C$328,2,FALSE)</f>
        <v>Ritzville</v>
      </c>
      <c r="N238" s="2">
        <f t="shared" si="13"/>
        <v>0</v>
      </c>
      <c r="O238">
        <f t="shared" si="14"/>
        <v>0</v>
      </c>
      <c r="P238" s="2"/>
      <c r="Q238" s="2">
        <f t="shared" si="15"/>
        <v>0</v>
      </c>
    </row>
    <row r="239" spans="2:17" x14ac:dyDescent="0.25">
      <c r="B239" s="31" t="s">
        <v>685</v>
      </c>
      <c r="C239" s="31" t="s">
        <v>235</v>
      </c>
      <c r="D239" s="2">
        <v>14.34</v>
      </c>
      <c r="E239" s="190"/>
      <c r="F239" s="2">
        <v>0</v>
      </c>
      <c r="G239" s="2">
        <v>0</v>
      </c>
      <c r="I239" s="177">
        <f t="shared" si="12"/>
        <v>14.34</v>
      </c>
      <c r="J239" s="2"/>
      <c r="K239" t="str">
        <f>VLOOKUP(B239,'Allocations 2026-27'!$B$9:$C$328,2,FALSE)</f>
        <v>Riverside</v>
      </c>
      <c r="N239" s="2">
        <f t="shared" si="13"/>
        <v>0</v>
      </c>
      <c r="O239">
        <f t="shared" si="14"/>
        <v>0</v>
      </c>
      <c r="P239" s="2"/>
      <c r="Q239" s="2">
        <f t="shared" si="15"/>
        <v>0</v>
      </c>
    </row>
    <row r="240" spans="2:17" x14ac:dyDescent="0.25">
      <c r="B240" s="31" t="s">
        <v>686</v>
      </c>
      <c r="C240" s="31" t="s">
        <v>236</v>
      </c>
      <c r="D240" s="2">
        <v>235.83</v>
      </c>
      <c r="E240" s="190"/>
      <c r="F240" s="190">
        <v>2</v>
      </c>
      <c r="G240" s="2">
        <v>0</v>
      </c>
      <c r="H240" s="18"/>
      <c r="I240" s="177">
        <f t="shared" si="12"/>
        <v>237.83</v>
      </c>
      <c r="J240" s="2"/>
      <c r="K240" t="str">
        <f>VLOOKUP(B240,'Allocations 2026-27'!$B$9:$C$328,2,FALSE)</f>
        <v>Riverview</v>
      </c>
      <c r="N240" s="2">
        <f t="shared" si="13"/>
        <v>0</v>
      </c>
      <c r="O240">
        <f t="shared" si="14"/>
        <v>0</v>
      </c>
      <c r="P240" s="2"/>
      <c r="Q240" s="2">
        <f t="shared" si="15"/>
        <v>0</v>
      </c>
    </row>
    <row r="241" spans="2:17" x14ac:dyDescent="0.25">
      <c r="B241" s="31" t="s">
        <v>687</v>
      </c>
      <c r="C241" s="31" t="s">
        <v>237</v>
      </c>
      <c r="D241" s="2">
        <v>223.33</v>
      </c>
      <c r="E241" s="190"/>
      <c r="F241" s="190">
        <v>48.5</v>
      </c>
      <c r="G241" s="191">
        <v>1</v>
      </c>
      <c r="H241" s="18"/>
      <c r="I241" s="177">
        <f t="shared" si="12"/>
        <v>270.83000000000004</v>
      </c>
      <c r="J241" s="2"/>
      <c r="K241" t="str">
        <f>VLOOKUP(B241,'Allocations 2026-27'!$B$9:$C$328,2,FALSE)</f>
        <v>Rochester</v>
      </c>
      <c r="N241" s="2">
        <f t="shared" si="13"/>
        <v>0</v>
      </c>
      <c r="O241">
        <f t="shared" si="14"/>
        <v>0</v>
      </c>
      <c r="P241" s="2"/>
      <c r="Q241" s="2">
        <f t="shared" si="15"/>
        <v>0</v>
      </c>
    </row>
    <row r="242" spans="2:17" x14ac:dyDescent="0.25">
      <c r="B242" s="31" t="s">
        <v>688</v>
      </c>
      <c r="C242" s="31" t="s">
        <v>238</v>
      </c>
      <c r="D242" s="2">
        <v>12</v>
      </c>
      <c r="E242" s="190"/>
      <c r="F242" s="2">
        <v>0</v>
      </c>
      <c r="G242" s="2">
        <v>0</v>
      </c>
      <c r="H242" s="18"/>
      <c r="I242" s="177">
        <f t="shared" si="12"/>
        <v>12</v>
      </c>
      <c r="J242" s="2"/>
      <c r="K242" t="str">
        <f>VLOOKUP(B242,'Allocations 2026-27'!$B$9:$C$328,2,FALSE)</f>
        <v>Roosevelt</v>
      </c>
      <c r="N242" s="2">
        <f t="shared" si="13"/>
        <v>0</v>
      </c>
      <c r="O242">
        <f t="shared" si="14"/>
        <v>0</v>
      </c>
      <c r="P242" s="2"/>
      <c r="Q242" s="2">
        <f t="shared" si="15"/>
        <v>0</v>
      </c>
    </row>
    <row r="243" spans="2:17" x14ac:dyDescent="0.25">
      <c r="B243" s="33" t="s">
        <v>810</v>
      </c>
      <c r="C243" s="34" t="s">
        <v>822</v>
      </c>
      <c r="D243" s="2">
        <v>1.33</v>
      </c>
      <c r="E243" s="190"/>
      <c r="F243" s="2">
        <v>0</v>
      </c>
      <c r="G243" s="2">
        <v>0</v>
      </c>
      <c r="H243" s="18"/>
      <c r="I243" s="177">
        <f t="shared" si="12"/>
        <v>2.1612499999999999</v>
      </c>
      <c r="J243" s="2"/>
      <c r="K243" t="str">
        <f>VLOOKUP(B243,'Allocations 2026-27'!$B$9:$C$328,2,FALSE)</f>
        <v>ROOTED CHARTER SCHOOL</v>
      </c>
      <c r="L243">
        <v>64</v>
      </c>
      <c r="M243">
        <v>104</v>
      </c>
      <c r="N243" s="2">
        <f t="shared" si="13"/>
        <v>2.0781250000000001E-2</v>
      </c>
      <c r="O243">
        <f t="shared" si="14"/>
        <v>40</v>
      </c>
      <c r="P243" s="2"/>
      <c r="Q243" s="2">
        <f t="shared" si="15"/>
        <v>0.83125000000000004</v>
      </c>
    </row>
    <row r="244" spans="2:17" x14ac:dyDescent="0.25">
      <c r="B244" s="31" t="s">
        <v>689</v>
      </c>
      <c r="C244" s="31" t="s">
        <v>239</v>
      </c>
      <c r="D244" s="2">
        <v>0</v>
      </c>
      <c r="E244" s="190"/>
      <c r="F244" s="2">
        <v>0</v>
      </c>
      <c r="G244" s="2">
        <v>0</v>
      </c>
      <c r="I244" s="177">
        <f t="shared" si="12"/>
        <v>0</v>
      </c>
      <c r="J244" s="2"/>
      <c r="K244" t="str">
        <f>VLOOKUP(B244,'Allocations 2026-27'!$B$9:$C$328,2,FALSE)</f>
        <v>Rosalia</v>
      </c>
      <c r="N244" s="2">
        <f t="shared" si="13"/>
        <v>0</v>
      </c>
      <c r="O244">
        <f t="shared" si="14"/>
        <v>0</v>
      </c>
      <c r="P244" s="2"/>
      <c r="Q244" s="2">
        <f t="shared" si="15"/>
        <v>0</v>
      </c>
    </row>
    <row r="245" spans="2:17" x14ac:dyDescent="0.25">
      <c r="B245" s="31" t="s">
        <v>690</v>
      </c>
      <c r="C245" s="31" t="s">
        <v>240</v>
      </c>
      <c r="D245" s="2">
        <v>736.5</v>
      </c>
      <c r="E245" s="190"/>
      <c r="F245" s="2">
        <v>0</v>
      </c>
      <c r="G245" s="2">
        <v>0</v>
      </c>
      <c r="H245" s="18"/>
      <c r="I245" s="177">
        <f t="shared" si="12"/>
        <v>736.5</v>
      </c>
      <c r="J245" s="2"/>
      <c r="K245" t="str">
        <f>VLOOKUP(B245,'Allocations 2026-27'!$B$9:$C$328,2,FALSE)</f>
        <v>Royal</v>
      </c>
      <c r="N245" s="2">
        <f t="shared" si="13"/>
        <v>0</v>
      </c>
      <c r="O245">
        <f t="shared" si="14"/>
        <v>0</v>
      </c>
      <c r="P245" s="2"/>
      <c r="Q245" s="2">
        <f t="shared" si="15"/>
        <v>0</v>
      </c>
    </row>
    <row r="246" spans="2:17" x14ac:dyDescent="0.25">
      <c r="B246" s="31" t="s">
        <v>490</v>
      </c>
      <c r="C246" s="31" t="s">
        <v>241</v>
      </c>
      <c r="D246" s="2">
        <v>71</v>
      </c>
      <c r="E246" s="190"/>
      <c r="F246" s="2">
        <v>0</v>
      </c>
      <c r="G246" s="2">
        <v>0</v>
      </c>
      <c r="H246" s="18"/>
      <c r="I246" s="177">
        <f t="shared" si="12"/>
        <v>71</v>
      </c>
      <c r="J246" s="2"/>
      <c r="K246" t="str">
        <f>VLOOKUP(B246,'Allocations 2026-27'!$B$9:$C$328,2,FALSE)</f>
        <v>San Juan</v>
      </c>
      <c r="N246" s="2">
        <f t="shared" si="13"/>
        <v>0</v>
      </c>
      <c r="O246">
        <f t="shared" si="14"/>
        <v>0</v>
      </c>
      <c r="P246" s="2"/>
      <c r="Q246" s="2">
        <f t="shared" si="15"/>
        <v>0</v>
      </c>
    </row>
    <row r="247" spans="2:17" x14ac:dyDescent="0.25">
      <c r="B247" s="31" t="s">
        <v>691</v>
      </c>
      <c r="C247" s="31" t="s">
        <v>242</v>
      </c>
      <c r="D247" s="2">
        <v>0</v>
      </c>
      <c r="E247" s="190"/>
      <c r="F247" s="2">
        <v>0</v>
      </c>
      <c r="G247" s="2">
        <v>0</v>
      </c>
      <c r="I247" s="177">
        <f t="shared" si="12"/>
        <v>0</v>
      </c>
      <c r="J247" s="2"/>
      <c r="K247" t="str">
        <f>VLOOKUP(B247,'Allocations 2026-27'!$B$9:$C$328,2,FALSE)</f>
        <v>Satsop</v>
      </c>
      <c r="N247" s="2">
        <f t="shared" si="13"/>
        <v>0</v>
      </c>
      <c r="O247">
        <f t="shared" si="14"/>
        <v>0</v>
      </c>
      <c r="P247" s="2"/>
      <c r="Q247" s="2">
        <f t="shared" si="15"/>
        <v>0</v>
      </c>
    </row>
    <row r="248" spans="2:17" x14ac:dyDescent="0.25">
      <c r="B248" s="31" t="s">
        <v>696</v>
      </c>
      <c r="C248" s="31" t="s">
        <v>243</v>
      </c>
      <c r="D248" s="2">
        <v>7384.67</v>
      </c>
      <c r="E248" s="190"/>
      <c r="F248" s="190">
        <v>145.33333333333334</v>
      </c>
      <c r="G248" s="2">
        <v>0</v>
      </c>
      <c r="H248" s="18"/>
      <c r="I248" s="177">
        <f t="shared" si="12"/>
        <v>7530.0033333333331</v>
      </c>
      <c r="J248" s="2"/>
      <c r="K248" t="str">
        <f>VLOOKUP(B248,'Allocations 2026-27'!$B$9:$C$328,2,FALSE)</f>
        <v>Seattle</v>
      </c>
      <c r="N248" s="2">
        <f t="shared" si="13"/>
        <v>0</v>
      </c>
      <c r="O248">
        <f t="shared" si="14"/>
        <v>0</v>
      </c>
      <c r="P248" s="2"/>
      <c r="Q248" s="2">
        <f t="shared" si="15"/>
        <v>0</v>
      </c>
    </row>
    <row r="249" spans="2:17" x14ac:dyDescent="0.25">
      <c r="B249" s="31" t="s">
        <v>697</v>
      </c>
      <c r="C249" s="31" t="s">
        <v>244</v>
      </c>
      <c r="D249" s="2">
        <v>427.16999999999996</v>
      </c>
      <c r="E249" s="190"/>
      <c r="F249" s="190">
        <v>33.666666666666664</v>
      </c>
      <c r="G249" s="2">
        <v>0</v>
      </c>
      <c r="H249" s="18"/>
      <c r="I249" s="177">
        <f t="shared" si="12"/>
        <v>460.83666666666664</v>
      </c>
      <c r="J249" s="2"/>
      <c r="K249" t="str">
        <f>VLOOKUP(B249,'Allocations 2026-27'!$B$9:$C$328,2,FALSE)</f>
        <v>Sedro Woolley</v>
      </c>
      <c r="N249" s="2">
        <f t="shared" si="13"/>
        <v>0</v>
      </c>
      <c r="O249">
        <f t="shared" si="14"/>
        <v>0</v>
      </c>
      <c r="P249" s="2"/>
      <c r="Q249" s="2">
        <f t="shared" si="15"/>
        <v>0</v>
      </c>
    </row>
    <row r="250" spans="2:17" x14ac:dyDescent="0.25">
      <c r="B250" s="31" t="s">
        <v>698</v>
      </c>
      <c r="C250" s="31" t="s">
        <v>245</v>
      </c>
      <c r="D250" s="2">
        <v>419.34000000000003</v>
      </c>
      <c r="E250" s="190"/>
      <c r="F250" s="190">
        <v>6</v>
      </c>
      <c r="G250" s="2">
        <v>0</v>
      </c>
      <c r="H250" s="18"/>
      <c r="I250" s="177">
        <f t="shared" si="12"/>
        <v>425.34000000000003</v>
      </c>
      <c r="J250" s="2"/>
      <c r="K250" t="str">
        <f>VLOOKUP(B250,'Allocations 2026-27'!$B$9:$C$328,2,FALSE)</f>
        <v>Selah</v>
      </c>
      <c r="N250" s="2">
        <f t="shared" si="13"/>
        <v>0</v>
      </c>
      <c r="O250">
        <f t="shared" si="14"/>
        <v>0</v>
      </c>
      <c r="P250" s="2"/>
      <c r="Q250" s="2">
        <f t="shared" si="15"/>
        <v>0</v>
      </c>
    </row>
    <row r="251" spans="2:17" x14ac:dyDescent="0.25">
      <c r="B251" s="31" t="s">
        <v>699</v>
      </c>
      <c r="C251" s="31" t="s">
        <v>246</v>
      </c>
      <c r="D251" s="2">
        <v>0</v>
      </c>
      <c r="E251" s="190"/>
      <c r="F251" s="2">
        <v>0</v>
      </c>
      <c r="G251" s="2">
        <v>0</v>
      </c>
      <c r="H251" s="18"/>
      <c r="I251" s="177">
        <f t="shared" si="12"/>
        <v>0</v>
      </c>
      <c r="J251" s="2"/>
      <c r="K251" t="str">
        <f>VLOOKUP(B251,'Allocations 2026-27'!$B$9:$C$328,2,FALSE)</f>
        <v>Selkirk</v>
      </c>
      <c r="N251" s="2">
        <f t="shared" si="13"/>
        <v>0</v>
      </c>
      <c r="O251">
        <f t="shared" si="14"/>
        <v>0</v>
      </c>
      <c r="P251" s="2"/>
      <c r="Q251" s="2">
        <f t="shared" si="15"/>
        <v>0</v>
      </c>
    </row>
    <row r="252" spans="2:17" x14ac:dyDescent="0.25">
      <c r="B252" s="31" t="s">
        <v>700</v>
      </c>
      <c r="C252" s="31" t="s">
        <v>247</v>
      </c>
      <c r="D252" s="2">
        <v>49.5</v>
      </c>
      <c r="E252" s="190"/>
      <c r="F252" s="2">
        <v>0</v>
      </c>
      <c r="G252" s="2">
        <v>0</v>
      </c>
      <c r="H252" s="18"/>
      <c r="I252" s="177">
        <f t="shared" si="12"/>
        <v>49.5</v>
      </c>
      <c r="J252" s="2"/>
      <c r="K252" t="str">
        <f>VLOOKUP(B252,'Allocations 2026-27'!$B$9:$C$328,2,FALSE)</f>
        <v>Sequim</v>
      </c>
      <c r="N252" s="2">
        <f t="shared" si="13"/>
        <v>0</v>
      </c>
      <c r="O252">
        <f t="shared" si="14"/>
        <v>0</v>
      </c>
      <c r="P252" s="2"/>
      <c r="Q252" s="2">
        <f t="shared" si="15"/>
        <v>0</v>
      </c>
    </row>
    <row r="253" spans="2:17" x14ac:dyDescent="0.25">
      <c r="B253" s="31" t="s">
        <v>701</v>
      </c>
      <c r="C253" s="31" t="s">
        <v>248</v>
      </c>
      <c r="D253" s="2">
        <v>0</v>
      </c>
      <c r="E253" s="190"/>
      <c r="F253" s="2">
        <v>0</v>
      </c>
      <c r="G253" s="2">
        <v>0</v>
      </c>
      <c r="I253" s="177">
        <f t="shared" si="12"/>
        <v>0</v>
      </c>
      <c r="J253" s="2"/>
      <c r="K253" t="str">
        <f>VLOOKUP(B253,'Allocations 2026-27'!$B$9:$C$328,2,FALSE)</f>
        <v>Shaw</v>
      </c>
      <c r="N253" s="2">
        <f t="shared" si="13"/>
        <v>0</v>
      </c>
      <c r="O253">
        <f t="shared" si="14"/>
        <v>0</v>
      </c>
      <c r="P253" s="2"/>
      <c r="Q253" s="2">
        <f t="shared" si="15"/>
        <v>0</v>
      </c>
    </row>
    <row r="254" spans="2:17" x14ac:dyDescent="0.25">
      <c r="B254" s="31" t="s">
        <v>702</v>
      </c>
      <c r="C254" s="31" t="s">
        <v>249</v>
      </c>
      <c r="D254" s="2">
        <v>1163.67</v>
      </c>
      <c r="E254" s="190"/>
      <c r="F254" s="190">
        <v>10.833333333333334</v>
      </c>
      <c r="G254" s="2">
        <v>0</v>
      </c>
      <c r="H254" s="18"/>
      <c r="I254" s="177">
        <f t="shared" si="12"/>
        <v>1174.5033333333333</v>
      </c>
      <c r="J254" s="2"/>
      <c r="K254" t="str">
        <f>VLOOKUP(B254,'Allocations 2026-27'!$B$9:$C$328,2,FALSE)</f>
        <v>Shelton</v>
      </c>
      <c r="N254" s="2">
        <f t="shared" si="13"/>
        <v>0</v>
      </c>
      <c r="O254">
        <f t="shared" si="14"/>
        <v>0</v>
      </c>
      <c r="P254" s="2"/>
      <c r="Q254" s="2">
        <f t="shared" si="15"/>
        <v>0</v>
      </c>
    </row>
    <row r="255" spans="2:17" x14ac:dyDescent="0.25">
      <c r="B255" s="31" t="s">
        <v>703</v>
      </c>
      <c r="C255" s="31" t="s">
        <v>250</v>
      </c>
      <c r="D255" s="2">
        <v>1069.67</v>
      </c>
      <c r="E255" s="190"/>
      <c r="F255" s="190">
        <v>32.166666666666664</v>
      </c>
      <c r="G255" s="2">
        <v>0</v>
      </c>
      <c r="I255" s="177">
        <f t="shared" si="12"/>
        <v>1101.8366666666668</v>
      </c>
      <c r="J255" s="2"/>
      <c r="K255" t="str">
        <f>VLOOKUP(B255,'Allocations 2026-27'!$B$9:$C$328,2,FALSE)</f>
        <v>Shoreline</v>
      </c>
      <c r="N255" s="2">
        <f t="shared" si="13"/>
        <v>0</v>
      </c>
      <c r="O255">
        <f t="shared" si="14"/>
        <v>0</v>
      </c>
      <c r="P255" s="2"/>
      <c r="Q255" s="2">
        <f t="shared" si="15"/>
        <v>0</v>
      </c>
    </row>
    <row r="256" spans="2:17" x14ac:dyDescent="0.25">
      <c r="B256" s="31" t="s">
        <v>704</v>
      </c>
      <c r="C256" s="31" t="s">
        <v>251</v>
      </c>
      <c r="D256" s="2">
        <v>1</v>
      </c>
      <c r="E256" s="190"/>
      <c r="F256" s="2">
        <v>0</v>
      </c>
      <c r="G256" s="2">
        <v>0</v>
      </c>
      <c r="H256" s="18"/>
      <c r="I256" s="177">
        <f t="shared" si="12"/>
        <v>1</v>
      </c>
      <c r="J256" s="2"/>
      <c r="K256" t="str">
        <f>VLOOKUP(B256,'Allocations 2026-27'!$B$9:$C$328,2,FALSE)</f>
        <v>Skamania</v>
      </c>
      <c r="N256" s="2">
        <f t="shared" si="13"/>
        <v>0</v>
      </c>
      <c r="O256">
        <f t="shared" si="14"/>
        <v>0</v>
      </c>
      <c r="P256" s="2"/>
      <c r="Q256" s="2">
        <f t="shared" si="15"/>
        <v>0</v>
      </c>
    </row>
    <row r="257" spans="2:17" x14ac:dyDescent="0.25">
      <c r="B257" s="31" t="s">
        <v>705</v>
      </c>
      <c r="C257" s="31" t="s">
        <v>252</v>
      </c>
      <c r="D257" s="2">
        <v>0</v>
      </c>
      <c r="E257" s="190"/>
      <c r="F257" s="2">
        <v>0</v>
      </c>
      <c r="G257" s="2">
        <v>0</v>
      </c>
      <c r="H257" s="18"/>
      <c r="I257" s="177">
        <f t="shared" si="12"/>
        <v>0</v>
      </c>
      <c r="J257" s="2"/>
      <c r="K257" t="str">
        <f>VLOOKUP(B257,'Allocations 2026-27'!$B$9:$C$328,2,FALSE)</f>
        <v>Skykomish</v>
      </c>
      <c r="N257" s="2">
        <f t="shared" si="13"/>
        <v>0</v>
      </c>
      <c r="O257">
        <f t="shared" si="14"/>
        <v>0</v>
      </c>
      <c r="P257" s="2"/>
      <c r="Q257" s="2">
        <f t="shared" si="15"/>
        <v>0</v>
      </c>
    </row>
    <row r="258" spans="2:17" x14ac:dyDescent="0.25">
      <c r="B258" s="31" t="s">
        <v>706</v>
      </c>
      <c r="C258" s="31" t="s">
        <v>253</v>
      </c>
      <c r="D258" s="2">
        <v>655.32999999999993</v>
      </c>
      <c r="E258" s="190"/>
      <c r="F258" s="190">
        <v>2.8333333333333335</v>
      </c>
      <c r="G258" s="2">
        <v>0</v>
      </c>
      <c r="H258" s="18"/>
      <c r="I258" s="177">
        <f t="shared" si="12"/>
        <v>658.1633333333333</v>
      </c>
      <c r="J258" s="2"/>
      <c r="K258" t="str">
        <f>VLOOKUP(B258,'Allocations 2026-27'!$B$9:$C$328,2,FALSE)</f>
        <v>Snohomish</v>
      </c>
      <c r="N258" s="2">
        <f t="shared" si="13"/>
        <v>0</v>
      </c>
      <c r="O258">
        <f t="shared" si="14"/>
        <v>0</v>
      </c>
      <c r="P258" s="2"/>
      <c r="Q258" s="2">
        <f t="shared" si="15"/>
        <v>0</v>
      </c>
    </row>
    <row r="259" spans="2:17" x14ac:dyDescent="0.25">
      <c r="B259" s="31" t="s">
        <v>707</v>
      </c>
      <c r="C259" s="31" t="s">
        <v>254</v>
      </c>
      <c r="D259" s="2">
        <v>256.16999999999996</v>
      </c>
      <c r="E259" s="190"/>
      <c r="F259" s="190">
        <v>1.1666666666666667</v>
      </c>
      <c r="G259" s="2">
        <v>0</v>
      </c>
      <c r="H259" s="18"/>
      <c r="I259" s="177">
        <f t="shared" si="12"/>
        <v>257.33666666666664</v>
      </c>
      <c r="J259" s="2"/>
      <c r="K259" t="str">
        <f>VLOOKUP(B259,'Allocations 2026-27'!$B$9:$C$328,2,FALSE)</f>
        <v>Snoqualmie Valley</v>
      </c>
      <c r="N259" s="2">
        <f t="shared" si="13"/>
        <v>0</v>
      </c>
      <c r="O259">
        <f t="shared" si="14"/>
        <v>0</v>
      </c>
      <c r="P259" s="2"/>
      <c r="Q259" s="2">
        <f t="shared" si="15"/>
        <v>0</v>
      </c>
    </row>
    <row r="260" spans="2:17" x14ac:dyDescent="0.25">
      <c r="B260" s="31" t="s">
        <v>708</v>
      </c>
      <c r="C260" s="31" t="s">
        <v>255</v>
      </c>
      <c r="D260" s="2">
        <v>144.84</v>
      </c>
      <c r="E260" s="190"/>
      <c r="F260" s="2">
        <v>0</v>
      </c>
      <c r="G260" s="2">
        <v>0</v>
      </c>
      <c r="H260" s="18"/>
      <c r="I260" s="177">
        <f t="shared" si="12"/>
        <v>144.84</v>
      </c>
      <c r="J260" s="2"/>
      <c r="K260" t="str">
        <f>VLOOKUP(B260,'Allocations 2026-27'!$B$9:$C$328,2,FALSE)</f>
        <v>Soap Lake</v>
      </c>
      <c r="N260" s="2">
        <f t="shared" si="13"/>
        <v>0</v>
      </c>
      <c r="O260">
        <f t="shared" si="14"/>
        <v>0</v>
      </c>
      <c r="P260" s="2"/>
      <c r="Q260" s="2">
        <f t="shared" si="15"/>
        <v>0</v>
      </c>
    </row>
    <row r="261" spans="2:17" x14ac:dyDescent="0.25">
      <c r="B261" s="31" t="s">
        <v>709</v>
      </c>
      <c r="C261" s="31" t="s">
        <v>256</v>
      </c>
      <c r="D261" s="2">
        <v>200.67000000000002</v>
      </c>
      <c r="E261" s="190"/>
      <c r="F261" s="2">
        <v>0</v>
      </c>
      <c r="G261" s="2">
        <v>0</v>
      </c>
      <c r="I261" s="177">
        <f t="shared" si="12"/>
        <v>200.67000000000002</v>
      </c>
      <c r="J261" s="2"/>
      <c r="K261" t="str">
        <f>VLOOKUP(B261,'Allocations 2026-27'!$B$9:$C$328,2,FALSE)</f>
        <v>South Bend</v>
      </c>
      <c r="N261" s="2">
        <f t="shared" si="13"/>
        <v>0</v>
      </c>
      <c r="O261">
        <f t="shared" si="14"/>
        <v>0</v>
      </c>
      <c r="P261" s="2"/>
      <c r="Q261" s="2">
        <f t="shared" si="15"/>
        <v>0</v>
      </c>
    </row>
    <row r="262" spans="2:17" x14ac:dyDescent="0.25">
      <c r="B262" s="31" t="s">
        <v>710</v>
      </c>
      <c r="C262" s="31" t="s">
        <v>257</v>
      </c>
      <c r="D262" s="2">
        <v>272.5</v>
      </c>
      <c r="E262" s="190"/>
      <c r="F262" s="190">
        <v>25</v>
      </c>
      <c r="G262" s="2">
        <v>0</v>
      </c>
      <c r="I262" s="177">
        <f t="shared" si="12"/>
        <v>297.5</v>
      </c>
      <c r="J262" s="2"/>
      <c r="K262" t="str">
        <f>VLOOKUP(B262,'Allocations 2026-27'!$B$9:$C$328,2,FALSE)</f>
        <v>South Kitsap</v>
      </c>
      <c r="N262" s="2">
        <f t="shared" si="13"/>
        <v>0</v>
      </c>
      <c r="O262">
        <f t="shared" si="14"/>
        <v>0</v>
      </c>
      <c r="P262" s="2"/>
      <c r="Q262" s="2">
        <f t="shared" si="15"/>
        <v>0</v>
      </c>
    </row>
    <row r="263" spans="2:17" x14ac:dyDescent="0.25">
      <c r="B263" s="31" t="s">
        <v>711</v>
      </c>
      <c r="C263" s="31" t="s">
        <v>258</v>
      </c>
      <c r="D263" s="2">
        <v>16.5</v>
      </c>
      <c r="E263" s="190"/>
      <c r="F263" s="2">
        <v>0</v>
      </c>
      <c r="G263" s="191">
        <v>5</v>
      </c>
      <c r="I263" s="177">
        <f t="shared" si="12"/>
        <v>11.5</v>
      </c>
      <c r="J263" s="2"/>
      <c r="K263" t="str">
        <f>VLOOKUP(B263,'Allocations 2026-27'!$B$9:$C$328,2,FALSE)</f>
        <v>South Whidbey</v>
      </c>
      <c r="N263" s="2">
        <f t="shared" si="13"/>
        <v>0</v>
      </c>
      <c r="O263">
        <f t="shared" si="14"/>
        <v>0</v>
      </c>
      <c r="P263" s="2"/>
      <c r="Q263" s="2">
        <f t="shared" si="15"/>
        <v>0</v>
      </c>
    </row>
    <row r="264" spans="2:17" x14ac:dyDescent="0.25">
      <c r="B264" s="31" t="s">
        <v>712</v>
      </c>
      <c r="C264" s="31" t="s">
        <v>259</v>
      </c>
      <c r="D264" s="2">
        <v>15.67</v>
      </c>
      <c r="E264" s="190"/>
      <c r="F264" s="2">
        <v>0</v>
      </c>
      <c r="G264" s="2">
        <v>0</v>
      </c>
      <c r="H264" s="18"/>
      <c r="I264" s="177">
        <f t="shared" si="12"/>
        <v>15.67</v>
      </c>
      <c r="J264" s="2"/>
      <c r="K264" t="str">
        <f>VLOOKUP(B264,'Allocations 2026-27'!$B$9:$C$328,2,FALSE)</f>
        <v>Southside</v>
      </c>
      <c r="N264" s="2">
        <f t="shared" si="13"/>
        <v>0</v>
      </c>
      <c r="O264">
        <f t="shared" si="14"/>
        <v>0</v>
      </c>
      <c r="P264" s="2"/>
      <c r="Q264" s="2">
        <f t="shared" si="15"/>
        <v>0</v>
      </c>
    </row>
    <row r="265" spans="2:17" x14ac:dyDescent="0.25">
      <c r="B265" s="31" t="s">
        <v>713</v>
      </c>
      <c r="C265" s="31" t="s">
        <v>260</v>
      </c>
      <c r="D265" s="2">
        <v>2776.33</v>
      </c>
      <c r="E265" s="190"/>
      <c r="F265" s="190">
        <v>206.66666666666666</v>
      </c>
      <c r="G265" s="191">
        <v>1</v>
      </c>
      <c r="H265" s="18"/>
      <c r="I265" s="177">
        <f t="shared" ref="I265:I328" si="16">IF(D265+E265+F265+Q265-G265&lt;0,0,D265+E265+F265-G265+Q265)</f>
        <v>2981.9966666666664</v>
      </c>
      <c r="J265" s="2"/>
      <c r="K265" t="str">
        <f>VLOOKUP(B265,'Allocations 2026-27'!$B$9:$C$328,2,FALSE)</f>
        <v>Spokane</v>
      </c>
      <c r="N265" s="2">
        <f t="shared" ref="N265:N328" si="17">IFERROR(D265/L265,0)</f>
        <v>0</v>
      </c>
      <c r="O265">
        <f t="shared" ref="O265:O328" si="18">M265-L265</f>
        <v>0</v>
      </c>
      <c r="P265" s="2"/>
      <c r="Q265" s="2">
        <f t="shared" ref="Q265:Q328" si="19">O265*N265</f>
        <v>0</v>
      </c>
    </row>
    <row r="266" spans="2:17" x14ac:dyDescent="0.25">
      <c r="B266" s="34" t="s">
        <v>714</v>
      </c>
      <c r="C266" s="31" t="s">
        <v>261</v>
      </c>
      <c r="D266" s="2">
        <v>69</v>
      </c>
      <c r="E266" s="190"/>
      <c r="F266" s="2">
        <v>0</v>
      </c>
      <c r="G266" s="2">
        <v>0</v>
      </c>
      <c r="H266" s="18"/>
      <c r="I266" s="177">
        <f t="shared" si="16"/>
        <v>69</v>
      </c>
      <c r="J266" s="2"/>
      <c r="K266" t="str">
        <f>VLOOKUP(B266,'Allocations 2026-27'!$B$9:$C$328,2,FALSE)</f>
        <v>Spokane Int'l Charter</v>
      </c>
      <c r="N266" s="2">
        <f t="shared" si="17"/>
        <v>0</v>
      </c>
      <c r="O266">
        <f t="shared" si="18"/>
        <v>0</v>
      </c>
      <c r="P266" s="2"/>
      <c r="Q266" s="2">
        <f t="shared" si="19"/>
        <v>0</v>
      </c>
    </row>
    <row r="267" spans="2:17" x14ac:dyDescent="0.25">
      <c r="B267" s="31" t="s">
        <v>715</v>
      </c>
      <c r="C267" s="31" t="s">
        <v>262</v>
      </c>
      <c r="D267" s="2">
        <v>0</v>
      </c>
      <c r="E267" s="190"/>
      <c r="F267" s="2">
        <v>0</v>
      </c>
      <c r="G267" s="2">
        <v>0</v>
      </c>
      <c r="H267" s="18"/>
      <c r="I267" s="177">
        <f t="shared" si="16"/>
        <v>0</v>
      </c>
      <c r="J267" s="2"/>
      <c r="K267" t="str">
        <f>VLOOKUP(B267,'Allocations 2026-27'!$B$9:$C$328,2,FALSE)</f>
        <v>Sprague</v>
      </c>
      <c r="N267" s="2">
        <f t="shared" si="17"/>
        <v>0</v>
      </c>
      <c r="O267">
        <f t="shared" si="18"/>
        <v>0</v>
      </c>
      <c r="P267" s="2"/>
      <c r="Q267" s="2">
        <f t="shared" si="19"/>
        <v>0</v>
      </c>
    </row>
    <row r="268" spans="2:17" x14ac:dyDescent="0.25">
      <c r="B268" s="31" t="s">
        <v>716</v>
      </c>
      <c r="C268" s="31" t="s">
        <v>263</v>
      </c>
      <c r="D268" s="2">
        <v>0</v>
      </c>
      <c r="E268" s="190"/>
      <c r="F268" s="2">
        <v>0</v>
      </c>
      <c r="G268" s="2">
        <v>0</v>
      </c>
      <c r="H268" s="18"/>
      <c r="I268" s="177">
        <f t="shared" si="16"/>
        <v>0</v>
      </c>
      <c r="J268" s="2"/>
      <c r="K268" t="str">
        <f>VLOOKUP(B268,'Allocations 2026-27'!$B$9:$C$328,2,FALSE)</f>
        <v>St John</v>
      </c>
      <c r="N268" s="2">
        <f t="shared" si="17"/>
        <v>0</v>
      </c>
      <c r="O268">
        <f t="shared" si="18"/>
        <v>0</v>
      </c>
      <c r="P268" s="2"/>
      <c r="Q268" s="2">
        <f t="shared" si="19"/>
        <v>0</v>
      </c>
    </row>
    <row r="269" spans="2:17" x14ac:dyDescent="0.25">
      <c r="B269" s="31" t="s">
        <v>717</v>
      </c>
      <c r="C269" s="31" t="s">
        <v>264</v>
      </c>
      <c r="D269" s="2">
        <v>176.16</v>
      </c>
      <c r="E269" s="190"/>
      <c r="F269" s="190">
        <v>16.666666666666668</v>
      </c>
      <c r="G269" s="2">
        <v>0</v>
      </c>
      <c r="I269" s="177">
        <f t="shared" si="16"/>
        <v>192.82666666666665</v>
      </c>
      <c r="J269" s="2"/>
      <c r="K269" t="str">
        <f>VLOOKUP(B269,'Allocations 2026-27'!$B$9:$C$328,2,FALSE)</f>
        <v>Stanwood</v>
      </c>
      <c r="N269" s="2">
        <f t="shared" si="17"/>
        <v>0</v>
      </c>
      <c r="O269">
        <f t="shared" si="18"/>
        <v>0</v>
      </c>
      <c r="P269" s="2"/>
      <c r="Q269" s="2">
        <f t="shared" si="19"/>
        <v>0</v>
      </c>
    </row>
    <row r="270" spans="2:17" x14ac:dyDescent="0.25">
      <c r="B270" s="31" t="s">
        <v>718</v>
      </c>
      <c r="C270" s="31" t="s">
        <v>265</v>
      </c>
      <c r="D270" s="2">
        <v>0</v>
      </c>
      <c r="E270" s="190"/>
      <c r="F270" s="2">
        <v>0</v>
      </c>
      <c r="G270" s="2">
        <v>0</v>
      </c>
      <c r="H270" s="18"/>
      <c r="I270" s="177">
        <f t="shared" si="16"/>
        <v>0</v>
      </c>
      <c r="J270" s="2"/>
      <c r="K270" t="str">
        <f>VLOOKUP(B270,'Allocations 2026-27'!$B$9:$C$328,2,FALSE)</f>
        <v>Star</v>
      </c>
      <c r="N270" s="2">
        <f t="shared" si="17"/>
        <v>0</v>
      </c>
      <c r="O270">
        <f t="shared" si="18"/>
        <v>0</v>
      </c>
      <c r="P270" s="2"/>
      <c r="Q270" s="2">
        <f t="shared" si="19"/>
        <v>0</v>
      </c>
    </row>
    <row r="271" spans="2:17" x14ac:dyDescent="0.25">
      <c r="B271" s="31" t="s">
        <v>719</v>
      </c>
      <c r="C271" s="31" t="s">
        <v>266</v>
      </c>
      <c r="D271" s="2">
        <v>0</v>
      </c>
      <c r="E271" s="190"/>
      <c r="F271" s="2">
        <v>0</v>
      </c>
      <c r="G271" s="2">
        <v>0</v>
      </c>
      <c r="H271" s="18"/>
      <c r="I271" s="177">
        <f t="shared" si="16"/>
        <v>0</v>
      </c>
      <c r="J271" s="2"/>
      <c r="K271" t="str">
        <f>VLOOKUP(B271,'Allocations 2026-27'!$B$9:$C$328,2,FALSE)</f>
        <v>Starbuck</v>
      </c>
      <c r="N271" s="2">
        <f t="shared" si="17"/>
        <v>0</v>
      </c>
      <c r="O271">
        <f t="shared" si="18"/>
        <v>0</v>
      </c>
      <c r="P271" s="2"/>
      <c r="Q271" s="2">
        <f t="shared" si="19"/>
        <v>0</v>
      </c>
    </row>
    <row r="272" spans="2:17" x14ac:dyDescent="0.25">
      <c r="B272" s="31" t="s">
        <v>720</v>
      </c>
      <c r="C272" s="31" t="s">
        <v>267</v>
      </c>
      <c r="D272" s="2">
        <v>0</v>
      </c>
      <c r="E272" s="190"/>
      <c r="F272" s="2">
        <v>0</v>
      </c>
      <c r="G272" s="2">
        <v>0</v>
      </c>
      <c r="I272" s="177">
        <f t="shared" si="16"/>
        <v>0</v>
      </c>
      <c r="J272" s="2"/>
      <c r="K272" t="str">
        <f>VLOOKUP(B272,'Allocations 2026-27'!$B$9:$C$328,2,FALSE)</f>
        <v>Stehekin</v>
      </c>
      <c r="N272" s="2">
        <f t="shared" si="17"/>
        <v>0</v>
      </c>
      <c r="O272">
        <f t="shared" si="18"/>
        <v>0</v>
      </c>
      <c r="P272" s="2"/>
      <c r="Q272" s="2">
        <f t="shared" si="19"/>
        <v>0</v>
      </c>
    </row>
    <row r="273" spans="2:17" x14ac:dyDescent="0.25">
      <c r="B273" s="31" t="s">
        <v>721</v>
      </c>
      <c r="C273" s="31" t="s">
        <v>268</v>
      </c>
      <c r="D273" s="2">
        <v>112.33</v>
      </c>
      <c r="E273" s="190"/>
      <c r="F273" s="2">
        <v>0</v>
      </c>
      <c r="G273" s="2">
        <v>0</v>
      </c>
      <c r="I273" s="177">
        <f t="shared" si="16"/>
        <v>112.33</v>
      </c>
      <c r="J273" s="2"/>
      <c r="K273" t="str">
        <f>VLOOKUP(B273,'Allocations 2026-27'!$B$9:$C$328,2,FALSE)</f>
        <v>Steilacoom Hist.</v>
      </c>
      <c r="N273" s="2">
        <f t="shared" si="17"/>
        <v>0</v>
      </c>
      <c r="O273">
        <f t="shared" si="18"/>
        <v>0</v>
      </c>
      <c r="P273" s="2"/>
      <c r="Q273" s="2">
        <f t="shared" si="19"/>
        <v>0</v>
      </c>
    </row>
    <row r="274" spans="2:17" x14ac:dyDescent="0.25">
      <c r="B274" s="31" t="s">
        <v>722</v>
      </c>
      <c r="C274" s="31" t="s">
        <v>269</v>
      </c>
      <c r="D274" s="2">
        <v>0</v>
      </c>
      <c r="E274" s="190"/>
      <c r="F274" s="2">
        <v>0</v>
      </c>
      <c r="G274" s="2">
        <v>0</v>
      </c>
      <c r="H274" s="18"/>
      <c r="I274" s="177">
        <f t="shared" si="16"/>
        <v>0</v>
      </c>
      <c r="J274" s="2"/>
      <c r="K274" t="str">
        <f>VLOOKUP(B274,'Allocations 2026-27'!$B$9:$C$328,2,FALSE)</f>
        <v>Steptoe</v>
      </c>
      <c r="N274" s="2">
        <f t="shared" si="17"/>
        <v>0</v>
      </c>
      <c r="O274">
        <f t="shared" si="18"/>
        <v>0</v>
      </c>
      <c r="P274" s="2"/>
      <c r="Q274" s="2">
        <f t="shared" si="19"/>
        <v>0</v>
      </c>
    </row>
    <row r="275" spans="2:17" x14ac:dyDescent="0.25">
      <c r="B275" s="31" t="s">
        <v>723</v>
      </c>
      <c r="C275" s="31" t="s">
        <v>270</v>
      </c>
      <c r="D275" s="2">
        <v>14.17</v>
      </c>
      <c r="E275" s="190"/>
      <c r="F275" s="2">
        <v>0</v>
      </c>
      <c r="G275" s="2">
        <v>0</v>
      </c>
      <c r="I275" s="177">
        <f t="shared" si="16"/>
        <v>14.17</v>
      </c>
      <c r="J275" s="2"/>
      <c r="K275" t="str">
        <f>VLOOKUP(B275,'Allocations 2026-27'!$B$9:$C$328,2,FALSE)</f>
        <v>Stevenson-Carson</v>
      </c>
      <c r="N275" s="2">
        <f t="shared" si="17"/>
        <v>0</v>
      </c>
      <c r="O275">
        <f t="shared" si="18"/>
        <v>0</v>
      </c>
      <c r="P275" s="2"/>
      <c r="Q275" s="2">
        <f t="shared" si="19"/>
        <v>0</v>
      </c>
    </row>
    <row r="276" spans="2:17" x14ac:dyDescent="0.25">
      <c r="B276" s="31" t="s">
        <v>724</v>
      </c>
      <c r="C276" s="31" t="s">
        <v>271</v>
      </c>
      <c r="D276" s="2">
        <v>290.5</v>
      </c>
      <c r="E276" s="190"/>
      <c r="F276" s="190">
        <v>5</v>
      </c>
      <c r="G276" s="2">
        <v>0</v>
      </c>
      <c r="I276" s="177">
        <f t="shared" si="16"/>
        <v>295.5</v>
      </c>
      <c r="J276" s="2"/>
      <c r="K276" t="str">
        <f>VLOOKUP(B276,'Allocations 2026-27'!$B$9:$C$328,2,FALSE)</f>
        <v>Sultan</v>
      </c>
      <c r="N276" s="2">
        <f t="shared" si="17"/>
        <v>0</v>
      </c>
      <c r="O276">
        <f t="shared" si="18"/>
        <v>0</v>
      </c>
      <c r="P276" s="2"/>
      <c r="Q276" s="2">
        <f t="shared" si="19"/>
        <v>0</v>
      </c>
    </row>
    <row r="277" spans="2:17" x14ac:dyDescent="0.25">
      <c r="B277" s="33" t="s">
        <v>725</v>
      </c>
      <c r="C277" s="31" t="s">
        <v>272</v>
      </c>
      <c r="D277" s="2">
        <v>98</v>
      </c>
      <c r="E277" s="190"/>
      <c r="F277" s="2">
        <v>0</v>
      </c>
      <c r="G277" s="2">
        <v>0</v>
      </c>
      <c r="H277" s="18"/>
      <c r="I277" s="177">
        <f t="shared" si="16"/>
        <v>98</v>
      </c>
      <c r="J277" s="2"/>
      <c r="K277" t="str">
        <f>VLOOKUP(B277,'Allocations 2026-27'!$B$9:$C$328,2,FALSE)</f>
        <v>Summit Atlas Charter</v>
      </c>
      <c r="N277" s="2">
        <f t="shared" si="17"/>
        <v>0</v>
      </c>
      <c r="O277">
        <f t="shared" si="18"/>
        <v>0</v>
      </c>
      <c r="P277" s="2"/>
      <c r="Q277" s="2">
        <f t="shared" si="19"/>
        <v>0</v>
      </c>
    </row>
    <row r="278" spans="2:17" x14ac:dyDescent="0.25">
      <c r="B278" s="36" t="s">
        <v>727</v>
      </c>
      <c r="C278" s="31" t="s">
        <v>274</v>
      </c>
      <c r="D278" s="2">
        <v>20.67</v>
      </c>
      <c r="E278" s="190"/>
      <c r="F278" s="2">
        <v>0</v>
      </c>
      <c r="G278" s="2">
        <v>0</v>
      </c>
      <c r="H278" s="18"/>
      <c r="I278" s="177">
        <f t="shared" si="16"/>
        <v>20.67</v>
      </c>
      <c r="J278" s="2"/>
      <c r="K278" t="str">
        <f>VLOOKUP(B278,'Allocations 2026-27'!$B$9:$C$328,2,FALSE)</f>
        <v>Summit Sierra Charter</v>
      </c>
      <c r="N278" s="2">
        <f t="shared" si="17"/>
        <v>0</v>
      </c>
      <c r="O278">
        <f t="shared" si="18"/>
        <v>0</v>
      </c>
      <c r="P278" s="2"/>
      <c r="Q278" s="2">
        <f t="shared" si="19"/>
        <v>0</v>
      </c>
    </row>
    <row r="279" spans="2:17" x14ac:dyDescent="0.25">
      <c r="B279" s="31" t="s">
        <v>728</v>
      </c>
      <c r="C279" s="31" t="s">
        <v>275</v>
      </c>
      <c r="D279" s="2">
        <v>0</v>
      </c>
      <c r="E279" s="190"/>
      <c r="F279" s="2">
        <v>0</v>
      </c>
      <c r="G279" s="2">
        <v>0</v>
      </c>
      <c r="I279" s="177">
        <f t="shared" si="16"/>
        <v>0</v>
      </c>
      <c r="J279" s="2"/>
      <c r="K279" t="str">
        <f>VLOOKUP(B279,'Allocations 2026-27'!$B$9:$C$328,2,FALSE)</f>
        <v>Summit Valley</v>
      </c>
      <c r="N279" s="2">
        <f t="shared" si="17"/>
        <v>0</v>
      </c>
      <c r="O279">
        <f t="shared" si="18"/>
        <v>0</v>
      </c>
      <c r="P279" s="2"/>
      <c r="Q279" s="2">
        <f t="shared" si="19"/>
        <v>0</v>
      </c>
    </row>
    <row r="280" spans="2:17" x14ac:dyDescent="0.25">
      <c r="B280" s="31" t="s">
        <v>729</v>
      </c>
      <c r="C280" s="31" t="s">
        <v>276</v>
      </c>
      <c r="D280" s="2">
        <v>644.5</v>
      </c>
      <c r="E280" s="190"/>
      <c r="F280" s="190">
        <v>18</v>
      </c>
      <c r="G280" s="2">
        <v>0</v>
      </c>
      <c r="H280" s="18"/>
      <c r="I280" s="177">
        <f t="shared" si="16"/>
        <v>662.5</v>
      </c>
      <c r="J280" s="2"/>
      <c r="K280" t="str">
        <f>VLOOKUP(B280,'Allocations 2026-27'!$B$9:$C$328,2,FALSE)</f>
        <v>Sumner</v>
      </c>
      <c r="N280" s="2">
        <f t="shared" si="17"/>
        <v>0</v>
      </c>
      <c r="O280">
        <f t="shared" si="18"/>
        <v>0</v>
      </c>
      <c r="P280" s="2"/>
      <c r="Q280" s="2">
        <f t="shared" si="19"/>
        <v>0</v>
      </c>
    </row>
    <row r="281" spans="2:17" x14ac:dyDescent="0.25">
      <c r="B281" s="31" t="s">
        <v>730</v>
      </c>
      <c r="C281" s="31" t="s">
        <v>277</v>
      </c>
      <c r="D281" s="2">
        <v>1902</v>
      </c>
      <c r="E281" s="190"/>
      <c r="F281" s="190">
        <v>2.3333333333333335</v>
      </c>
      <c r="G281" s="2">
        <v>0</v>
      </c>
      <c r="I281" s="177">
        <f t="shared" si="16"/>
        <v>1904.3333333333333</v>
      </c>
      <c r="J281" s="2"/>
      <c r="K281" t="str">
        <f>VLOOKUP(B281,'Allocations 2026-27'!$B$9:$C$328,2,FALSE)</f>
        <v>Sunnyside</v>
      </c>
      <c r="N281" s="2">
        <f t="shared" si="17"/>
        <v>0</v>
      </c>
      <c r="O281">
        <f t="shared" si="18"/>
        <v>0</v>
      </c>
      <c r="P281" s="2"/>
      <c r="Q281" s="2">
        <f t="shared" si="19"/>
        <v>0</v>
      </c>
    </row>
    <row r="282" spans="2:17" x14ac:dyDescent="0.25">
      <c r="B282" s="34" t="s">
        <v>787</v>
      </c>
      <c r="C282" s="31" t="s">
        <v>278</v>
      </c>
      <c r="D282" s="2">
        <v>0</v>
      </c>
      <c r="E282" s="190"/>
      <c r="F282" s="2">
        <v>0</v>
      </c>
      <c r="G282" s="2">
        <v>0</v>
      </c>
      <c r="H282" s="18"/>
      <c r="I282" s="177">
        <f t="shared" si="16"/>
        <v>0</v>
      </c>
      <c r="J282" s="2"/>
      <c r="K282" t="e">
        <f>VLOOKUP(B282,'Allocations 2026-27'!$B$9:$C$328,2,FALSE)</f>
        <v>#N/A</v>
      </c>
      <c r="N282" s="2">
        <f t="shared" si="17"/>
        <v>0</v>
      </c>
      <c r="O282">
        <f t="shared" si="18"/>
        <v>0</v>
      </c>
      <c r="P282" s="2"/>
      <c r="Q282" s="2">
        <f t="shared" si="19"/>
        <v>0</v>
      </c>
    </row>
    <row r="283" spans="2:17" x14ac:dyDescent="0.25">
      <c r="B283" s="31" t="s">
        <v>731</v>
      </c>
      <c r="C283" s="31" t="s">
        <v>279</v>
      </c>
      <c r="D283" s="2">
        <v>3702.67</v>
      </c>
      <c r="E283" s="190"/>
      <c r="F283" s="190">
        <v>263.16666666666669</v>
      </c>
      <c r="G283" s="191">
        <v>2</v>
      </c>
      <c r="I283" s="177">
        <f t="shared" si="16"/>
        <v>3963.8366666666666</v>
      </c>
      <c r="J283" s="2"/>
      <c r="K283" t="str">
        <f>VLOOKUP(B283,'Allocations 2026-27'!$B$9:$C$328,2,FALSE)</f>
        <v>Tacoma</v>
      </c>
      <c r="N283" s="2">
        <f t="shared" si="17"/>
        <v>0</v>
      </c>
      <c r="O283">
        <f t="shared" si="18"/>
        <v>0</v>
      </c>
      <c r="P283" s="2"/>
      <c r="Q283" s="2">
        <f t="shared" si="19"/>
        <v>0</v>
      </c>
    </row>
    <row r="284" spans="2:17" x14ac:dyDescent="0.25">
      <c r="B284" s="31" t="s">
        <v>732</v>
      </c>
      <c r="C284" s="31" t="s">
        <v>280</v>
      </c>
      <c r="D284" s="2">
        <v>0</v>
      </c>
      <c r="E284" s="190"/>
      <c r="F284" s="2">
        <v>0</v>
      </c>
      <c r="G284" s="2">
        <v>0</v>
      </c>
      <c r="H284" s="18"/>
      <c r="I284" s="177">
        <f t="shared" si="16"/>
        <v>0</v>
      </c>
      <c r="J284" s="2"/>
      <c r="K284" t="str">
        <f>VLOOKUP(B284,'Allocations 2026-27'!$B$9:$C$328,2,FALSE)</f>
        <v>Taholah</v>
      </c>
      <c r="N284" s="2">
        <f t="shared" si="17"/>
        <v>0</v>
      </c>
      <c r="O284">
        <f t="shared" si="18"/>
        <v>0</v>
      </c>
      <c r="P284" s="2"/>
      <c r="Q284" s="2">
        <f t="shared" si="19"/>
        <v>0</v>
      </c>
    </row>
    <row r="285" spans="2:17" x14ac:dyDescent="0.25">
      <c r="B285" s="31" t="s">
        <v>733</v>
      </c>
      <c r="C285" s="31" t="s">
        <v>281</v>
      </c>
      <c r="D285" s="2">
        <v>506.34000000000003</v>
      </c>
      <c r="E285" s="190"/>
      <c r="F285" s="190">
        <v>1</v>
      </c>
      <c r="G285" s="2">
        <v>0</v>
      </c>
      <c r="I285" s="177">
        <f t="shared" si="16"/>
        <v>507.34000000000003</v>
      </c>
      <c r="J285" s="2"/>
      <c r="K285" t="str">
        <f>VLOOKUP(B285,'Allocations 2026-27'!$B$9:$C$328,2,FALSE)</f>
        <v>Tahoma</v>
      </c>
      <c r="N285" s="2">
        <f t="shared" si="17"/>
        <v>0</v>
      </c>
      <c r="O285">
        <f t="shared" si="18"/>
        <v>0</v>
      </c>
      <c r="P285" s="2"/>
      <c r="Q285" s="2">
        <f t="shared" si="19"/>
        <v>0</v>
      </c>
    </row>
    <row r="286" spans="2:17" x14ac:dyDescent="0.25">
      <c r="B286" s="31" t="s">
        <v>734</v>
      </c>
      <c r="C286" s="31" t="s">
        <v>282</v>
      </c>
      <c r="D286" s="2">
        <v>2.34</v>
      </c>
      <c r="E286" s="190"/>
      <c r="F286" s="2">
        <v>0</v>
      </c>
      <c r="G286" s="2">
        <v>0</v>
      </c>
      <c r="H286" s="18"/>
      <c r="I286" s="177">
        <f t="shared" si="16"/>
        <v>2.34</v>
      </c>
      <c r="J286" s="2"/>
      <c r="K286" t="str">
        <f>VLOOKUP(B286,'Allocations 2026-27'!$B$9:$C$328,2,FALSE)</f>
        <v>Tekoa</v>
      </c>
      <c r="N286" s="2">
        <f t="shared" si="17"/>
        <v>0</v>
      </c>
      <c r="O286">
        <f t="shared" si="18"/>
        <v>0</v>
      </c>
      <c r="P286" s="2"/>
      <c r="Q286" s="2">
        <f t="shared" si="19"/>
        <v>0</v>
      </c>
    </row>
    <row r="287" spans="2:17" x14ac:dyDescent="0.25">
      <c r="B287" s="31" t="s">
        <v>735</v>
      </c>
      <c r="C287" s="31" t="s">
        <v>283</v>
      </c>
      <c r="D287" s="2">
        <v>22</v>
      </c>
      <c r="E287" s="190"/>
      <c r="F287" s="2">
        <v>0</v>
      </c>
      <c r="G287" s="2">
        <v>0</v>
      </c>
      <c r="H287" s="18"/>
      <c r="I287" s="177">
        <f t="shared" si="16"/>
        <v>22</v>
      </c>
      <c r="J287" s="2"/>
      <c r="K287" t="str">
        <f>VLOOKUP(B287,'Allocations 2026-27'!$B$9:$C$328,2,FALSE)</f>
        <v>Tenino</v>
      </c>
      <c r="N287" s="2">
        <f t="shared" si="17"/>
        <v>0</v>
      </c>
      <c r="O287">
        <f t="shared" si="18"/>
        <v>0</v>
      </c>
      <c r="P287" s="2"/>
      <c r="Q287" s="2">
        <f t="shared" si="19"/>
        <v>0</v>
      </c>
    </row>
    <row r="288" spans="2:17" x14ac:dyDescent="0.25">
      <c r="B288" s="31" t="s">
        <v>736</v>
      </c>
      <c r="C288" s="31" t="s">
        <v>284</v>
      </c>
      <c r="D288" s="2">
        <v>6.5</v>
      </c>
      <c r="E288" s="190"/>
      <c r="F288" s="2">
        <v>0</v>
      </c>
      <c r="G288" s="2">
        <v>0</v>
      </c>
      <c r="I288" s="177">
        <f t="shared" si="16"/>
        <v>6.5</v>
      </c>
      <c r="J288" s="2"/>
      <c r="K288" t="str">
        <f>VLOOKUP(B288,'Allocations 2026-27'!$B$9:$C$328,2,FALSE)</f>
        <v>Thorp</v>
      </c>
      <c r="N288" s="2">
        <f t="shared" si="17"/>
        <v>0</v>
      </c>
      <c r="O288">
        <f t="shared" si="18"/>
        <v>0</v>
      </c>
      <c r="P288" s="2"/>
      <c r="Q288" s="2">
        <f t="shared" si="19"/>
        <v>0</v>
      </c>
    </row>
    <row r="289" spans="2:17" x14ac:dyDescent="0.25">
      <c r="B289" s="31" t="s">
        <v>737</v>
      </c>
      <c r="C289" s="31" t="s">
        <v>285</v>
      </c>
      <c r="D289" s="2">
        <v>9</v>
      </c>
      <c r="E289" s="190"/>
      <c r="F289" s="2">
        <v>0</v>
      </c>
      <c r="G289" s="2">
        <v>0</v>
      </c>
      <c r="I289" s="177">
        <f t="shared" si="16"/>
        <v>9</v>
      </c>
      <c r="J289" s="2"/>
      <c r="K289" t="str">
        <f>VLOOKUP(B289,'Allocations 2026-27'!$B$9:$C$328,2,FALSE)</f>
        <v>Toledo</v>
      </c>
      <c r="N289" s="2">
        <f t="shared" si="17"/>
        <v>0</v>
      </c>
      <c r="O289">
        <f t="shared" si="18"/>
        <v>0</v>
      </c>
      <c r="P289" s="2"/>
      <c r="Q289" s="2">
        <f t="shared" si="19"/>
        <v>0</v>
      </c>
    </row>
    <row r="290" spans="2:17" x14ac:dyDescent="0.25">
      <c r="B290" s="31" t="s">
        <v>738</v>
      </c>
      <c r="C290" s="31" t="s">
        <v>286</v>
      </c>
      <c r="D290" s="2">
        <v>130.5</v>
      </c>
      <c r="E290" s="190"/>
      <c r="F290" s="2">
        <v>0</v>
      </c>
      <c r="G290" s="2">
        <v>0</v>
      </c>
      <c r="I290" s="177">
        <f t="shared" si="16"/>
        <v>130.5</v>
      </c>
      <c r="J290" s="2"/>
      <c r="K290" t="str">
        <f>VLOOKUP(B290,'Allocations 2026-27'!$B$9:$C$328,2,FALSE)</f>
        <v>Tonasket</v>
      </c>
      <c r="N290" s="2">
        <f t="shared" si="17"/>
        <v>0</v>
      </c>
      <c r="O290">
        <f t="shared" si="18"/>
        <v>0</v>
      </c>
      <c r="P290" s="2"/>
      <c r="Q290" s="2">
        <f t="shared" si="19"/>
        <v>0</v>
      </c>
    </row>
    <row r="291" spans="2:17" x14ac:dyDescent="0.25">
      <c r="B291" s="31" t="s">
        <v>739</v>
      </c>
      <c r="C291" s="31" t="s">
        <v>287</v>
      </c>
      <c r="D291" s="2">
        <v>1165.17</v>
      </c>
      <c r="E291" s="190"/>
      <c r="F291" s="190">
        <v>114.66666666666667</v>
      </c>
      <c r="G291" s="2">
        <v>0</v>
      </c>
      <c r="H291" s="18"/>
      <c r="I291" s="177">
        <f t="shared" si="16"/>
        <v>1279.8366666666668</v>
      </c>
      <c r="J291" s="2"/>
      <c r="K291" t="str">
        <f>VLOOKUP(B291,'Allocations 2026-27'!$B$9:$C$328,2,FALSE)</f>
        <v>Toppenish</v>
      </c>
      <c r="N291" s="2">
        <f t="shared" si="17"/>
        <v>0</v>
      </c>
      <c r="O291">
        <f t="shared" si="18"/>
        <v>0</v>
      </c>
      <c r="P291" s="2"/>
      <c r="Q291" s="2">
        <f t="shared" si="19"/>
        <v>0</v>
      </c>
    </row>
    <row r="292" spans="2:17" x14ac:dyDescent="0.25">
      <c r="B292" s="31" t="s">
        <v>494</v>
      </c>
      <c r="C292" s="31" t="s">
        <v>288</v>
      </c>
      <c r="D292" s="2">
        <v>29.340000000000003</v>
      </c>
      <c r="E292" s="190"/>
      <c r="F292" s="2">
        <v>0</v>
      </c>
      <c r="G292" s="2">
        <v>0</v>
      </c>
      <c r="H292" s="18"/>
      <c r="I292" s="177">
        <f t="shared" si="16"/>
        <v>29.340000000000003</v>
      </c>
      <c r="J292" s="2"/>
      <c r="K292" t="str">
        <f>VLOOKUP(B292,'Allocations 2026-27'!$B$9:$C$328,2,FALSE)</f>
        <v>Touchet</v>
      </c>
      <c r="N292" s="2">
        <f t="shared" si="17"/>
        <v>0</v>
      </c>
      <c r="O292">
        <f t="shared" si="18"/>
        <v>0</v>
      </c>
      <c r="P292" s="2"/>
      <c r="Q292" s="2">
        <f t="shared" si="19"/>
        <v>0</v>
      </c>
    </row>
    <row r="293" spans="2:17" x14ac:dyDescent="0.25">
      <c r="B293" s="31" t="s">
        <v>740</v>
      </c>
      <c r="C293" s="31" t="s">
        <v>289</v>
      </c>
      <c r="D293" s="2">
        <v>0</v>
      </c>
      <c r="E293" s="190"/>
      <c r="F293" s="2">
        <v>0</v>
      </c>
      <c r="G293" s="2">
        <v>0</v>
      </c>
      <c r="H293" s="18"/>
      <c r="I293" s="177">
        <f t="shared" si="16"/>
        <v>0</v>
      </c>
      <c r="J293" s="2"/>
      <c r="K293" t="str">
        <f>VLOOKUP(B293,'Allocations 2026-27'!$B$9:$C$328,2,FALSE)</f>
        <v>Toutle Lake</v>
      </c>
      <c r="N293" s="2">
        <f t="shared" si="17"/>
        <v>0</v>
      </c>
      <c r="O293">
        <f t="shared" si="18"/>
        <v>0</v>
      </c>
      <c r="P293" s="2"/>
      <c r="Q293" s="2">
        <f t="shared" si="19"/>
        <v>0</v>
      </c>
    </row>
    <row r="294" spans="2:17" x14ac:dyDescent="0.25">
      <c r="B294" s="31" t="s">
        <v>741</v>
      </c>
      <c r="C294" s="31" t="s">
        <v>290</v>
      </c>
      <c r="D294" s="2">
        <v>9.67</v>
      </c>
      <c r="E294" s="190"/>
      <c r="F294" s="2">
        <v>0</v>
      </c>
      <c r="G294" s="2">
        <v>0</v>
      </c>
      <c r="I294" s="177">
        <f t="shared" si="16"/>
        <v>9.67</v>
      </c>
      <c r="J294" s="2"/>
      <c r="K294" t="str">
        <f>VLOOKUP(B294,'Allocations 2026-27'!$B$9:$C$328,2,FALSE)</f>
        <v>Trout Lake</v>
      </c>
      <c r="N294" s="2">
        <f t="shared" si="17"/>
        <v>0</v>
      </c>
      <c r="O294">
        <f t="shared" si="18"/>
        <v>0</v>
      </c>
      <c r="P294" s="2"/>
      <c r="Q294" s="2">
        <f t="shared" si="19"/>
        <v>0</v>
      </c>
    </row>
    <row r="295" spans="2:17" x14ac:dyDescent="0.25">
      <c r="B295" s="31" t="s">
        <v>742</v>
      </c>
      <c r="C295" s="31" t="s">
        <v>291</v>
      </c>
      <c r="D295" s="2">
        <v>1325.34</v>
      </c>
      <c r="E295" s="190"/>
      <c r="F295" s="190">
        <v>2.3333333333333335</v>
      </c>
      <c r="G295" s="2">
        <v>0</v>
      </c>
      <c r="H295" s="18"/>
      <c r="I295" s="177">
        <f t="shared" si="16"/>
        <v>1327.6733333333332</v>
      </c>
      <c r="J295" s="2"/>
      <c r="K295" t="str">
        <f>VLOOKUP(B295,'Allocations 2026-27'!$B$9:$C$328,2,FALSE)</f>
        <v>Tukwila</v>
      </c>
      <c r="N295" s="2">
        <f t="shared" si="17"/>
        <v>0</v>
      </c>
      <c r="O295">
        <f t="shared" si="18"/>
        <v>0</v>
      </c>
      <c r="P295" s="2"/>
      <c r="Q295" s="2">
        <f t="shared" si="19"/>
        <v>0</v>
      </c>
    </row>
    <row r="296" spans="2:17" x14ac:dyDescent="0.25">
      <c r="B296" s="31" t="s">
        <v>743</v>
      </c>
      <c r="C296" s="31" t="s">
        <v>292</v>
      </c>
      <c r="D296" s="2">
        <v>163.5</v>
      </c>
      <c r="E296" s="190"/>
      <c r="F296" s="190">
        <v>0.33333333333333331</v>
      </c>
      <c r="G296" s="2">
        <v>0</v>
      </c>
      <c r="I296" s="177">
        <f t="shared" si="16"/>
        <v>163.83333333333334</v>
      </c>
      <c r="J296" s="2"/>
      <c r="K296" t="str">
        <f>VLOOKUP(B296,'Allocations 2026-27'!$B$9:$C$328,2,FALSE)</f>
        <v>Tumwater</v>
      </c>
      <c r="N296" s="2">
        <f t="shared" si="17"/>
        <v>0</v>
      </c>
      <c r="O296">
        <f t="shared" si="18"/>
        <v>0</v>
      </c>
      <c r="P296" s="2"/>
      <c r="Q296" s="2">
        <f t="shared" si="19"/>
        <v>0</v>
      </c>
    </row>
    <row r="297" spans="2:17" x14ac:dyDescent="0.25">
      <c r="B297" s="31" t="s">
        <v>744</v>
      </c>
      <c r="C297" s="31" t="s">
        <v>293</v>
      </c>
      <c r="D297" s="2">
        <v>88.5</v>
      </c>
      <c r="E297" s="190"/>
      <c r="F297" s="190">
        <v>2</v>
      </c>
      <c r="G297" s="2">
        <v>0</v>
      </c>
      <c r="H297" s="18"/>
      <c r="I297" s="177">
        <f t="shared" si="16"/>
        <v>90.5</v>
      </c>
      <c r="J297" s="2"/>
      <c r="K297" t="str">
        <f>VLOOKUP(B297,'Allocations 2026-27'!$B$9:$C$328,2,FALSE)</f>
        <v>Union Gap</v>
      </c>
      <c r="N297" s="2">
        <f t="shared" si="17"/>
        <v>0</v>
      </c>
      <c r="O297">
        <f t="shared" si="18"/>
        <v>0</v>
      </c>
      <c r="P297" s="2"/>
      <c r="Q297" s="2">
        <f t="shared" si="19"/>
        <v>0</v>
      </c>
    </row>
    <row r="298" spans="2:17" x14ac:dyDescent="0.25">
      <c r="B298" s="31" t="s">
        <v>745</v>
      </c>
      <c r="C298" s="31" t="s">
        <v>294</v>
      </c>
      <c r="D298" s="2">
        <v>418.84000000000003</v>
      </c>
      <c r="E298" s="190"/>
      <c r="F298" s="190">
        <v>3.8333333333333335</v>
      </c>
      <c r="G298" s="2">
        <v>0</v>
      </c>
      <c r="I298" s="177">
        <f t="shared" si="16"/>
        <v>422.67333333333335</v>
      </c>
      <c r="J298" s="2"/>
      <c r="K298" t="str">
        <f>VLOOKUP(B298,'Allocations 2026-27'!$B$9:$C$328,2,FALSE)</f>
        <v>University Place</v>
      </c>
      <c r="N298" s="2">
        <f t="shared" si="17"/>
        <v>0</v>
      </c>
      <c r="O298">
        <f t="shared" si="18"/>
        <v>0</v>
      </c>
      <c r="P298" s="2"/>
      <c r="Q298" s="2">
        <f t="shared" si="19"/>
        <v>0</v>
      </c>
    </row>
    <row r="299" spans="2:17" x14ac:dyDescent="0.25">
      <c r="B299" s="31" t="s">
        <v>746</v>
      </c>
      <c r="C299" s="31" t="s">
        <v>295</v>
      </c>
      <c r="D299" s="2">
        <v>50</v>
      </c>
      <c r="E299" s="190"/>
      <c r="F299" s="190">
        <v>1</v>
      </c>
      <c r="G299" s="2">
        <v>0</v>
      </c>
      <c r="H299" s="18"/>
      <c r="I299" s="177">
        <f t="shared" si="16"/>
        <v>51</v>
      </c>
      <c r="J299" s="2"/>
      <c r="K299" t="str">
        <f>VLOOKUP(B299,'Allocations 2026-27'!$B$9:$C$328,2,FALSE)</f>
        <v>Valley</v>
      </c>
      <c r="N299" s="2">
        <f t="shared" si="17"/>
        <v>0</v>
      </c>
      <c r="O299">
        <f t="shared" si="18"/>
        <v>0</v>
      </c>
      <c r="P299" s="2"/>
      <c r="Q299" s="2">
        <f t="shared" si="19"/>
        <v>0</v>
      </c>
    </row>
    <row r="300" spans="2:17" x14ac:dyDescent="0.25">
      <c r="B300" s="31" t="s">
        <v>747</v>
      </c>
      <c r="C300" s="31" t="s">
        <v>296</v>
      </c>
      <c r="D300" s="2">
        <v>3785</v>
      </c>
      <c r="E300" s="190"/>
      <c r="F300" s="190">
        <v>36.833333333333336</v>
      </c>
      <c r="G300" s="191">
        <v>10</v>
      </c>
      <c r="H300" s="18"/>
      <c r="I300" s="177">
        <f t="shared" si="16"/>
        <v>3811.8333333333335</v>
      </c>
      <c r="J300" s="2"/>
      <c r="K300" t="str">
        <f>VLOOKUP(B300,'Allocations 2026-27'!$B$9:$C$328,2,FALSE)</f>
        <v>Vancouver</v>
      </c>
      <c r="N300" s="2">
        <f t="shared" si="17"/>
        <v>0</v>
      </c>
      <c r="O300">
        <f t="shared" si="18"/>
        <v>0</v>
      </c>
      <c r="P300" s="2"/>
      <c r="Q300" s="2">
        <f t="shared" si="19"/>
        <v>0</v>
      </c>
    </row>
    <row r="301" spans="2:17" x14ac:dyDescent="0.25">
      <c r="B301" s="31" t="s">
        <v>748</v>
      </c>
      <c r="C301" s="31" t="s">
        <v>297</v>
      </c>
      <c r="D301" s="2">
        <v>93.67</v>
      </c>
      <c r="E301" s="190"/>
      <c r="F301" s="2">
        <v>0</v>
      </c>
      <c r="G301" s="2">
        <v>0</v>
      </c>
      <c r="I301" s="177">
        <f t="shared" si="16"/>
        <v>93.67</v>
      </c>
      <c r="J301" s="2"/>
      <c r="K301" t="str">
        <f>VLOOKUP(B301,'Allocations 2026-27'!$B$9:$C$328,2,FALSE)</f>
        <v>Vashon Island</v>
      </c>
      <c r="N301" s="2">
        <f t="shared" si="17"/>
        <v>0</v>
      </c>
      <c r="O301">
        <f t="shared" si="18"/>
        <v>0</v>
      </c>
      <c r="P301" s="2"/>
      <c r="Q301" s="2">
        <f t="shared" si="19"/>
        <v>0</v>
      </c>
    </row>
    <row r="302" spans="2:17" x14ac:dyDescent="0.25">
      <c r="B302" s="33" t="s">
        <v>788</v>
      </c>
      <c r="C302" s="31" t="s">
        <v>298</v>
      </c>
      <c r="D302" s="2">
        <v>0</v>
      </c>
      <c r="E302" s="190"/>
      <c r="F302" s="2">
        <v>0</v>
      </c>
      <c r="G302" s="2">
        <v>0</v>
      </c>
      <c r="H302" s="18"/>
      <c r="I302" s="177">
        <f t="shared" si="16"/>
        <v>0</v>
      </c>
      <c r="J302" s="2"/>
      <c r="K302" t="e">
        <f>VLOOKUP(B302,'Allocations 2026-27'!$B$9:$C$328,2,FALSE)</f>
        <v>#N/A</v>
      </c>
      <c r="N302" s="2">
        <f t="shared" si="17"/>
        <v>0</v>
      </c>
      <c r="O302">
        <f t="shared" si="18"/>
        <v>0</v>
      </c>
      <c r="P302" s="2"/>
      <c r="Q302" s="2">
        <f t="shared" si="19"/>
        <v>0</v>
      </c>
    </row>
    <row r="303" spans="2:17" x14ac:dyDescent="0.25">
      <c r="B303" s="31" t="s">
        <v>749</v>
      </c>
      <c r="C303" s="31" t="s">
        <v>299</v>
      </c>
      <c r="D303" s="2">
        <v>8.17</v>
      </c>
      <c r="E303" s="190"/>
      <c r="F303" s="2">
        <v>0</v>
      </c>
      <c r="G303" s="2">
        <v>0</v>
      </c>
      <c r="I303" s="177">
        <f t="shared" si="16"/>
        <v>8.17</v>
      </c>
      <c r="J303" s="2"/>
      <c r="K303" t="str">
        <f>VLOOKUP(B303,'Allocations 2026-27'!$B$9:$C$328,2,FALSE)</f>
        <v>Wahkiakum</v>
      </c>
      <c r="N303" s="2">
        <f t="shared" si="17"/>
        <v>0</v>
      </c>
      <c r="O303">
        <f t="shared" si="18"/>
        <v>0</v>
      </c>
      <c r="P303" s="2"/>
      <c r="Q303" s="2">
        <f t="shared" si="19"/>
        <v>0</v>
      </c>
    </row>
    <row r="304" spans="2:17" x14ac:dyDescent="0.25">
      <c r="B304" s="31" t="s">
        <v>750</v>
      </c>
      <c r="C304" s="31" t="s">
        <v>300</v>
      </c>
      <c r="D304" s="2">
        <v>1295.1600000000001</v>
      </c>
      <c r="E304" s="190"/>
      <c r="F304" s="2">
        <v>0</v>
      </c>
      <c r="G304" s="2">
        <v>0</v>
      </c>
      <c r="H304" s="18"/>
      <c r="I304" s="177">
        <f t="shared" si="16"/>
        <v>1295.1600000000001</v>
      </c>
      <c r="J304" s="2"/>
      <c r="K304" t="str">
        <f>VLOOKUP(B304,'Allocations 2026-27'!$B$9:$C$328,2,FALSE)</f>
        <v>Wahluke</v>
      </c>
      <c r="N304" s="2">
        <f t="shared" si="17"/>
        <v>0</v>
      </c>
      <c r="O304">
        <f t="shared" si="18"/>
        <v>0</v>
      </c>
      <c r="P304" s="2"/>
      <c r="Q304" s="2">
        <f t="shared" si="19"/>
        <v>0</v>
      </c>
    </row>
    <row r="305" spans="2:17" x14ac:dyDescent="0.25">
      <c r="B305" s="31" t="s">
        <v>751</v>
      </c>
      <c r="C305" s="31" t="s">
        <v>301</v>
      </c>
      <c r="D305" s="2">
        <v>0</v>
      </c>
      <c r="E305" s="190"/>
      <c r="F305" s="2">
        <v>0</v>
      </c>
      <c r="G305" s="2">
        <v>0</v>
      </c>
      <c r="I305" s="177">
        <f t="shared" si="16"/>
        <v>0</v>
      </c>
      <c r="J305" s="2"/>
      <c r="K305" t="str">
        <f>VLOOKUP(B305,'Allocations 2026-27'!$B$9:$C$328,2,FALSE)</f>
        <v>Waitsburg</v>
      </c>
      <c r="N305" s="2">
        <f t="shared" si="17"/>
        <v>0</v>
      </c>
      <c r="O305">
        <f t="shared" si="18"/>
        <v>0</v>
      </c>
      <c r="P305" s="2"/>
      <c r="Q305" s="2">
        <f t="shared" si="19"/>
        <v>0</v>
      </c>
    </row>
    <row r="306" spans="2:17" x14ac:dyDescent="0.25">
      <c r="B306" s="31" t="s">
        <v>752</v>
      </c>
      <c r="C306" s="31" t="s">
        <v>302</v>
      </c>
      <c r="D306" s="2">
        <v>782.67000000000007</v>
      </c>
      <c r="E306" s="190"/>
      <c r="F306" s="190">
        <v>1</v>
      </c>
      <c r="G306" s="191">
        <v>1</v>
      </c>
      <c r="I306" s="177">
        <f t="shared" si="16"/>
        <v>782.67000000000007</v>
      </c>
      <c r="J306" s="2"/>
      <c r="K306" t="str">
        <f>VLOOKUP(B306,'Allocations 2026-27'!$B$9:$C$328,2,FALSE)</f>
        <v>Walla Walla</v>
      </c>
      <c r="N306" s="2">
        <f t="shared" si="17"/>
        <v>0</v>
      </c>
      <c r="O306">
        <f t="shared" si="18"/>
        <v>0</v>
      </c>
      <c r="P306" s="2"/>
      <c r="Q306" s="2">
        <f t="shared" si="19"/>
        <v>0</v>
      </c>
    </row>
    <row r="307" spans="2:17" x14ac:dyDescent="0.25">
      <c r="B307" s="31" t="s">
        <v>753</v>
      </c>
      <c r="C307" s="31" t="s">
        <v>303</v>
      </c>
      <c r="D307" s="2">
        <v>1059.83</v>
      </c>
      <c r="E307" s="190"/>
      <c r="F307" s="190">
        <v>382.16666666666669</v>
      </c>
      <c r="G307" s="2">
        <v>0</v>
      </c>
      <c r="H307" s="18"/>
      <c r="I307" s="177">
        <f t="shared" si="16"/>
        <v>1441.9966666666667</v>
      </c>
      <c r="J307" s="2"/>
      <c r="K307" t="str">
        <f>VLOOKUP(B307,'Allocations 2026-27'!$B$9:$C$328,2,FALSE)</f>
        <v>Wapato</v>
      </c>
      <c r="N307" s="2">
        <f t="shared" si="17"/>
        <v>0</v>
      </c>
      <c r="O307">
        <f t="shared" si="18"/>
        <v>0</v>
      </c>
      <c r="P307" s="2"/>
      <c r="Q307" s="2">
        <f t="shared" si="19"/>
        <v>0</v>
      </c>
    </row>
    <row r="308" spans="2:17" x14ac:dyDescent="0.25">
      <c r="B308" s="31" t="s">
        <v>754</v>
      </c>
      <c r="C308" s="31" t="s">
        <v>304</v>
      </c>
      <c r="D308" s="2">
        <v>276</v>
      </c>
      <c r="E308" s="190"/>
      <c r="F308" s="2">
        <v>0</v>
      </c>
      <c r="G308" s="2">
        <v>0</v>
      </c>
      <c r="H308" s="18"/>
      <c r="I308" s="177">
        <f t="shared" si="16"/>
        <v>276</v>
      </c>
      <c r="J308" s="2"/>
      <c r="K308" t="str">
        <f>VLOOKUP(B308,'Allocations 2026-27'!$B$9:$C$328,2,FALSE)</f>
        <v>Warden</v>
      </c>
      <c r="N308" s="2">
        <f t="shared" si="17"/>
        <v>0</v>
      </c>
      <c r="O308">
        <f t="shared" si="18"/>
        <v>0</v>
      </c>
      <c r="P308" s="2"/>
      <c r="Q308" s="2">
        <f t="shared" si="19"/>
        <v>0</v>
      </c>
    </row>
    <row r="309" spans="2:17" x14ac:dyDescent="0.25">
      <c r="B309" s="31" t="s">
        <v>755</v>
      </c>
      <c r="C309" s="31" t="s">
        <v>305</v>
      </c>
      <c r="D309" s="2">
        <v>108.83</v>
      </c>
      <c r="E309" s="190"/>
      <c r="F309" s="2">
        <v>0</v>
      </c>
      <c r="G309" s="191">
        <v>2</v>
      </c>
      <c r="I309" s="177">
        <f t="shared" si="16"/>
        <v>106.83</v>
      </c>
      <c r="J309" s="2"/>
      <c r="K309" t="str">
        <f>VLOOKUP(B309,'Allocations 2026-27'!$B$9:$C$328,2,FALSE)</f>
        <v>Washougal</v>
      </c>
      <c r="N309" s="2">
        <f t="shared" si="17"/>
        <v>0</v>
      </c>
      <c r="O309">
        <f t="shared" si="18"/>
        <v>0</v>
      </c>
      <c r="P309" s="2"/>
      <c r="Q309" s="2">
        <f t="shared" si="19"/>
        <v>0</v>
      </c>
    </row>
    <row r="310" spans="2:17" x14ac:dyDescent="0.25">
      <c r="B310" s="31" t="s">
        <v>756</v>
      </c>
      <c r="C310" s="31" t="s">
        <v>306</v>
      </c>
      <c r="D310" s="2">
        <v>0</v>
      </c>
      <c r="E310" s="190"/>
      <c r="F310" s="2">
        <v>0</v>
      </c>
      <c r="G310" s="2">
        <v>0</v>
      </c>
      <c r="H310" s="18"/>
      <c r="I310" s="177">
        <f t="shared" si="16"/>
        <v>0</v>
      </c>
      <c r="J310" s="2"/>
      <c r="K310" t="str">
        <f>VLOOKUP(B310,'Allocations 2026-27'!$B$9:$C$328,2,FALSE)</f>
        <v>Washtucna</v>
      </c>
      <c r="N310" s="2">
        <f t="shared" si="17"/>
        <v>0</v>
      </c>
      <c r="O310">
        <f t="shared" si="18"/>
        <v>0</v>
      </c>
      <c r="P310" s="2"/>
      <c r="Q310" s="2">
        <f t="shared" si="19"/>
        <v>0</v>
      </c>
    </row>
    <row r="311" spans="2:17" x14ac:dyDescent="0.25">
      <c r="B311" s="31" t="s">
        <v>757</v>
      </c>
      <c r="C311" s="31" t="s">
        <v>307</v>
      </c>
      <c r="D311" s="2">
        <v>24.159999999999997</v>
      </c>
      <c r="E311" s="190"/>
      <c r="F311" s="2">
        <v>0</v>
      </c>
      <c r="G311" s="2">
        <v>0</v>
      </c>
      <c r="H311" s="18"/>
      <c r="I311" s="177">
        <f t="shared" si="16"/>
        <v>24.159999999999997</v>
      </c>
      <c r="J311" s="2"/>
      <c r="K311" t="str">
        <f>VLOOKUP(B311,'Allocations 2026-27'!$B$9:$C$328,2,FALSE)</f>
        <v>Waterville</v>
      </c>
      <c r="N311" s="2">
        <f t="shared" si="17"/>
        <v>0</v>
      </c>
      <c r="O311">
        <f t="shared" si="18"/>
        <v>0</v>
      </c>
      <c r="P311" s="2"/>
      <c r="Q311" s="2">
        <f t="shared" si="19"/>
        <v>0</v>
      </c>
    </row>
    <row r="312" spans="2:17" x14ac:dyDescent="0.25">
      <c r="B312" s="31" t="s">
        <v>758</v>
      </c>
      <c r="C312" s="31" t="s">
        <v>308</v>
      </c>
      <c r="D312" s="2">
        <v>0</v>
      </c>
      <c r="E312" s="190"/>
      <c r="F312" s="190">
        <v>73.166666666666671</v>
      </c>
      <c r="G312" s="2">
        <v>0</v>
      </c>
      <c r="I312" s="177">
        <f t="shared" si="16"/>
        <v>73.166666666666671</v>
      </c>
      <c r="J312" s="2"/>
      <c r="K312" t="str">
        <f>VLOOKUP(B312,'Allocations 2026-27'!$B$9:$C$328,2,FALSE)</f>
        <v>Wellpinit</v>
      </c>
      <c r="N312" s="2">
        <f t="shared" si="17"/>
        <v>0</v>
      </c>
      <c r="O312">
        <f t="shared" si="18"/>
        <v>0</v>
      </c>
      <c r="P312" s="2"/>
      <c r="Q312" s="2">
        <f t="shared" si="19"/>
        <v>0</v>
      </c>
    </row>
    <row r="313" spans="2:17" x14ac:dyDescent="0.25">
      <c r="B313" s="31" t="s">
        <v>759</v>
      </c>
      <c r="C313" s="31" t="s">
        <v>309</v>
      </c>
      <c r="D313" s="2">
        <v>1588</v>
      </c>
      <c r="E313" s="190"/>
      <c r="F313" s="190">
        <v>10.5</v>
      </c>
      <c r="G313" s="2">
        <v>0</v>
      </c>
      <c r="I313" s="177">
        <f t="shared" si="16"/>
        <v>1598.5</v>
      </c>
      <c r="J313" s="2"/>
      <c r="K313" t="str">
        <f>VLOOKUP(B313,'Allocations 2026-27'!$B$9:$C$328,2,FALSE)</f>
        <v>Wenatchee</v>
      </c>
      <c r="N313" s="2">
        <f t="shared" si="17"/>
        <v>0</v>
      </c>
      <c r="O313">
        <f t="shared" si="18"/>
        <v>0</v>
      </c>
      <c r="P313" s="2"/>
      <c r="Q313" s="2">
        <f t="shared" si="19"/>
        <v>0</v>
      </c>
    </row>
    <row r="314" spans="2:17" x14ac:dyDescent="0.25">
      <c r="B314" s="31" t="s">
        <v>760</v>
      </c>
      <c r="C314" s="31" t="s">
        <v>310</v>
      </c>
      <c r="D314" s="2">
        <v>214.33</v>
      </c>
      <c r="E314" s="190"/>
      <c r="F314" s="2">
        <v>0</v>
      </c>
      <c r="G314" s="2">
        <v>0</v>
      </c>
      <c r="I314" s="177">
        <f t="shared" si="16"/>
        <v>214.33</v>
      </c>
      <c r="J314" s="2"/>
      <c r="K314" t="str">
        <f>VLOOKUP(B314,'Allocations 2026-27'!$B$9:$C$328,2,FALSE)</f>
        <v>West Valley (Spok</v>
      </c>
      <c r="N314" s="2">
        <f t="shared" si="17"/>
        <v>0</v>
      </c>
      <c r="O314">
        <f t="shared" si="18"/>
        <v>0</v>
      </c>
      <c r="P314" s="2"/>
      <c r="Q314" s="2">
        <f t="shared" si="19"/>
        <v>0</v>
      </c>
    </row>
    <row r="315" spans="2:17" x14ac:dyDescent="0.25">
      <c r="B315" s="31" t="s">
        <v>761</v>
      </c>
      <c r="C315" s="31" t="s">
        <v>311</v>
      </c>
      <c r="D315" s="2">
        <v>545.5</v>
      </c>
      <c r="E315" s="190"/>
      <c r="F315" s="190">
        <v>10.5</v>
      </c>
      <c r="G315" s="2">
        <v>0</v>
      </c>
      <c r="I315" s="177">
        <f t="shared" si="16"/>
        <v>556</v>
      </c>
      <c r="J315" s="2"/>
      <c r="K315" t="str">
        <f>VLOOKUP(B315,'Allocations 2026-27'!$B$9:$C$328,2,FALSE)</f>
        <v>West Valley (Yak)</v>
      </c>
      <c r="N315" s="2">
        <f t="shared" si="17"/>
        <v>0</v>
      </c>
      <c r="O315">
        <f t="shared" si="18"/>
        <v>0</v>
      </c>
      <c r="P315" s="2"/>
      <c r="Q315" s="2">
        <f t="shared" si="19"/>
        <v>0</v>
      </c>
    </row>
    <row r="316" spans="2:17" x14ac:dyDescent="0.25">
      <c r="B316" s="33" t="s">
        <v>762</v>
      </c>
      <c r="C316" s="34" t="s">
        <v>312</v>
      </c>
      <c r="D316" s="2">
        <v>0</v>
      </c>
      <c r="E316" s="190"/>
      <c r="F316" s="2">
        <v>0</v>
      </c>
      <c r="G316" s="2">
        <v>0</v>
      </c>
      <c r="I316" s="177">
        <f t="shared" si="16"/>
        <v>0</v>
      </c>
      <c r="J316" s="2"/>
      <c r="K316" t="str">
        <f>VLOOKUP(B316,'Allocations 2026-27'!$B$9:$C$328,2,FALSE)</f>
        <v>Whatcom Intergenerational Charter</v>
      </c>
      <c r="N316" s="2">
        <f t="shared" si="17"/>
        <v>0</v>
      </c>
      <c r="O316">
        <f t="shared" si="18"/>
        <v>0</v>
      </c>
      <c r="P316" s="2"/>
      <c r="Q316" s="2">
        <f t="shared" si="19"/>
        <v>0</v>
      </c>
    </row>
    <row r="317" spans="2:17" x14ac:dyDescent="0.25">
      <c r="B317" s="31" t="s">
        <v>764</v>
      </c>
      <c r="C317" s="31" t="s">
        <v>313</v>
      </c>
      <c r="D317" s="2">
        <v>0</v>
      </c>
      <c r="E317" s="190"/>
      <c r="F317" s="2">
        <v>0</v>
      </c>
      <c r="G317" s="2">
        <v>0</v>
      </c>
      <c r="I317" s="177">
        <f t="shared" si="16"/>
        <v>0</v>
      </c>
      <c r="J317" s="2"/>
      <c r="K317" t="str">
        <f>VLOOKUP(B317,'Allocations 2026-27'!$B$9:$C$328,2,FALSE)</f>
        <v>White Pass</v>
      </c>
      <c r="N317" s="2">
        <f t="shared" si="17"/>
        <v>0</v>
      </c>
      <c r="O317">
        <f t="shared" si="18"/>
        <v>0</v>
      </c>
      <c r="P317" s="2"/>
      <c r="Q317" s="2">
        <f t="shared" si="19"/>
        <v>0</v>
      </c>
    </row>
    <row r="318" spans="2:17" x14ac:dyDescent="0.25">
      <c r="B318" s="31" t="s">
        <v>765</v>
      </c>
      <c r="C318" s="31" t="s">
        <v>314</v>
      </c>
      <c r="D318" s="2">
        <v>240.83</v>
      </c>
      <c r="E318" s="190"/>
      <c r="F318" s="2">
        <v>0</v>
      </c>
      <c r="G318" s="2">
        <v>0</v>
      </c>
      <c r="H318" s="18"/>
      <c r="I318" s="177">
        <f t="shared" si="16"/>
        <v>240.83</v>
      </c>
      <c r="J318" s="2"/>
      <c r="K318" t="str">
        <f>VLOOKUP(B318,'Allocations 2026-27'!$B$9:$C$328,2,FALSE)</f>
        <v>White River</v>
      </c>
      <c r="N318" s="2">
        <f t="shared" si="17"/>
        <v>0</v>
      </c>
      <c r="O318">
        <f t="shared" si="18"/>
        <v>0</v>
      </c>
      <c r="P318" s="2"/>
      <c r="Q318" s="2">
        <f t="shared" si="19"/>
        <v>0</v>
      </c>
    </row>
    <row r="319" spans="2:17" x14ac:dyDescent="0.25">
      <c r="B319" s="31" t="s">
        <v>766</v>
      </c>
      <c r="C319" s="31" t="s">
        <v>315</v>
      </c>
      <c r="D319" s="2">
        <v>160.5</v>
      </c>
      <c r="E319" s="190"/>
      <c r="F319" s="190">
        <v>3</v>
      </c>
      <c r="G319" s="2">
        <v>0</v>
      </c>
      <c r="I319" s="177">
        <f t="shared" si="16"/>
        <v>163.5</v>
      </c>
      <c r="J319" s="2"/>
      <c r="K319" t="str">
        <f>VLOOKUP(B319,'Allocations 2026-27'!$B$9:$C$328,2,FALSE)</f>
        <v>White Salmon</v>
      </c>
      <c r="N319" s="2">
        <f t="shared" si="17"/>
        <v>0</v>
      </c>
      <c r="O319">
        <f t="shared" si="18"/>
        <v>0</v>
      </c>
      <c r="P319" s="2"/>
      <c r="Q319" s="2">
        <f t="shared" si="19"/>
        <v>0</v>
      </c>
    </row>
    <row r="320" spans="2:17" x14ac:dyDescent="0.25">
      <c r="B320" s="33" t="s">
        <v>498</v>
      </c>
      <c r="C320" s="34" t="s">
        <v>316</v>
      </c>
      <c r="D320" s="2">
        <v>5</v>
      </c>
      <c r="E320" s="190"/>
      <c r="F320" s="2">
        <v>0</v>
      </c>
      <c r="G320" s="2">
        <v>0</v>
      </c>
      <c r="I320" s="177">
        <f t="shared" si="16"/>
        <v>5</v>
      </c>
      <c r="J320" s="2"/>
      <c r="K320" t="str">
        <f>VLOOKUP(B320,'Allocations 2026-27'!$B$9:$C$328,2,FALSE)</f>
        <v>Why Not You Academy Charter</v>
      </c>
      <c r="N320" s="2">
        <f t="shared" si="17"/>
        <v>0</v>
      </c>
      <c r="O320">
        <f t="shared" si="18"/>
        <v>0</v>
      </c>
      <c r="P320" s="2"/>
      <c r="Q320" s="2">
        <f t="shared" si="19"/>
        <v>0</v>
      </c>
    </row>
    <row r="321" spans="2:17" x14ac:dyDescent="0.25">
      <c r="B321" s="31" t="s">
        <v>767</v>
      </c>
      <c r="C321" s="31" t="s">
        <v>317</v>
      </c>
      <c r="D321" s="2">
        <v>0</v>
      </c>
      <c r="E321" s="190"/>
      <c r="F321" s="2">
        <v>0</v>
      </c>
      <c r="G321" s="2">
        <v>0</v>
      </c>
      <c r="I321" s="177">
        <f t="shared" si="16"/>
        <v>0</v>
      </c>
      <c r="J321" s="2"/>
      <c r="K321" t="str">
        <f>VLOOKUP(B321,'Allocations 2026-27'!$B$9:$C$328,2,FALSE)</f>
        <v>Wilbur</v>
      </c>
      <c r="N321" s="2">
        <f t="shared" si="17"/>
        <v>0</v>
      </c>
      <c r="O321">
        <f t="shared" si="18"/>
        <v>0</v>
      </c>
      <c r="P321" s="2"/>
      <c r="Q321" s="2">
        <f t="shared" si="19"/>
        <v>0</v>
      </c>
    </row>
    <row r="322" spans="2:17" x14ac:dyDescent="0.25">
      <c r="B322" s="31" t="s">
        <v>768</v>
      </c>
      <c r="C322" s="31" t="s">
        <v>318</v>
      </c>
      <c r="D322" s="2">
        <v>5</v>
      </c>
      <c r="E322" s="190"/>
      <c r="F322" s="2">
        <v>0</v>
      </c>
      <c r="G322" s="2">
        <v>0</v>
      </c>
      <c r="I322" s="177">
        <f t="shared" si="16"/>
        <v>5</v>
      </c>
      <c r="J322" s="2"/>
      <c r="K322" t="str">
        <f>VLOOKUP(B322,'Allocations 2026-27'!$B$9:$C$328,2,FALSE)</f>
        <v>Willapa Valley</v>
      </c>
      <c r="N322" s="2">
        <f t="shared" si="17"/>
        <v>0</v>
      </c>
      <c r="O322">
        <f t="shared" si="18"/>
        <v>0</v>
      </c>
      <c r="P322" s="2"/>
      <c r="Q322" s="2">
        <f t="shared" si="19"/>
        <v>0</v>
      </c>
    </row>
    <row r="323" spans="2:17" x14ac:dyDescent="0.25">
      <c r="B323" s="31" t="s">
        <v>771</v>
      </c>
      <c r="C323" s="31" t="s">
        <v>319</v>
      </c>
      <c r="D323" s="2">
        <v>2</v>
      </c>
      <c r="E323" s="190"/>
      <c r="F323" s="2">
        <v>0</v>
      </c>
      <c r="G323" s="2">
        <v>0</v>
      </c>
      <c r="I323" s="177">
        <f t="shared" si="16"/>
        <v>2</v>
      </c>
      <c r="J323" s="2"/>
      <c r="K323" t="str">
        <f>VLOOKUP(B323,'Allocations 2026-27'!$B$9:$C$328,2,FALSE)</f>
        <v>Wilson Creek</v>
      </c>
      <c r="N323" s="2">
        <f t="shared" si="17"/>
        <v>0</v>
      </c>
      <c r="O323">
        <f t="shared" si="18"/>
        <v>0</v>
      </c>
      <c r="P323" s="2"/>
      <c r="Q323" s="2">
        <f t="shared" si="19"/>
        <v>0</v>
      </c>
    </row>
    <row r="324" spans="2:17" x14ac:dyDescent="0.25">
      <c r="B324" s="31" t="s">
        <v>470</v>
      </c>
      <c r="C324" s="31" t="s">
        <v>320</v>
      </c>
      <c r="D324" s="2">
        <v>44.16</v>
      </c>
      <c r="E324" s="190"/>
      <c r="F324" s="190">
        <v>1</v>
      </c>
      <c r="G324" s="2">
        <v>0</v>
      </c>
      <c r="I324" s="177">
        <f t="shared" si="16"/>
        <v>45.16</v>
      </c>
      <c r="J324" s="2"/>
      <c r="K324" t="str">
        <f>VLOOKUP(B324,'Allocations 2026-27'!$B$9:$C$328,2,FALSE)</f>
        <v>Winlock</v>
      </c>
      <c r="N324" s="2">
        <f t="shared" si="17"/>
        <v>0</v>
      </c>
      <c r="O324">
        <f t="shared" si="18"/>
        <v>0</v>
      </c>
      <c r="P324" s="2"/>
      <c r="Q324" s="2">
        <f t="shared" si="19"/>
        <v>0</v>
      </c>
    </row>
    <row r="325" spans="2:17" x14ac:dyDescent="0.25">
      <c r="B325" s="31" t="s">
        <v>772</v>
      </c>
      <c r="C325" s="31" t="s">
        <v>321</v>
      </c>
      <c r="D325" s="2">
        <v>2</v>
      </c>
      <c r="E325" s="190"/>
      <c r="F325" s="2">
        <v>0</v>
      </c>
      <c r="G325" s="2">
        <v>0</v>
      </c>
      <c r="I325" s="177">
        <f t="shared" si="16"/>
        <v>2</v>
      </c>
      <c r="J325" s="2"/>
      <c r="K325" t="str">
        <f>VLOOKUP(B325,'Allocations 2026-27'!$B$9:$C$328,2,FALSE)</f>
        <v>Wishkah Valley</v>
      </c>
      <c r="N325" s="2">
        <f t="shared" si="17"/>
        <v>0</v>
      </c>
      <c r="O325">
        <f t="shared" si="18"/>
        <v>0</v>
      </c>
      <c r="P325" s="2"/>
      <c r="Q325" s="2">
        <f t="shared" si="19"/>
        <v>0</v>
      </c>
    </row>
    <row r="326" spans="2:17" x14ac:dyDescent="0.25">
      <c r="B326" s="31" t="s">
        <v>773</v>
      </c>
      <c r="C326" s="31" t="s">
        <v>322</v>
      </c>
      <c r="D326" s="2">
        <v>0</v>
      </c>
      <c r="E326" s="190"/>
      <c r="F326" s="2">
        <v>0</v>
      </c>
      <c r="G326" s="2">
        <v>0</v>
      </c>
      <c r="I326" s="177">
        <f t="shared" si="16"/>
        <v>0</v>
      </c>
      <c r="J326" s="2"/>
      <c r="K326" t="str">
        <f>VLOOKUP(B326,'Allocations 2026-27'!$B$9:$C$328,2,FALSE)</f>
        <v>Wishram</v>
      </c>
      <c r="N326" s="2">
        <f t="shared" si="17"/>
        <v>0</v>
      </c>
      <c r="O326">
        <f t="shared" si="18"/>
        <v>0</v>
      </c>
      <c r="P326" s="2"/>
      <c r="Q326" s="2">
        <f t="shared" si="19"/>
        <v>0</v>
      </c>
    </row>
    <row r="327" spans="2:17" x14ac:dyDescent="0.25">
      <c r="B327" s="31" t="s">
        <v>774</v>
      </c>
      <c r="C327" s="31" t="s">
        <v>323</v>
      </c>
      <c r="D327" s="2">
        <v>184.16</v>
      </c>
      <c r="E327" s="190"/>
      <c r="F327" s="190">
        <v>1</v>
      </c>
      <c r="G327" s="2">
        <v>0</v>
      </c>
      <c r="I327" s="177">
        <f t="shared" si="16"/>
        <v>185.16</v>
      </c>
      <c r="J327" s="2"/>
      <c r="K327" t="str">
        <f>VLOOKUP(B327,'Allocations 2026-27'!$B$9:$C$328,2,FALSE)</f>
        <v>Woodland</v>
      </c>
      <c r="N327" s="2">
        <f t="shared" si="17"/>
        <v>0</v>
      </c>
      <c r="O327">
        <f t="shared" si="18"/>
        <v>0</v>
      </c>
      <c r="P327" s="2"/>
      <c r="Q327" s="2">
        <f t="shared" si="19"/>
        <v>0</v>
      </c>
    </row>
    <row r="328" spans="2:17" x14ac:dyDescent="0.25">
      <c r="B328" s="33" t="s">
        <v>789</v>
      </c>
      <c r="C328" s="31" t="s">
        <v>324</v>
      </c>
      <c r="D328" s="2">
        <v>0</v>
      </c>
      <c r="E328" s="190"/>
      <c r="F328" s="2">
        <v>0</v>
      </c>
      <c r="G328" s="2">
        <v>0</v>
      </c>
      <c r="I328" s="177">
        <f t="shared" si="16"/>
        <v>0</v>
      </c>
      <c r="J328" s="2"/>
      <c r="K328" t="e">
        <f>VLOOKUP(B328,'Allocations 2026-27'!$B$9:$C$328,2,FALSE)</f>
        <v>#N/A</v>
      </c>
      <c r="N328" s="2">
        <f t="shared" si="17"/>
        <v>0</v>
      </c>
      <c r="O328">
        <f t="shared" si="18"/>
        <v>0</v>
      </c>
      <c r="P328" s="2"/>
      <c r="Q328" s="2">
        <f t="shared" si="19"/>
        <v>0</v>
      </c>
    </row>
    <row r="329" spans="2:17" x14ac:dyDescent="0.25">
      <c r="B329" s="31" t="s">
        <v>775</v>
      </c>
      <c r="C329" s="31" t="s">
        <v>325</v>
      </c>
      <c r="D329" s="2">
        <v>4904.17</v>
      </c>
      <c r="E329" s="190"/>
      <c r="F329" s="190">
        <v>47</v>
      </c>
      <c r="G329" s="2">
        <v>0</v>
      </c>
      <c r="I329" s="177">
        <f t="shared" ref="I329:I331" si="20">IF(D329+E329+F329+Q329-G329&lt;0,0,D329+E329+F329-G329+Q329)</f>
        <v>4951.17</v>
      </c>
      <c r="J329" s="2"/>
      <c r="K329" t="str">
        <f>VLOOKUP(B329,'Allocations 2026-27'!$B$9:$C$328,2,FALSE)</f>
        <v>Yakima</v>
      </c>
      <c r="N329" s="2">
        <f t="shared" ref="N329:N331" si="21">IFERROR(D329/L329,0)</f>
        <v>0</v>
      </c>
      <c r="O329">
        <f t="shared" ref="O329:O331" si="22">M329-L329</f>
        <v>0</v>
      </c>
      <c r="P329" s="2"/>
      <c r="Q329" s="2">
        <f t="shared" ref="Q329:Q331" si="23">O329*N329</f>
        <v>0</v>
      </c>
    </row>
    <row r="330" spans="2:17" x14ac:dyDescent="0.25">
      <c r="B330" s="31" t="s">
        <v>776</v>
      </c>
      <c r="C330" s="31" t="s">
        <v>326</v>
      </c>
      <c r="D330" s="2">
        <v>213.16</v>
      </c>
      <c r="E330" s="190"/>
      <c r="F330" s="190">
        <v>3.5</v>
      </c>
      <c r="G330" s="2">
        <v>0</v>
      </c>
      <c r="I330" s="177">
        <f t="shared" si="20"/>
        <v>216.66</v>
      </c>
      <c r="J330" s="2"/>
      <c r="K330" t="str">
        <f>VLOOKUP(B330,'Allocations 2026-27'!$B$9:$C$328,2,FALSE)</f>
        <v>Yelm</v>
      </c>
      <c r="N330" s="2">
        <f t="shared" si="21"/>
        <v>0</v>
      </c>
      <c r="O330">
        <f t="shared" si="22"/>
        <v>0</v>
      </c>
      <c r="P330" s="2"/>
      <c r="Q330" s="2">
        <f t="shared" si="23"/>
        <v>0</v>
      </c>
    </row>
    <row r="331" spans="2:17" x14ac:dyDescent="0.25">
      <c r="B331" s="31" t="s">
        <v>777</v>
      </c>
      <c r="C331" s="31" t="s">
        <v>327</v>
      </c>
      <c r="D331" s="2">
        <v>156.5</v>
      </c>
      <c r="E331" s="13"/>
      <c r="F331" s="190">
        <v>10.166666666666666</v>
      </c>
      <c r="G331" s="2">
        <v>0</v>
      </c>
      <c r="I331" s="177">
        <f t="shared" si="20"/>
        <v>166.66666666666666</v>
      </c>
      <c r="J331" s="2"/>
      <c r="K331" t="str">
        <f>VLOOKUP(B331,'Allocations 2026-27'!$B$9:$C$328,2,FALSE)</f>
        <v>Zillah</v>
      </c>
      <c r="N331" s="2">
        <f t="shared" si="21"/>
        <v>0</v>
      </c>
      <c r="O331">
        <f t="shared" si="22"/>
        <v>0</v>
      </c>
      <c r="P331" s="2"/>
      <c r="Q331" s="2">
        <f t="shared" si="23"/>
        <v>0</v>
      </c>
    </row>
  </sheetData>
  <sheetProtection algorithmName="SHA-512" hashValue="/zefevoQcwbWJPLSRczfrmzgZUfghjzTNzHj0gMapzzH4kCkNcVPA1V8rbL8GqJFlb5xhWSPUjlESjqvGs1Q0A==" saltValue="AZynbnm20986VFTVtlci9A==" spinCount="100000" sheet="1" objects="1" scenarios="1"/>
  <autoFilter ref="B7:Q331" xr:uid="{9CA48ADF-D2D7-469D-A6E4-66C4BE958902}"/>
  <mergeCells count="1">
    <mergeCell ref="D4:H4"/>
  </mergeCells>
  <conditionalFormatting sqref="B320">
    <cfRule type="duplicateValues" dxfId="14" priority="1"/>
  </conditionalFormatting>
  <conditionalFormatting sqref="B321:B331 B8:B319">
    <cfRule type="duplicateValues" dxfId="13" priority="4"/>
  </conditionalFormatting>
  <conditionalFormatting sqref="C320">
    <cfRule type="duplicateValues" dxfId="12" priority="2"/>
  </conditionalFormatting>
  <conditionalFormatting sqref="C321:C323 C8:C319">
    <cfRule type="duplicateValues" dxfId="11" priority="3"/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8ADF-D2D7-469D-A6E4-66C4BE958902}">
  <dimension ref="A1:Q332"/>
  <sheetViews>
    <sheetView workbookViewId="0">
      <selection activeCell="K3" sqref="K3"/>
    </sheetView>
    <sheetView workbookViewId="1"/>
  </sheetViews>
  <sheetFormatPr defaultRowHeight="15" x14ac:dyDescent="0.25"/>
  <cols>
    <col min="1" max="1" width="6.140625" customWidth="1"/>
    <col min="2" max="2" width="9.28515625" style="1" customWidth="1"/>
    <col min="3" max="3" width="25.5703125" bestFit="1" customWidth="1"/>
    <col min="4" max="4" width="15.5703125" style="7" bestFit="1" customWidth="1"/>
    <col min="5" max="5" width="15.28515625" style="19" customWidth="1"/>
    <col min="6" max="6" width="11.42578125" style="37" customWidth="1"/>
    <col min="7" max="7" width="11" style="18" bestFit="1" customWidth="1"/>
    <col min="8" max="8" width="6" style="19" customWidth="1"/>
    <col min="9" max="9" width="18.5703125" style="6" customWidth="1"/>
    <col min="10" max="10" width="18.28515625" hidden="1" customWidth="1"/>
    <col min="11" max="11" width="27.28515625" customWidth="1"/>
    <col min="12" max="13" width="18" customWidth="1"/>
    <col min="14" max="14" width="12.7109375" customWidth="1"/>
    <col min="15" max="15" width="13.5703125" customWidth="1"/>
    <col min="17" max="17" width="10.7109375" customWidth="1"/>
  </cols>
  <sheetData>
    <row r="1" spans="1:17" x14ac:dyDescent="0.25">
      <c r="D1" s="2"/>
      <c r="E1" s="3"/>
      <c r="F1" s="3"/>
      <c r="G1" s="4"/>
      <c r="H1" s="5"/>
    </row>
    <row r="2" spans="1:17" x14ac:dyDescent="0.25">
      <c r="E2" s="8"/>
      <c r="F2" s="8"/>
      <c r="G2" s="4"/>
      <c r="H2" s="5"/>
    </row>
    <row r="3" spans="1:17" x14ac:dyDescent="0.25">
      <c r="B3" s="1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 s="6">
        <v>8</v>
      </c>
      <c r="J3">
        <v>9</v>
      </c>
    </row>
    <row r="4" spans="1:17" ht="13.15" customHeight="1" x14ac:dyDescent="0.25">
      <c r="A4" s="9"/>
      <c r="B4" s="10"/>
      <c r="C4" s="11"/>
      <c r="D4" s="203"/>
      <c r="E4" s="203"/>
      <c r="F4" s="203"/>
      <c r="G4" s="203"/>
      <c r="H4" s="204"/>
      <c r="I4" s="12"/>
      <c r="J4" s="13"/>
    </row>
    <row r="5" spans="1:17" ht="30" x14ac:dyDescent="0.35">
      <c r="C5" s="14"/>
      <c r="D5" s="15"/>
      <c r="E5" s="16"/>
      <c r="F5" s="17"/>
      <c r="I5" s="20" t="s">
        <v>825</v>
      </c>
      <c r="J5" s="21"/>
      <c r="K5" s="13"/>
    </row>
    <row r="6" spans="1:17" ht="26.25" customHeight="1" x14ac:dyDescent="0.25">
      <c r="B6" s="1" t="s">
        <v>0</v>
      </c>
      <c r="C6" t="s">
        <v>1</v>
      </c>
      <c r="D6" s="22" t="s">
        <v>2</v>
      </c>
      <c r="E6" s="23" t="s">
        <v>3</v>
      </c>
      <c r="F6" s="24" t="s">
        <v>4</v>
      </c>
      <c r="G6" s="25" t="s">
        <v>5</v>
      </c>
      <c r="H6" s="26" t="s">
        <v>6</v>
      </c>
      <c r="I6" s="27" t="s">
        <v>7</v>
      </c>
      <c r="J6" s="28"/>
      <c r="L6" t="s">
        <v>804</v>
      </c>
      <c r="M6" t="s">
        <v>813</v>
      </c>
      <c r="N6" t="s">
        <v>808</v>
      </c>
      <c r="O6" t="s">
        <v>805</v>
      </c>
      <c r="P6" t="s">
        <v>806</v>
      </c>
      <c r="Q6" t="s">
        <v>807</v>
      </c>
    </row>
    <row r="7" spans="1:17" x14ac:dyDescent="0.25">
      <c r="C7" t="s">
        <v>8</v>
      </c>
      <c r="D7" s="2">
        <v>158530.25999999995</v>
      </c>
      <c r="E7" s="22">
        <v>717</v>
      </c>
      <c r="F7" s="22">
        <v>3959.0000000000009</v>
      </c>
      <c r="G7" s="22">
        <v>78</v>
      </c>
      <c r="H7" s="22"/>
      <c r="I7" s="29">
        <v>163115.42666666658</v>
      </c>
      <c r="J7">
        <f>SUM(J8:J319)</f>
        <v>0</v>
      </c>
      <c r="N7" s="2"/>
      <c r="P7" s="2"/>
      <c r="Q7" s="2"/>
    </row>
    <row r="8" spans="1:17" x14ac:dyDescent="0.25">
      <c r="B8" s="30" t="s">
        <v>439</v>
      </c>
      <c r="C8" s="31" t="s">
        <v>9</v>
      </c>
      <c r="D8" s="2">
        <v>482.33000000000004</v>
      </c>
      <c r="E8" s="32">
        <v>7</v>
      </c>
      <c r="F8" s="32">
        <v>15.166666666666666</v>
      </c>
      <c r="G8" s="18">
        <v>1</v>
      </c>
      <c r="H8" s="18"/>
      <c r="I8" s="177">
        <f>IF(D8+E8+F8-G8+Q8&lt;0,0,D8+E8+F8+Q8-G8)</f>
        <v>503.49666666666673</v>
      </c>
      <c r="J8" s="2"/>
      <c r="N8" s="2">
        <f>IFERROR(D8/L8,0)</f>
        <v>0</v>
      </c>
      <c r="O8">
        <f>M8-L8</f>
        <v>0</v>
      </c>
      <c r="P8" s="2"/>
      <c r="Q8" s="2">
        <f>O8*N8</f>
        <v>0</v>
      </c>
    </row>
    <row r="9" spans="1:17" x14ac:dyDescent="0.25">
      <c r="B9" s="30" t="s">
        <v>441</v>
      </c>
      <c r="C9" s="31" t="s">
        <v>10</v>
      </c>
      <c r="D9" s="2">
        <v>0</v>
      </c>
      <c r="E9" s="32"/>
      <c r="F9" s="32">
        <v>0</v>
      </c>
      <c r="G9" s="18">
        <v>0</v>
      </c>
      <c r="H9" s="18"/>
      <c r="I9" s="177">
        <f t="shared" ref="I9:I72" si="0">IF(D9+E9+F9-G9+Q9&lt;0,0,D9+E9+F9+Q9-G9)</f>
        <v>0</v>
      </c>
      <c r="J9" s="2"/>
      <c r="N9" s="2">
        <f t="shared" ref="N9:N72" si="1">IFERROR(D9/L9,0)</f>
        <v>0</v>
      </c>
      <c r="O9">
        <f t="shared" ref="O9:O72" si="2">M9-L9</f>
        <v>0</v>
      </c>
      <c r="P9" s="2"/>
      <c r="Q9" s="2">
        <f t="shared" ref="Q9:Q72" si="3">O9*N9</f>
        <v>0</v>
      </c>
    </row>
    <row r="10" spans="1:17" x14ac:dyDescent="0.25">
      <c r="B10" s="30" t="s">
        <v>444</v>
      </c>
      <c r="C10" s="31" t="s">
        <v>11</v>
      </c>
      <c r="D10" s="2">
        <v>0</v>
      </c>
      <c r="E10" s="32"/>
      <c r="F10" s="32">
        <v>0</v>
      </c>
      <c r="G10" s="18">
        <v>0</v>
      </c>
      <c r="I10" s="177">
        <f t="shared" si="0"/>
        <v>0</v>
      </c>
      <c r="J10" s="2"/>
      <c r="N10" s="2">
        <f t="shared" si="1"/>
        <v>0</v>
      </c>
      <c r="O10">
        <f t="shared" si="2"/>
        <v>0</v>
      </c>
      <c r="P10" s="2"/>
      <c r="Q10" s="2">
        <f t="shared" si="3"/>
        <v>0</v>
      </c>
    </row>
    <row r="11" spans="1:17" x14ac:dyDescent="0.25">
      <c r="B11" s="30" t="s">
        <v>447</v>
      </c>
      <c r="C11" s="31" t="s">
        <v>12</v>
      </c>
      <c r="D11" s="2">
        <v>58.17</v>
      </c>
      <c r="E11" s="32"/>
      <c r="F11" s="32">
        <v>0</v>
      </c>
      <c r="G11" s="18">
        <v>0</v>
      </c>
      <c r="I11" s="177">
        <f t="shared" si="0"/>
        <v>58.17</v>
      </c>
      <c r="J11" s="2"/>
      <c r="N11" s="2">
        <f t="shared" si="1"/>
        <v>0</v>
      </c>
      <c r="O11">
        <f t="shared" si="2"/>
        <v>0</v>
      </c>
      <c r="P11" s="2"/>
      <c r="Q11" s="2">
        <f t="shared" si="3"/>
        <v>0</v>
      </c>
    </row>
    <row r="12" spans="1:17" x14ac:dyDescent="0.25">
      <c r="B12" s="30" t="s">
        <v>449</v>
      </c>
      <c r="C12" s="31" t="s">
        <v>13</v>
      </c>
      <c r="D12" s="2">
        <v>369.5</v>
      </c>
      <c r="E12" s="32"/>
      <c r="F12" s="32">
        <v>19</v>
      </c>
      <c r="G12" s="18">
        <v>1</v>
      </c>
      <c r="H12" s="18"/>
      <c r="I12" s="177">
        <f t="shared" si="0"/>
        <v>387.5</v>
      </c>
      <c r="J12" s="2"/>
      <c r="N12" s="2">
        <f t="shared" si="1"/>
        <v>0</v>
      </c>
      <c r="O12">
        <f t="shared" si="2"/>
        <v>0</v>
      </c>
      <c r="P12" s="2"/>
      <c r="Q12" s="2">
        <f t="shared" si="3"/>
        <v>0</v>
      </c>
    </row>
    <row r="13" spans="1:17" x14ac:dyDescent="0.25">
      <c r="B13" s="30" t="s">
        <v>452</v>
      </c>
      <c r="C13" s="31" t="s">
        <v>14</v>
      </c>
      <c r="D13" s="2">
        <v>0</v>
      </c>
      <c r="E13" s="32"/>
      <c r="F13" s="32">
        <v>0</v>
      </c>
      <c r="G13" s="18">
        <v>0</v>
      </c>
      <c r="I13" s="177">
        <f t="shared" si="0"/>
        <v>0</v>
      </c>
      <c r="J13" s="2"/>
      <c r="N13" s="2">
        <f t="shared" si="1"/>
        <v>0</v>
      </c>
      <c r="O13">
        <f t="shared" si="2"/>
        <v>0</v>
      </c>
      <c r="P13" s="2"/>
      <c r="Q13" s="2">
        <f t="shared" si="3"/>
        <v>0</v>
      </c>
    </row>
    <row r="14" spans="1:17" x14ac:dyDescent="0.25">
      <c r="B14" s="30" t="s">
        <v>455</v>
      </c>
      <c r="C14" s="31" t="s">
        <v>15</v>
      </c>
      <c r="D14" s="2">
        <v>5487.34</v>
      </c>
      <c r="E14" s="32"/>
      <c r="F14" s="32">
        <v>38</v>
      </c>
      <c r="G14" s="18">
        <v>2</v>
      </c>
      <c r="H14" s="18"/>
      <c r="I14" s="177">
        <f t="shared" si="0"/>
        <v>5523.34</v>
      </c>
      <c r="J14" s="2"/>
      <c r="N14" s="2">
        <f t="shared" si="1"/>
        <v>0</v>
      </c>
      <c r="O14">
        <f t="shared" si="2"/>
        <v>0</v>
      </c>
      <c r="P14" s="2"/>
      <c r="Q14" s="2">
        <f t="shared" si="3"/>
        <v>0</v>
      </c>
    </row>
    <row r="15" spans="1:17" x14ac:dyDescent="0.25">
      <c r="B15" s="30" t="s">
        <v>457</v>
      </c>
      <c r="C15" s="31" t="s">
        <v>16</v>
      </c>
      <c r="D15" s="2">
        <v>45.5</v>
      </c>
      <c r="E15" s="32"/>
      <c r="F15" s="32">
        <v>0</v>
      </c>
      <c r="G15" s="18">
        <v>0</v>
      </c>
      <c r="I15" s="177">
        <f t="shared" si="0"/>
        <v>45.5</v>
      </c>
      <c r="J15" s="2"/>
      <c r="N15" s="2">
        <f t="shared" si="1"/>
        <v>0</v>
      </c>
      <c r="O15">
        <f t="shared" si="2"/>
        <v>0</v>
      </c>
      <c r="P15" s="2"/>
      <c r="Q15" s="2">
        <f t="shared" si="3"/>
        <v>0</v>
      </c>
    </row>
    <row r="16" spans="1:17" x14ac:dyDescent="0.25">
      <c r="B16" s="30" t="s">
        <v>812</v>
      </c>
      <c r="C16" s="31" t="s">
        <v>811</v>
      </c>
      <c r="D16" s="2">
        <v>0</v>
      </c>
      <c r="E16" s="32"/>
      <c r="F16" s="32">
        <v>0</v>
      </c>
      <c r="G16" s="18">
        <v>0</v>
      </c>
      <c r="H16" s="18"/>
      <c r="I16" s="177">
        <f t="shared" si="0"/>
        <v>0</v>
      </c>
      <c r="J16" s="2"/>
      <c r="N16" s="2">
        <f t="shared" si="1"/>
        <v>0</v>
      </c>
      <c r="O16">
        <f t="shared" si="2"/>
        <v>0</v>
      </c>
      <c r="P16" s="2"/>
      <c r="Q16" s="2">
        <f t="shared" si="3"/>
        <v>0</v>
      </c>
    </row>
    <row r="17" spans="2:17" x14ac:dyDescent="0.25">
      <c r="B17" s="30" t="s">
        <v>460</v>
      </c>
      <c r="C17" s="31" t="s">
        <v>17</v>
      </c>
      <c r="D17" s="2">
        <v>1449.5</v>
      </c>
      <c r="E17" s="32"/>
      <c r="F17" s="32">
        <v>11.5</v>
      </c>
      <c r="G17" s="18">
        <v>8</v>
      </c>
      <c r="H17" s="18"/>
      <c r="I17" s="177">
        <f t="shared" si="0"/>
        <v>1453</v>
      </c>
      <c r="J17" s="2"/>
      <c r="N17" s="2">
        <f t="shared" si="1"/>
        <v>0</v>
      </c>
      <c r="O17">
        <f t="shared" si="2"/>
        <v>0</v>
      </c>
      <c r="P17" s="2"/>
      <c r="Q17" s="2">
        <f t="shared" si="3"/>
        <v>0</v>
      </c>
    </row>
    <row r="18" spans="2:17" x14ac:dyDescent="0.25">
      <c r="B18" s="30" t="s">
        <v>463</v>
      </c>
      <c r="C18" s="31" t="s">
        <v>18</v>
      </c>
      <c r="D18" s="2">
        <v>3908.67</v>
      </c>
      <c r="E18" s="32">
        <v>8</v>
      </c>
      <c r="F18" s="32">
        <v>10</v>
      </c>
      <c r="G18" s="18">
        <v>0</v>
      </c>
      <c r="H18" s="18"/>
      <c r="I18" s="177">
        <f t="shared" si="0"/>
        <v>3926.67</v>
      </c>
      <c r="J18" s="2"/>
      <c r="N18" s="2">
        <f t="shared" si="1"/>
        <v>0</v>
      </c>
      <c r="O18">
        <f t="shared" si="2"/>
        <v>0</v>
      </c>
      <c r="P18" s="2"/>
      <c r="Q18" s="2">
        <f t="shared" si="3"/>
        <v>0</v>
      </c>
    </row>
    <row r="19" spans="2:17" x14ac:dyDescent="0.25">
      <c r="B19" s="30" t="s">
        <v>465</v>
      </c>
      <c r="C19" s="31" t="s">
        <v>19</v>
      </c>
      <c r="D19" s="2">
        <v>1049.83</v>
      </c>
      <c r="E19" s="32">
        <v>16</v>
      </c>
      <c r="F19" s="32">
        <v>7</v>
      </c>
      <c r="G19" s="18">
        <v>1</v>
      </c>
      <c r="I19" s="177">
        <f t="shared" si="0"/>
        <v>1071.83</v>
      </c>
      <c r="J19" s="2"/>
      <c r="N19" s="2">
        <f t="shared" si="1"/>
        <v>0</v>
      </c>
      <c r="O19">
        <f t="shared" si="2"/>
        <v>0</v>
      </c>
      <c r="P19" s="2"/>
      <c r="Q19" s="2">
        <f t="shared" si="3"/>
        <v>0</v>
      </c>
    </row>
    <row r="20" spans="2:17" x14ac:dyDescent="0.25">
      <c r="B20" s="30" t="s">
        <v>467</v>
      </c>
      <c r="C20" s="31" t="s">
        <v>20</v>
      </c>
      <c r="D20" s="2">
        <v>0</v>
      </c>
      <c r="E20" s="32"/>
      <c r="F20" s="32">
        <v>0</v>
      </c>
      <c r="G20" s="18">
        <v>0</v>
      </c>
      <c r="H20" s="18"/>
      <c r="I20" s="177">
        <f t="shared" si="0"/>
        <v>0</v>
      </c>
      <c r="J20" s="2"/>
      <c r="N20" s="2">
        <f t="shared" si="1"/>
        <v>0</v>
      </c>
      <c r="O20">
        <f t="shared" si="2"/>
        <v>0</v>
      </c>
      <c r="P20" s="2"/>
      <c r="Q20" s="2">
        <f t="shared" si="3"/>
        <v>0</v>
      </c>
    </row>
    <row r="21" spans="2:17" x14ac:dyDescent="0.25">
      <c r="B21" s="30" t="s">
        <v>469</v>
      </c>
      <c r="C21" s="31" t="s">
        <v>21</v>
      </c>
      <c r="D21" s="2">
        <v>1765.83</v>
      </c>
      <c r="E21" s="32"/>
      <c r="F21" s="32">
        <v>67</v>
      </c>
      <c r="G21" s="18">
        <v>0</v>
      </c>
      <c r="H21" s="18"/>
      <c r="I21" s="177">
        <f t="shared" si="0"/>
        <v>1832.83</v>
      </c>
      <c r="J21" s="2"/>
      <c r="N21" s="2">
        <f t="shared" si="1"/>
        <v>0</v>
      </c>
      <c r="O21">
        <f t="shared" si="2"/>
        <v>0</v>
      </c>
      <c r="P21" s="2"/>
      <c r="Q21" s="2">
        <f t="shared" si="3"/>
        <v>0</v>
      </c>
    </row>
    <row r="22" spans="2:17" x14ac:dyDescent="0.25">
      <c r="B22" s="30" t="s">
        <v>472</v>
      </c>
      <c r="C22" s="31" t="s">
        <v>22</v>
      </c>
      <c r="D22" s="2">
        <v>0</v>
      </c>
      <c r="E22" s="32"/>
      <c r="F22" s="32">
        <v>0</v>
      </c>
      <c r="G22" s="18">
        <v>0</v>
      </c>
      <c r="I22" s="177">
        <f t="shared" si="0"/>
        <v>0</v>
      </c>
      <c r="J22" s="2"/>
      <c r="N22" s="2">
        <f t="shared" si="1"/>
        <v>0</v>
      </c>
      <c r="O22">
        <f t="shared" si="2"/>
        <v>0</v>
      </c>
      <c r="P22" s="2"/>
      <c r="Q22" s="2">
        <f t="shared" si="3"/>
        <v>0</v>
      </c>
    </row>
    <row r="23" spans="2:17" x14ac:dyDescent="0.25">
      <c r="B23" s="30" t="s">
        <v>474</v>
      </c>
      <c r="C23" s="31" t="s">
        <v>23</v>
      </c>
      <c r="D23" s="2">
        <v>109.67</v>
      </c>
      <c r="E23" s="32"/>
      <c r="F23" s="32">
        <v>2.8333333333333335</v>
      </c>
      <c r="G23" s="18">
        <v>0</v>
      </c>
      <c r="H23" s="18"/>
      <c r="I23" s="177">
        <f t="shared" si="0"/>
        <v>112.50333333333333</v>
      </c>
      <c r="J23" s="2"/>
      <c r="N23" s="2">
        <f t="shared" si="1"/>
        <v>0</v>
      </c>
      <c r="O23">
        <f t="shared" si="2"/>
        <v>0</v>
      </c>
      <c r="P23" s="2"/>
      <c r="Q23" s="2">
        <f t="shared" si="3"/>
        <v>0</v>
      </c>
    </row>
    <row r="24" spans="2:17" x14ac:dyDescent="0.25">
      <c r="B24" s="30" t="s">
        <v>476</v>
      </c>
      <c r="C24" s="31" t="s">
        <v>24</v>
      </c>
      <c r="D24" s="2">
        <v>18.329999999999998</v>
      </c>
      <c r="E24" s="32"/>
      <c r="F24" s="32">
        <v>0</v>
      </c>
      <c r="G24" s="18">
        <v>0</v>
      </c>
      <c r="I24" s="177">
        <f t="shared" si="0"/>
        <v>18.329999999999998</v>
      </c>
      <c r="J24" s="2"/>
      <c r="N24" s="2">
        <f t="shared" si="1"/>
        <v>0</v>
      </c>
      <c r="O24">
        <f t="shared" si="2"/>
        <v>0</v>
      </c>
      <c r="P24" s="2"/>
      <c r="Q24" s="2">
        <f t="shared" si="3"/>
        <v>0</v>
      </c>
    </row>
    <row r="25" spans="2:17" x14ac:dyDescent="0.25">
      <c r="B25" s="30" t="s">
        <v>479</v>
      </c>
      <c r="C25" s="31" t="s">
        <v>25</v>
      </c>
      <c r="D25" s="2">
        <v>658.33</v>
      </c>
      <c r="E25" s="32"/>
      <c r="F25" s="32">
        <v>0</v>
      </c>
      <c r="G25" s="18">
        <v>0</v>
      </c>
      <c r="I25" s="177">
        <f t="shared" si="0"/>
        <v>658.33</v>
      </c>
      <c r="J25" s="2"/>
      <c r="N25" s="2">
        <f t="shared" si="1"/>
        <v>0</v>
      </c>
      <c r="O25">
        <f t="shared" si="2"/>
        <v>0</v>
      </c>
      <c r="P25" s="2"/>
      <c r="Q25" s="2">
        <f t="shared" si="3"/>
        <v>0</v>
      </c>
    </row>
    <row r="26" spans="2:17" x14ac:dyDescent="0.25">
      <c r="B26" s="30" t="s">
        <v>482</v>
      </c>
      <c r="C26" s="31" t="s">
        <v>26</v>
      </c>
      <c r="D26" s="2">
        <v>395.34000000000003</v>
      </c>
      <c r="E26" s="32"/>
      <c r="F26" s="32">
        <v>0</v>
      </c>
      <c r="G26" s="18">
        <v>0</v>
      </c>
      <c r="H26" s="18"/>
      <c r="I26" s="177">
        <f t="shared" si="0"/>
        <v>395.34000000000003</v>
      </c>
      <c r="J26" s="2"/>
      <c r="N26" s="2">
        <f t="shared" si="1"/>
        <v>0</v>
      </c>
      <c r="O26">
        <f t="shared" si="2"/>
        <v>0</v>
      </c>
      <c r="P26" s="2"/>
      <c r="Q26" s="2">
        <f t="shared" si="3"/>
        <v>0</v>
      </c>
    </row>
    <row r="27" spans="2:17" x14ac:dyDescent="0.25">
      <c r="B27" s="30" t="s">
        <v>485</v>
      </c>
      <c r="C27" s="31" t="s">
        <v>27</v>
      </c>
      <c r="D27" s="2">
        <v>417</v>
      </c>
      <c r="E27" s="32"/>
      <c r="F27" s="32">
        <v>0</v>
      </c>
      <c r="G27" s="18">
        <v>0</v>
      </c>
      <c r="I27" s="177">
        <f t="shared" si="0"/>
        <v>417</v>
      </c>
      <c r="J27" s="2"/>
      <c r="N27" s="2">
        <f t="shared" si="1"/>
        <v>0</v>
      </c>
      <c r="O27">
        <f t="shared" si="2"/>
        <v>0</v>
      </c>
      <c r="P27" s="2"/>
      <c r="Q27" s="2">
        <f t="shared" si="3"/>
        <v>0</v>
      </c>
    </row>
    <row r="28" spans="2:17" x14ac:dyDescent="0.25">
      <c r="B28" s="30" t="s">
        <v>487</v>
      </c>
      <c r="C28" s="31" t="s">
        <v>28</v>
      </c>
      <c r="D28" s="2">
        <v>1</v>
      </c>
      <c r="E28" s="32"/>
      <c r="F28" s="32">
        <v>0</v>
      </c>
      <c r="G28" s="18">
        <v>0</v>
      </c>
      <c r="I28" s="177">
        <f t="shared" si="0"/>
        <v>1</v>
      </c>
      <c r="J28" s="2"/>
      <c r="N28" s="2">
        <f t="shared" si="1"/>
        <v>0</v>
      </c>
      <c r="O28">
        <f t="shared" si="2"/>
        <v>0</v>
      </c>
      <c r="P28" s="2"/>
      <c r="Q28" s="2">
        <f t="shared" si="3"/>
        <v>0</v>
      </c>
    </row>
    <row r="29" spans="2:17" x14ac:dyDescent="0.25">
      <c r="B29" s="30" t="s">
        <v>489</v>
      </c>
      <c r="C29" s="31" t="s">
        <v>29</v>
      </c>
      <c r="D29" s="2">
        <v>796.34</v>
      </c>
      <c r="E29" s="32">
        <v>1</v>
      </c>
      <c r="F29" s="32">
        <v>7.333333333333333</v>
      </c>
      <c r="G29" s="18">
        <v>0</v>
      </c>
      <c r="H29" s="18"/>
      <c r="I29" s="177">
        <f t="shared" si="0"/>
        <v>804.6733333333334</v>
      </c>
      <c r="J29" s="2"/>
      <c r="N29" s="2">
        <f t="shared" si="1"/>
        <v>0</v>
      </c>
      <c r="O29">
        <f t="shared" si="2"/>
        <v>0</v>
      </c>
      <c r="P29" s="2"/>
      <c r="Q29" s="2">
        <f t="shared" si="3"/>
        <v>0</v>
      </c>
    </row>
    <row r="30" spans="2:17" x14ac:dyDescent="0.25">
      <c r="B30" s="30" t="s">
        <v>491</v>
      </c>
      <c r="C30" s="31" t="s">
        <v>30</v>
      </c>
      <c r="D30" s="2">
        <v>282.5</v>
      </c>
      <c r="E30" s="32"/>
      <c r="F30" s="32">
        <v>6</v>
      </c>
      <c r="G30" s="18">
        <v>2</v>
      </c>
      <c r="I30" s="177">
        <f t="shared" si="0"/>
        <v>286.5</v>
      </c>
      <c r="J30" s="2"/>
      <c r="N30" s="2">
        <f t="shared" si="1"/>
        <v>0</v>
      </c>
      <c r="O30">
        <f t="shared" si="2"/>
        <v>0</v>
      </c>
      <c r="P30" s="2"/>
      <c r="Q30" s="2">
        <f t="shared" si="3"/>
        <v>0</v>
      </c>
    </row>
    <row r="31" spans="2:17" x14ac:dyDescent="0.25">
      <c r="B31" s="30" t="s">
        <v>493</v>
      </c>
      <c r="C31" s="31" t="s">
        <v>31</v>
      </c>
      <c r="D31" s="2">
        <v>0</v>
      </c>
      <c r="E31" s="32"/>
      <c r="F31" s="32">
        <v>0</v>
      </c>
      <c r="G31" s="18">
        <v>0</v>
      </c>
      <c r="I31" s="177">
        <f t="shared" si="0"/>
        <v>0</v>
      </c>
      <c r="J31" s="2"/>
      <c r="N31" s="2">
        <f t="shared" si="1"/>
        <v>0</v>
      </c>
      <c r="O31">
        <f t="shared" si="2"/>
        <v>0</v>
      </c>
      <c r="P31" s="2"/>
      <c r="Q31" s="2">
        <f t="shared" si="3"/>
        <v>0</v>
      </c>
    </row>
    <row r="32" spans="2:17" x14ac:dyDescent="0.25">
      <c r="B32" s="30" t="s">
        <v>495</v>
      </c>
      <c r="C32" s="31" t="s">
        <v>32</v>
      </c>
      <c r="D32" s="2">
        <v>0</v>
      </c>
      <c r="E32" s="32"/>
      <c r="F32" s="32">
        <v>0</v>
      </c>
      <c r="G32" s="18">
        <v>0</v>
      </c>
      <c r="H32" s="18"/>
      <c r="I32" s="177">
        <f t="shared" si="0"/>
        <v>0</v>
      </c>
      <c r="J32" s="2"/>
      <c r="N32" s="2">
        <f t="shared" si="1"/>
        <v>0</v>
      </c>
      <c r="O32">
        <f t="shared" si="2"/>
        <v>0</v>
      </c>
      <c r="P32" s="2"/>
      <c r="Q32" s="2">
        <f t="shared" si="3"/>
        <v>0</v>
      </c>
    </row>
    <row r="33" spans="2:17" x14ac:dyDescent="0.25">
      <c r="B33" s="30" t="s">
        <v>496</v>
      </c>
      <c r="C33" s="31" t="s">
        <v>33</v>
      </c>
      <c r="D33" s="2">
        <v>136.16</v>
      </c>
      <c r="E33" s="32"/>
      <c r="F33" s="32">
        <v>0</v>
      </c>
      <c r="G33" s="18">
        <v>0</v>
      </c>
      <c r="H33" s="18"/>
      <c r="I33" s="177">
        <f t="shared" si="0"/>
        <v>136.16</v>
      </c>
      <c r="J33" s="2"/>
      <c r="N33" s="2">
        <f t="shared" si="1"/>
        <v>0</v>
      </c>
      <c r="O33">
        <f t="shared" si="2"/>
        <v>0</v>
      </c>
      <c r="P33" s="2"/>
      <c r="Q33" s="2">
        <f t="shared" si="3"/>
        <v>0</v>
      </c>
    </row>
    <row r="34" spans="2:17" x14ac:dyDescent="0.25">
      <c r="B34" s="30" t="s">
        <v>500</v>
      </c>
      <c r="C34" s="31" t="s">
        <v>34</v>
      </c>
      <c r="D34" s="2">
        <v>185.5</v>
      </c>
      <c r="E34" s="32"/>
      <c r="F34" s="32">
        <v>0</v>
      </c>
      <c r="G34" s="18">
        <v>0</v>
      </c>
      <c r="H34" s="18"/>
      <c r="I34" s="177">
        <f t="shared" si="0"/>
        <v>185.5</v>
      </c>
      <c r="J34" s="2"/>
      <c r="N34" s="2">
        <f t="shared" si="1"/>
        <v>0</v>
      </c>
      <c r="O34">
        <f t="shared" si="2"/>
        <v>0</v>
      </c>
      <c r="P34" s="2"/>
      <c r="Q34" s="2">
        <f t="shared" si="3"/>
        <v>0</v>
      </c>
    </row>
    <row r="35" spans="2:17" x14ac:dyDescent="0.25">
      <c r="B35" s="30" t="s">
        <v>501</v>
      </c>
      <c r="C35" s="31" t="s">
        <v>35</v>
      </c>
      <c r="D35" s="2">
        <v>24.34</v>
      </c>
      <c r="E35" s="32"/>
      <c r="F35" s="32">
        <v>0</v>
      </c>
      <c r="G35" s="18">
        <v>0</v>
      </c>
      <c r="I35" s="177">
        <f t="shared" si="0"/>
        <v>24.34</v>
      </c>
      <c r="J35" s="2"/>
      <c r="N35" s="2">
        <f t="shared" si="1"/>
        <v>0</v>
      </c>
      <c r="O35">
        <f t="shared" si="2"/>
        <v>0</v>
      </c>
      <c r="P35" s="2"/>
      <c r="Q35" s="2">
        <f t="shared" si="3"/>
        <v>0</v>
      </c>
    </row>
    <row r="36" spans="2:17" x14ac:dyDescent="0.25">
      <c r="B36" s="33" t="s">
        <v>502</v>
      </c>
      <c r="C36" s="34" t="s">
        <v>36</v>
      </c>
      <c r="D36" s="2">
        <v>10.17</v>
      </c>
      <c r="E36" s="32"/>
      <c r="F36" s="32">
        <v>0</v>
      </c>
      <c r="G36" s="18">
        <v>0</v>
      </c>
      <c r="I36" s="177">
        <f>IF(D36+E36+F36-G36+Q36&lt;0,0,D36+E36+F36+Q36-G36)</f>
        <v>10.450275590551181</v>
      </c>
      <c r="J36" s="2"/>
      <c r="L36">
        <v>508</v>
      </c>
      <c r="M36">
        <v>522</v>
      </c>
      <c r="N36" s="2">
        <f t="shared" si="1"/>
        <v>2.0019685039370079E-2</v>
      </c>
      <c r="O36">
        <f t="shared" si="2"/>
        <v>14</v>
      </c>
      <c r="P36" s="2"/>
      <c r="Q36" s="2">
        <f t="shared" si="3"/>
        <v>0.28027559055118112</v>
      </c>
    </row>
    <row r="37" spans="2:17" x14ac:dyDescent="0.25">
      <c r="B37" s="30" t="s">
        <v>504</v>
      </c>
      <c r="C37" s="31" t="s">
        <v>37</v>
      </c>
      <c r="D37" s="2">
        <v>0</v>
      </c>
      <c r="E37" s="32"/>
      <c r="F37" s="32">
        <v>0</v>
      </c>
      <c r="G37" s="18">
        <v>0</v>
      </c>
      <c r="I37" s="177">
        <f t="shared" si="0"/>
        <v>0</v>
      </c>
      <c r="J37" s="2"/>
      <c r="N37" s="2">
        <f t="shared" si="1"/>
        <v>0</v>
      </c>
      <c r="O37">
        <f t="shared" si="2"/>
        <v>0</v>
      </c>
      <c r="P37" s="2"/>
      <c r="Q37" s="2">
        <f t="shared" si="3"/>
        <v>0</v>
      </c>
    </row>
    <row r="38" spans="2:17" x14ac:dyDescent="0.25">
      <c r="B38" s="30" t="s">
        <v>505</v>
      </c>
      <c r="C38" s="31" t="s">
        <v>38</v>
      </c>
      <c r="D38" s="2">
        <v>516.16999999999996</v>
      </c>
      <c r="E38" s="32"/>
      <c r="F38" s="32">
        <v>4</v>
      </c>
      <c r="G38" s="18">
        <v>0</v>
      </c>
      <c r="I38" s="177">
        <f t="shared" si="0"/>
        <v>520.16999999999996</v>
      </c>
      <c r="J38" s="2"/>
      <c r="N38" s="2">
        <f t="shared" si="1"/>
        <v>0</v>
      </c>
      <c r="O38">
        <f t="shared" si="2"/>
        <v>0</v>
      </c>
      <c r="P38" s="2"/>
      <c r="Q38" s="2">
        <f t="shared" si="3"/>
        <v>0</v>
      </c>
    </row>
    <row r="39" spans="2:17" x14ac:dyDescent="0.25">
      <c r="B39" s="30" t="s">
        <v>506</v>
      </c>
      <c r="C39" s="31" t="s">
        <v>39</v>
      </c>
      <c r="D39" s="2">
        <v>930.17</v>
      </c>
      <c r="E39" s="32">
        <v>2</v>
      </c>
      <c r="F39" s="32">
        <v>7</v>
      </c>
      <c r="G39" s="18">
        <v>0</v>
      </c>
      <c r="I39" s="177">
        <f t="shared" si="0"/>
        <v>939.17</v>
      </c>
      <c r="J39" s="2"/>
      <c r="N39" s="2">
        <f t="shared" si="1"/>
        <v>0</v>
      </c>
      <c r="O39">
        <f t="shared" si="2"/>
        <v>0</v>
      </c>
      <c r="P39" s="2"/>
      <c r="Q39" s="2">
        <f t="shared" si="3"/>
        <v>0</v>
      </c>
    </row>
    <row r="40" spans="2:17" x14ac:dyDescent="0.25">
      <c r="B40" s="30" t="s">
        <v>507</v>
      </c>
      <c r="C40" s="31" t="s">
        <v>40</v>
      </c>
      <c r="D40" s="2">
        <v>557.32999999999993</v>
      </c>
      <c r="E40" s="32"/>
      <c r="F40" s="32">
        <v>5</v>
      </c>
      <c r="G40" s="18">
        <v>0</v>
      </c>
      <c r="H40" s="18"/>
      <c r="I40" s="177">
        <f t="shared" si="0"/>
        <v>562.32999999999993</v>
      </c>
      <c r="J40" s="2"/>
      <c r="N40" s="2">
        <f t="shared" si="1"/>
        <v>0</v>
      </c>
      <c r="O40">
        <f t="shared" si="2"/>
        <v>0</v>
      </c>
      <c r="P40" s="2"/>
      <c r="Q40" s="2">
        <f t="shared" si="3"/>
        <v>0</v>
      </c>
    </row>
    <row r="41" spans="2:17" x14ac:dyDescent="0.25">
      <c r="B41" s="30" t="s">
        <v>508</v>
      </c>
      <c r="C41" s="31" t="s">
        <v>41</v>
      </c>
      <c r="D41" s="2">
        <v>160.34</v>
      </c>
      <c r="E41" s="32"/>
      <c r="F41" s="32">
        <v>0</v>
      </c>
      <c r="G41" s="18">
        <v>0</v>
      </c>
      <c r="H41" s="35"/>
      <c r="I41" s="177">
        <f t="shared" si="0"/>
        <v>160.34</v>
      </c>
      <c r="J41" s="2"/>
      <c r="N41" s="2">
        <f t="shared" si="1"/>
        <v>0</v>
      </c>
      <c r="O41">
        <f t="shared" si="2"/>
        <v>0</v>
      </c>
      <c r="P41" s="2"/>
      <c r="Q41" s="2">
        <f t="shared" si="3"/>
        <v>0</v>
      </c>
    </row>
    <row r="42" spans="2:17" x14ac:dyDescent="0.25">
      <c r="B42" s="30" t="s">
        <v>509</v>
      </c>
      <c r="C42" s="31" t="s">
        <v>42</v>
      </c>
      <c r="D42" s="2">
        <v>532</v>
      </c>
      <c r="E42" s="32"/>
      <c r="F42" s="32">
        <v>0</v>
      </c>
      <c r="G42" s="18">
        <v>0</v>
      </c>
      <c r="H42" s="18"/>
      <c r="I42" s="177">
        <f t="shared" si="0"/>
        <v>532</v>
      </c>
      <c r="J42" s="2"/>
      <c r="N42" s="2">
        <f t="shared" si="1"/>
        <v>0</v>
      </c>
      <c r="O42">
        <f t="shared" si="2"/>
        <v>0</v>
      </c>
      <c r="P42" s="2"/>
      <c r="Q42" s="2">
        <f t="shared" si="3"/>
        <v>0</v>
      </c>
    </row>
    <row r="43" spans="2:17" x14ac:dyDescent="0.25">
      <c r="B43" s="30" t="s">
        <v>510</v>
      </c>
      <c r="C43" s="31" t="s">
        <v>43</v>
      </c>
      <c r="D43" s="2">
        <v>1.33</v>
      </c>
      <c r="E43" s="32"/>
      <c r="F43" s="32">
        <v>0</v>
      </c>
      <c r="G43" s="18">
        <v>0</v>
      </c>
      <c r="H43" s="18"/>
      <c r="I43" s="177">
        <f t="shared" si="0"/>
        <v>1.33</v>
      </c>
      <c r="J43" s="2"/>
      <c r="N43" s="2">
        <f t="shared" si="1"/>
        <v>0</v>
      </c>
      <c r="O43">
        <f t="shared" si="2"/>
        <v>0</v>
      </c>
      <c r="P43" s="2"/>
      <c r="Q43" s="2">
        <f t="shared" si="3"/>
        <v>0</v>
      </c>
    </row>
    <row r="44" spans="2:17" x14ac:dyDescent="0.25">
      <c r="B44" s="33" t="s">
        <v>779</v>
      </c>
      <c r="C44" s="34" t="s">
        <v>44</v>
      </c>
      <c r="D44" s="2">
        <v>5.83</v>
      </c>
      <c r="E44" s="32"/>
      <c r="F44" s="32">
        <v>32.166666666666664</v>
      </c>
      <c r="G44" s="18">
        <v>0</v>
      </c>
      <c r="I44" s="177">
        <f t="shared" si="0"/>
        <v>37.996666666666663</v>
      </c>
      <c r="J44" s="2"/>
      <c r="N44" s="2">
        <f t="shared" si="1"/>
        <v>0</v>
      </c>
      <c r="O44">
        <f t="shared" si="2"/>
        <v>0</v>
      </c>
      <c r="P44" s="2"/>
      <c r="Q44" s="2">
        <f t="shared" si="3"/>
        <v>0</v>
      </c>
    </row>
    <row r="45" spans="2:17" x14ac:dyDescent="0.25">
      <c r="B45" s="30" t="s">
        <v>511</v>
      </c>
      <c r="C45" s="31" t="s">
        <v>45</v>
      </c>
      <c r="D45" s="2">
        <v>25.67</v>
      </c>
      <c r="E45" s="32"/>
      <c r="F45" s="32">
        <v>0</v>
      </c>
      <c r="G45" s="18">
        <v>0</v>
      </c>
      <c r="H45" s="18"/>
      <c r="I45" s="177">
        <f t="shared" si="0"/>
        <v>25.67</v>
      </c>
      <c r="J45" s="2"/>
      <c r="N45" s="2">
        <f t="shared" si="1"/>
        <v>0</v>
      </c>
      <c r="O45">
        <f t="shared" si="2"/>
        <v>0</v>
      </c>
      <c r="P45" s="2"/>
      <c r="Q45" s="2">
        <f t="shared" si="3"/>
        <v>0</v>
      </c>
    </row>
    <row r="46" spans="2:17" x14ac:dyDescent="0.25">
      <c r="B46" s="30" t="s">
        <v>512</v>
      </c>
      <c r="C46" s="31" t="s">
        <v>46</v>
      </c>
      <c r="D46" s="2">
        <v>26.17</v>
      </c>
      <c r="E46" s="32"/>
      <c r="F46" s="32">
        <v>0</v>
      </c>
      <c r="G46" s="18">
        <v>0</v>
      </c>
      <c r="H46" s="18"/>
      <c r="I46" s="177">
        <f t="shared" si="0"/>
        <v>26.17</v>
      </c>
      <c r="J46" s="2"/>
      <c r="N46" s="2">
        <f t="shared" si="1"/>
        <v>0</v>
      </c>
      <c r="O46">
        <f t="shared" si="2"/>
        <v>0</v>
      </c>
      <c r="P46" s="2"/>
      <c r="Q46" s="2">
        <f t="shared" si="3"/>
        <v>0</v>
      </c>
    </row>
    <row r="47" spans="2:17" x14ac:dyDescent="0.25">
      <c r="B47" s="30" t="s">
        <v>466</v>
      </c>
      <c r="C47" s="31" t="s">
        <v>47</v>
      </c>
      <c r="D47" s="2">
        <v>17.5</v>
      </c>
      <c r="E47" s="32"/>
      <c r="F47" s="32">
        <v>0</v>
      </c>
      <c r="G47" s="18">
        <v>0</v>
      </c>
      <c r="I47" s="177">
        <f t="shared" si="0"/>
        <v>17.5</v>
      </c>
      <c r="J47" s="2"/>
      <c r="N47" s="2">
        <f t="shared" si="1"/>
        <v>0</v>
      </c>
      <c r="O47">
        <f t="shared" si="2"/>
        <v>0</v>
      </c>
      <c r="P47" s="2"/>
      <c r="Q47" s="2">
        <f t="shared" si="3"/>
        <v>0</v>
      </c>
    </row>
    <row r="48" spans="2:17" x14ac:dyDescent="0.25">
      <c r="B48" s="30" t="s">
        <v>513</v>
      </c>
      <c r="C48" s="31" t="s">
        <v>48</v>
      </c>
      <c r="D48" s="2">
        <v>2073.33</v>
      </c>
      <c r="E48" s="32">
        <v>20</v>
      </c>
      <c r="F48" s="32">
        <v>5</v>
      </c>
      <c r="G48" s="18">
        <v>1</v>
      </c>
      <c r="H48" s="18"/>
      <c r="I48" s="177">
        <f t="shared" si="0"/>
        <v>2097.33</v>
      </c>
      <c r="J48" s="2"/>
      <c r="N48" s="2">
        <f t="shared" si="1"/>
        <v>0</v>
      </c>
      <c r="O48">
        <f t="shared" si="2"/>
        <v>0</v>
      </c>
      <c r="P48" s="2"/>
      <c r="Q48" s="2">
        <f t="shared" si="3"/>
        <v>0</v>
      </c>
    </row>
    <row r="49" spans="2:17" x14ac:dyDescent="0.25">
      <c r="B49" s="30" t="s">
        <v>780</v>
      </c>
      <c r="C49" s="31" t="s">
        <v>49</v>
      </c>
      <c r="D49" s="2">
        <v>0</v>
      </c>
      <c r="E49" s="32"/>
      <c r="F49" s="32">
        <v>0</v>
      </c>
      <c r="G49" s="18">
        <v>0</v>
      </c>
      <c r="H49" s="18"/>
      <c r="I49" s="177">
        <f t="shared" si="0"/>
        <v>0</v>
      </c>
      <c r="J49" s="2"/>
      <c r="N49" s="2">
        <f t="shared" si="1"/>
        <v>0</v>
      </c>
      <c r="O49">
        <f t="shared" si="2"/>
        <v>0</v>
      </c>
      <c r="P49" s="2"/>
      <c r="Q49" s="2">
        <f t="shared" si="3"/>
        <v>0</v>
      </c>
    </row>
    <row r="50" spans="2:17" x14ac:dyDescent="0.25">
      <c r="B50" s="30" t="s">
        <v>514</v>
      </c>
      <c r="C50" s="31" t="s">
        <v>50</v>
      </c>
      <c r="D50" s="2">
        <v>0</v>
      </c>
      <c r="E50" s="32"/>
      <c r="F50" s="32">
        <v>0</v>
      </c>
      <c r="G50" s="18">
        <v>0</v>
      </c>
      <c r="H50" s="18"/>
      <c r="I50" s="177">
        <f t="shared" si="0"/>
        <v>0</v>
      </c>
      <c r="J50" s="2"/>
      <c r="N50" s="2">
        <f t="shared" si="1"/>
        <v>0</v>
      </c>
      <c r="O50">
        <f t="shared" si="2"/>
        <v>0</v>
      </c>
      <c r="P50" s="2"/>
      <c r="Q50" s="2">
        <f t="shared" si="3"/>
        <v>0</v>
      </c>
    </row>
    <row r="51" spans="2:17" x14ac:dyDescent="0.25">
      <c r="B51" s="30" t="s">
        <v>515</v>
      </c>
      <c r="C51" s="31" t="s">
        <v>51</v>
      </c>
      <c r="D51" s="2">
        <v>243.82999999999998</v>
      </c>
      <c r="E51" s="32"/>
      <c r="F51" s="32">
        <v>0</v>
      </c>
      <c r="G51" s="18">
        <v>0</v>
      </c>
      <c r="H51" s="18"/>
      <c r="I51" s="177">
        <f t="shared" si="0"/>
        <v>243.82999999999998</v>
      </c>
      <c r="J51" s="2"/>
      <c r="N51" s="2">
        <f t="shared" si="1"/>
        <v>0</v>
      </c>
      <c r="O51">
        <f t="shared" si="2"/>
        <v>0</v>
      </c>
      <c r="P51" s="2"/>
      <c r="Q51" s="2">
        <f t="shared" si="3"/>
        <v>0</v>
      </c>
    </row>
    <row r="52" spans="2:17" x14ac:dyDescent="0.25">
      <c r="B52" s="30" t="s">
        <v>516</v>
      </c>
      <c r="C52" s="31" t="s">
        <v>52</v>
      </c>
      <c r="D52" s="2">
        <v>0</v>
      </c>
      <c r="E52" s="32"/>
      <c r="F52" s="32">
        <v>0</v>
      </c>
      <c r="G52" s="18">
        <v>0</v>
      </c>
      <c r="I52" s="177">
        <f t="shared" si="0"/>
        <v>0</v>
      </c>
      <c r="J52" s="2"/>
      <c r="N52" s="2">
        <f t="shared" si="1"/>
        <v>0</v>
      </c>
      <c r="O52">
        <f t="shared" si="2"/>
        <v>0</v>
      </c>
      <c r="P52" s="2"/>
      <c r="Q52" s="2">
        <f t="shared" si="3"/>
        <v>0</v>
      </c>
    </row>
    <row r="53" spans="2:17" x14ac:dyDescent="0.25">
      <c r="B53" s="30" t="s">
        <v>517</v>
      </c>
      <c r="C53" s="31" t="s">
        <v>53</v>
      </c>
      <c r="D53" s="2">
        <v>0</v>
      </c>
      <c r="E53" s="32"/>
      <c r="F53" s="32">
        <v>0</v>
      </c>
      <c r="G53" s="18">
        <v>0</v>
      </c>
      <c r="I53" s="177">
        <f t="shared" si="0"/>
        <v>0</v>
      </c>
      <c r="J53" s="2"/>
      <c r="N53" s="2">
        <f t="shared" si="1"/>
        <v>0</v>
      </c>
      <c r="O53">
        <f t="shared" si="2"/>
        <v>0</v>
      </c>
      <c r="P53" s="2"/>
      <c r="Q53" s="2">
        <f t="shared" si="3"/>
        <v>0</v>
      </c>
    </row>
    <row r="54" spans="2:17" x14ac:dyDescent="0.25">
      <c r="B54" s="30" t="s">
        <v>518</v>
      </c>
      <c r="C54" s="31" t="s">
        <v>54</v>
      </c>
      <c r="D54" s="2">
        <v>141.32999999999998</v>
      </c>
      <c r="E54" s="32"/>
      <c r="F54" s="32">
        <v>0</v>
      </c>
      <c r="G54" s="18">
        <v>0</v>
      </c>
      <c r="I54" s="177">
        <f t="shared" si="0"/>
        <v>141.32999999999998</v>
      </c>
      <c r="J54" s="2"/>
      <c r="N54" s="2">
        <f t="shared" si="1"/>
        <v>0</v>
      </c>
      <c r="O54">
        <f t="shared" si="2"/>
        <v>0</v>
      </c>
      <c r="P54" s="2"/>
      <c r="Q54" s="2">
        <f t="shared" si="3"/>
        <v>0</v>
      </c>
    </row>
    <row r="55" spans="2:17" x14ac:dyDescent="0.25">
      <c r="B55" s="30" t="s">
        <v>519</v>
      </c>
      <c r="C55" s="31" t="s">
        <v>55</v>
      </c>
      <c r="D55" s="2">
        <v>9</v>
      </c>
      <c r="E55" s="32"/>
      <c r="F55" s="32">
        <v>0</v>
      </c>
      <c r="G55" s="18">
        <v>0</v>
      </c>
      <c r="I55" s="177">
        <f t="shared" si="0"/>
        <v>9</v>
      </c>
      <c r="J55" s="2"/>
      <c r="N55" s="2">
        <f t="shared" si="1"/>
        <v>0</v>
      </c>
      <c r="O55">
        <f t="shared" si="2"/>
        <v>0</v>
      </c>
      <c r="P55" s="2"/>
      <c r="Q55" s="2">
        <f t="shared" si="3"/>
        <v>0</v>
      </c>
    </row>
    <row r="56" spans="2:17" x14ac:dyDescent="0.25">
      <c r="B56" s="30" t="s">
        <v>520</v>
      </c>
      <c r="C56" s="31" t="s">
        <v>56</v>
      </c>
      <c r="D56" s="2">
        <v>16.170000000000002</v>
      </c>
      <c r="E56" s="32"/>
      <c r="F56" s="32">
        <v>16</v>
      </c>
      <c r="G56" s="18">
        <v>0</v>
      </c>
      <c r="H56" s="18"/>
      <c r="I56" s="177">
        <f t="shared" si="0"/>
        <v>32.17</v>
      </c>
      <c r="J56" s="2"/>
      <c r="N56" s="2">
        <f t="shared" si="1"/>
        <v>0</v>
      </c>
      <c r="O56">
        <f t="shared" si="2"/>
        <v>0</v>
      </c>
      <c r="P56" s="2"/>
      <c r="Q56" s="2">
        <f t="shared" si="3"/>
        <v>0</v>
      </c>
    </row>
    <row r="57" spans="2:17" x14ac:dyDescent="0.25">
      <c r="B57" s="30" t="s">
        <v>492</v>
      </c>
      <c r="C57" s="31" t="s">
        <v>57</v>
      </c>
      <c r="D57" s="2">
        <v>26.5</v>
      </c>
      <c r="E57" s="32"/>
      <c r="F57" s="32">
        <v>0</v>
      </c>
      <c r="G57" s="18">
        <v>0</v>
      </c>
      <c r="I57" s="177">
        <f t="shared" si="0"/>
        <v>26.5</v>
      </c>
      <c r="J57" s="2"/>
      <c r="N57" s="2">
        <f t="shared" si="1"/>
        <v>0</v>
      </c>
      <c r="O57">
        <f t="shared" si="2"/>
        <v>0</v>
      </c>
      <c r="P57" s="2"/>
      <c r="Q57" s="2">
        <f t="shared" si="3"/>
        <v>0</v>
      </c>
    </row>
    <row r="58" spans="2:17" x14ac:dyDescent="0.25">
      <c r="B58" s="30" t="s">
        <v>521</v>
      </c>
      <c r="C58" s="31" t="s">
        <v>58</v>
      </c>
      <c r="D58" s="2">
        <v>1.83</v>
      </c>
      <c r="E58" s="32"/>
      <c r="F58" s="32">
        <v>0</v>
      </c>
      <c r="G58" s="18">
        <v>0</v>
      </c>
      <c r="H58" s="18"/>
      <c r="I58" s="177">
        <f t="shared" si="0"/>
        <v>1.83</v>
      </c>
      <c r="J58" s="2"/>
      <c r="N58" s="2">
        <f t="shared" si="1"/>
        <v>0</v>
      </c>
      <c r="O58">
        <f t="shared" si="2"/>
        <v>0</v>
      </c>
      <c r="P58" s="2"/>
      <c r="Q58" s="2">
        <f t="shared" si="3"/>
        <v>0</v>
      </c>
    </row>
    <row r="59" spans="2:17" x14ac:dyDescent="0.25">
      <c r="B59" s="30" t="s">
        <v>522</v>
      </c>
      <c r="C59" s="31" t="s">
        <v>59</v>
      </c>
      <c r="D59" s="2">
        <v>0</v>
      </c>
      <c r="E59" s="32"/>
      <c r="F59" s="32">
        <v>0</v>
      </c>
      <c r="G59" s="18">
        <v>0</v>
      </c>
      <c r="I59" s="177">
        <f t="shared" si="0"/>
        <v>0</v>
      </c>
      <c r="J59" s="2"/>
      <c r="N59" s="2">
        <f t="shared" si="1"/>
        <v>0</v>
      </c>
      <c r="O59">
        <f t="shared" si="2"/>
        <v>0</v>
      </c>
      <c r="P59" s="2"/>
      <c r="Q59" s="2">
        <f t="shared" si="3"/>
        <v>0</v>
      </c>
    </row>
    <row r="60" spans="2:17" x14ac:dyDescent="0.25">
      <c r="B60" s="30" t="s">
        <v>523</v>
      </c>
      <c r="C60" s="31" t="s">
        <v>60</v>
      </c>
      <c r="D60" s="2">
        <v>31.840000000000003</v>
      </c>
      <c r="E60" s="32"/>
      <c r="F60" s="32">
        <v>0</v>
      </c>
      <c r="G60" s="18">
        <v>0</v>
      </c>
      <c r="H60" s="18"/>
      <c r="I60" s="177">
        <f t="shared" si="0"/>
        <v>31.840000000000003</v>
      </c>
      <c r="J60" s="2"/>
      <c r="N60" s="2">
        <f t="shared" si="1"/>
        <v>0</v>
      </c>
      <c r="O60">
        <f t="shared" si="2"/>
        <v>0</v>
      </c>
      <c r="P60" s="2"/>
      <c r="Q60" s="2">
        <f t="shared" si="3"/>
        <v>0</v>
      </c>
    </row>
    <row r="61" spans="2:17" x14ac:dyDescent="0.25">
      <c r="B61" s="30" t="s">
        <v>524</v>
      </c>
      <c r="C61" s="31" t="s">
        <v>61</v>
      </c>
      <c r="D61" s="2">
        <v>0</v>
      </c>
      <c r="E61" s="32"/>
      <c r="F61" s="32">
        <v>0</v>
      </c>
      <c r="G61" s="18">
        <v>0</v>
      </c>
      <c r="H61" s="18"/>
      <c r="I61" s="177">
        <f t="shared" si="0"/>
        <v>0</v>
      </c>
      <c r="J61" s="2"/>
      <c r="N61" s="2">
        <f t="shared" si="1"/>
        <v>0</v>
      </c>
      <c r="O61">
        <f t="shared" si="2"/>
        <v>0</v>
      </c>
      <c r="P61" s="2"/>
      <c r="Q61" s="2">
        <f t="shared" si="3"/>
        <v>0</v>
      </c>
    </row>
    <row r="62" spans="2:17" x14ac:dyDescent="0.25">
      <c r="B62" s="30" t="s">
        <v>525</v>
      </c>
      <c r="C62" s="31" t="s">
        <v>62</v>
      </c>
      <c r="D62" s="2">
        <v>0</v>
      </c>
      <c r="E62" s="32"/>
      <c r="F62" s="32">
        <v>0</v>
      </c>
      <c r="G62" s="18">
        <v>0</v>
      </c>
      <c r="H62" s="18"/>
      <c r="I62" s="177">
        <f t="shared" si="0"/>
        <v>0</v>
      </c>
      <c r="J62" s="2"/>
      <c r="N62" s="2">
        <f t="shared" si="1"/>
        <v>0</v>
      </c>
      <c r="O62">
        <f t="shared" si="2"/>
        <v>0</v>
      </c>
      <c r="P62" s="2"/>
      <c r="Q62" s="2">
        <f t="shared" si="3"/>
        <v>0</v>
      </c>
    </row>
    <row r="63" spans="2:17" x14ac:dyDescent="0.25">
      <c r="B63" s="30" t="s">
        <v>526</v>
      </c>
      <c r="C63" s="31" t="s">
        <v>63</v>
      </c>
      <c r="D63" s="2">
        <v>0</v>
      </c>
      <c r="E63" s="32"/>
      <c r="F63" s="32">
        <v>0</v>
      </c>
      <c r="G63" s="18">
        <v>0</v>
      </c>
      <c r="H63" s="18"/>
      <c r="I63" s="177">
        <f t="shared" si="0"/>
        <v>0</v>
      </c>
      <c r="J63" s="2"/>
      <c r="N63" s="2">
        <f t="shared" si="1"/>
        <v>0</v>
      </c>
      <c r="O63">
        <f t="shared" si="2"/>
        <v>0</v>
      </c>
      <c r="P63" s="2"/>
      <c r="Q63" s="2">
        <f t="shared" si="3"/>
        <v>0</v>
      </c>
    </row>
    <row r="64" spans="2:17" x14ac:dyDescent="0.25">
      <c r="B64" s="30" t="s">
        <v>527</v>
      </c>
      <c r="C64" s="31" t="s">
        <v>64</v>
      </c>
      <c r="D64" s="2">
        <v>0</v>
      </c>
      <c r="E64" s="32"/>
      <c r="F64" s="32">
        <v>0</v>
      </c>
      <c r="G64" s="18">
        <v>0</v>
      </c>
      <c r="I64" s="177">
        <f t="shared" si="0"/>
        <v>0</v>
      </c>
      <c r="J64" s="2"/>
      <c r="N64" s="2">
        <f t="shared" si="1"/>
        <v>0</v>
      </c>
      <c r="O64">
        <f t="shared" si="2"/>
        <v>0</v>
      </c>
      <c r="P64" s="2"/>
      <c r="Q64" s="2">
        <f t="shared" si="3"/>
        <v>0</v>
      </c>
    </row>
    <row r="65" spans="2:17" x14ac:dyDescent="0.25">
      <c r="B65" s="30" t="s">
        <v>528</v>
      </c>
      <c r="C65" s="31" t="s">
        <v>65</v>
      </c>
      <c r="D65" s="2">
        <v>0</v>
      </c>
      <c r="E65" s="32"/>
      <c r="F65" s="32">
        <v>0</v>
      </c>
      <c r="G65" s="18">
        <v>0</v>
      </c>
      <c r="I65" s="177">
        <f t="shared" si="0"/>
        <v>0</v>
      </c>
      <c r="J65" s="2"/>
      <c r="N65" s="2">
        <f t="shared" si="1"/>
        <v>0</v>
      </c>
      <c r="O65">
        <f t="shared" si="2"/>
        <v>0</v>
      </c>
      <c r="P65" s="2"/>
      <c r="Q65" s="2">
        <f t="shared" si="3"/>
        <v>0</v>
      </c>
    </row>
    <row r="66" spans="2:17" x14ac:dyDescent="0.25">
      <c r="B66" s="30" t="s">
        <v>529</v>
      </c>
      <c r="C66" s="31" t="s">
        <v>66</v>
      </c>
      <c r="D66" s="2">
        <v>0.33</v>
      </c>
      <c r="E66" s="32"/>
      <c r="F66" s="32">
        <v>0</v>
      </c>
      <c r="G66" s="18">
        <v>0</v>
      </c>
      <c r="H66" s="18"/>
      <c r="I66" s="177">
        <f t="shared" si="0"/>
        <v>0.33</v>
      </c>
      <c r="J66" s="2"/>
      <c r="N66" s="2">
        <f t="shared" si="1"/>
        <v>0</v>
      </c>
      <c r="O66">
        <f t="shared" si="2"/>
        <v>0</v>
      </c>
      <c r="P66" s="2"/>
      <c r="Q66" s="2">
        <f t="shared" si="3"/>
        <v>0</v>
      </c>
    </row>
    <row r="67" spans="2:17" x14ac:dyDescent="0.25">
      <c r="B67" s="30" t="s">
        <v>530</v>
      </c>
      <c r="C67" s="31" t="s">
        <v>67</v>
      </c>
      <c r="D67" s="2">
        <v>0</v>
      </c>
      <c r="E67" s="32"/>
      <c r="F67" s="32">
        <v>0</v>
      </c>
      <c r="G67" s="18">
        <v>0</v>
      </c>
      <c r="I67" s="177">
        <f t="shared" si="0"/>
        <v>0</v>
      </c>
      <c r="J67" s="2"/>
      <c r="N67" s="2">
        <f t="shared" si="1"/>
        <v>0</v>
      </c>
      <c r="O67">
        <f t="shared" si="2"/>
        <v>0</v>
      </c>
      <c r="P67" s="2"/>
      <c r="Q67" s="2">
        <f t="shared" si="3"/>
        <v>0</v>
      </c>
    </row>
    <row r="68" spans="2:17" x14ac:dyDescent="0.25">
      <c r="B68" s="30" t="s">
        <v>531</v>
      </c>
      <c r="C68" s="31" t="s">
        <v>68</v>
      </c>
      <c r="D68" s="2">
        <v>1</v>
      </c>
      <c r="E68" s="32"/>
      <c r="F68" s="32">
        <v>0</v>
      </c>
      <c r="G68" s="18">
        <v>0</v>
      </c>
      <c r="H68" s="18"/>
      <c r="I68" s="177">
        <f t="shared" si="0"/>
        <v>1</v>
      </c>
      <c r="J68" s="2"/>
      <c r="N68" s="2">
        <f t="shared" si="1"/>
        <v>0</v>
      </c>
      <c r="O68">
        <f t="shared" si="2"/>
        <v>0</v>
      </c>
      <c r="P68" s="2"/>
      <c r="Q68" s="2">
        <f t="shared" si="3"/>
        <v>0</v>
      </c>
    </row>
    <row r="69" spans="2:17" x14ac:dyDescent="0.25">
      <c r="B69" s="30" t="s">
        <v>532</v>
      </c>
      <c r="C69" s="31" t="s">
        <v>69</v>
      </c>
      <c r="D69" s="2">
        <v>30.17</v>
      </c>
      <c r="E69" s="32"/>
      <c r="F69" s="32">
        <v>1</v>
      </c>
      <c r="G69" s="18">
        <v>0</v>
      </c>
      <c r="I69" s="177">
        <f t="shared" si="0"/>
        <v>31.17</v>
      </c>
      <c r="J69" s="2"/>
      <c r="N69" s="2">
        <f t="shared" si="1"/>
        <v>0</v>
      </c>
      <c r="O69">
        <f t="shared" si="2"/>
        <v>0</v>
      </c>
      <c r="P69" s="2"/>
      <c r="Q69" s="2">
        <f t="shared" si="3"/>
        <v>0</v>
      </c>
    </row>
    <row r="70" spans="2:17" x14ac:dyDescent="0.25">
      <c r="B70" s="30" t="s">
        <v>480</v>
      </c>
      <c r="C70" s="31" t="s">
        <v>70</v>
      </c>
      <c r="D70" s="2">
        <v>119.34</v>
      </c>
      <c r="E70" s="32"/>
      <c r="F70" s="32">
        <v>0</v>
      </c>
      <c r="G70" s="18">
        <v>1</v>
      </c>
      <c r="H70" s="18"/>
      <c r="I70" s="177">
        <f t="shared" si="0"/>
        <v>118.34</v>
      </c>
      <c r="J70" s="2"/>
      <c r="N70" s="2">
        <f t="shared" si="1"/>
        <v>0</v>
      </c>
      <c r="O70">
        <f t="shared" si="2"/>
        <v>0</v>
      </c>
      <c r="P70" s="2"/>
      <c r="Q70" s="2">
        <f t="shared" si="3"/>
        <v>0</v>
      </c>
    </row>
    <row r="71" spans="2:17" x14ac:dyDescent="0.25">
      <c r="B71" s="30" t="s">
        <v>533</v>
      </c>
      <c r="C71" s="31" t="s">
        <v>71</v>
      </c>
      <c r="D71" s="2">
        <v>0</v>
      </c>
      <c r="E71" s="32"/>
      <c r="F71" s="32">
        <v>0</v>
      </c>
      <c r="G71" s="18">
        <v>0</v>
      </c>
      <c r="H71" s="18"/>
      <c r="I71" s="177">
        <f t="shared" si="0"/>
        <v>0</v>
      </c>
      <c r="J71" s="2"/>
      <c r="N71" s="2">
        <f t="shared" si="1"/>
        <v>0</v>
      </c>
      <c r="O71">
        <f t="shared" si="2"/>
        <v>0</v>
      </c>
      <c r="P71" s="2"/>
      <c r="Q71" s="2">
        <f t="shared" si="3"/>
        <v>0</v>
      </c>
    </row>
    <row r="72" spans="2:17" x14ac:dyDescent="0.25">
      <c r="B72" s="30" t="s">
        <v>534</v>
      </c>
      <c r="C72" s="31" t="s">
        <v>72</v>
      </c>
      <c r="D72" s="2">
        <v>191</v>
      </c>
      <c r="E72" s="32"/>
      <c r="F72" s="32">
        <v>17</v>
      </c>
      <c r="G72" s="18">
        <v>0</v>
      </c>
      <c r="H72" s="18"/>
      <c r="I72" s="177">
        <f t="shared" si="0"/>
        <v>208</v>
      </c>
      <c r="J72" s="2"/>
      <c r="N72" s="2">
        <f t="shared" si="1"/>
        <v>0</v>
      </c>
      <c r="O72">
        <f t="shared" si="2"/>
        <v>0</v>
      </c>
      <c r="P72" s="2"/>
      <c r="Q72" s="2">
        <f t="shared" si="3"/>
        <v>0</v>
      </c>
    </row>
    <row r="73" spans="2:17" x14ac:dyDescent="0.25">
      <c r="B73" s="30" t="s">
        <v>535</v>
      </c>
      <c r="C73" s="31" t="s">
        <v>73</v>
      </c>
      <c r="D73" s="2">
        <v>466.34000000000003</v>
      </c>
      <c r="E73" s="32"/>
      <c r="F73" s="32">
        <v>7.666666666666667</v>
      </c>
      <c r="G73" s="18">
        <v>0</v>
      </c>
      <c r="H73" s="18"/>
      <c r="I73" s="177">
        <f t="shared" ref="I73:I136" si="4">IF(D73+E73+F73-G73+Q73&lt;0,0,D73+E73+F73+Q73-G73)</f>
        <v>474.00666666666672</v>
      </c>
      <c r="J73" s="2"/>
      <c r="N73" s="2">
        <f t="shared" ref="N73:N136" si="5">IFERROR(D73/L73,0)</f>
        <v>0</v>
      </c>
      <c r="O73">
        <f t="shared" ref="O73:O136" si="6">M73-L73</f>
        <v>0</v>
      </c>
      <c r="P73" s="2"/>
      <c r="Q73" s="2">
        <f t="shared" ref="Q73:Q136" si="7">O73*N73</f>
        <v>0</v>
      </c>
    </row>
    <row r="74" spans="2:17" x14ac:dyDescent="0.25">
      <c r="B74" s="30" t="s">
        <v>536</v>
      </c>
      <c r="C74" s="31" t="s">
        <v>74</v>
      </c>
      <c r="D74" s="2">
        <v>1175.8399999999999</v>
      </c>
      <c r="E74" s="32"/>
      <c r="F74" s="32">
        <v>1</v>
      </c>
      <c r="G74" s="18">
        <v>0</v>
      </c>
      <c r="H74" s="18"/>
      <c r="I74" s="177">
        <f t="shared" si="4"/>
        <v>1176.8399999999999</v>
      </c>
      <c r="J74" s="2"/>
      <c r="N74" s="2">
        <f t="shared" si="5"/>
        <v>0</v>
      </c>
      <c r="O74">
        <f t="shared" si="6"/>
        <v>0</v>
      </c>
      <c r="P74" s="2"/>
      <c r="Q74" s="2">
        <f t="shared" si="7"/>
        <v>0</v>
      </c>
    </row>
    <row r="75" spans="2:17" x14ac:dyDescent="0.25">
      <c r="B75" s="30" t="s">
        <v>537</v>
      </c>
      <c r="C75" s="31" t="s">
        <v>75</v>
      </c>
      <c r="D75" s="2">
        <v>4</v>
      </c>
      <c r="E75" s="32"/>
      <c r="F75" s="32">
        <v>0</v>
      </c>
      <c r="G75" s="18">
        <v>0</v>
      </c>
      <c r="H75" s="18"/>
      <c r="I75" s="177">
        <f t="shared" si="4"/>
        <v>4</v>
      </c>
      <c r="J75" s="2"/>
      <c r="N75" s="2">
        <f t="shared" si="5"/>
        <v>0</v>
      </c>
      <c r="O75">
        <f t="shared" si="6"/>
        <v>0</v>
      </c>
      <c r="P75" s="2"/>
      <c r="Q75" s="2">
        <f t="shared" si="7"/>
        <v>0</v>
      </c>
    </row>
    <row r="76" spans="2:17" x14ac:dyDescent="0.25">
      <c r="B76" s="30" t="s">
        <v>538</v>
      </c>
      <c r="C76" s="31" t="s">
        <v>76</v>
      </c>
      <c r="D76" s="2">
        <v>20.329999999999998</v>
      </c>
      <c r="E76" s="32"/>
      <c r="F76" s="32">
        <v>0</v>
      </c>
      <c r="G76" s="18">
        <v>0</v>
      </c>
      <c r="H76" s="18"/>
      <c r="I76" s="177">
        <f t="shared" si="4"/>
        <v>20.329999999999998</v>
      </c>
      <c r="J76" s="2"/>
      <c r="N76" s="2">
        <f t="shared" si="5"/>
        <v>0</v>
      </c>
      <c r="O76">
        <f t="shared" si="6"/>
        <v>0</v>
      </c>
      <c r="P76" s="2"/>
      <c r="Q76" s="2">
        <f t="shared" si="7"/>
        <v>0</v>
      </c>
    </row>
    <row r="77" spans="2:17" x14ac:dyDescent="0.25">
      <c r="B77" s="30" t="s">
        <v>539</v>
      </c>
      <c r="C77" s="31" t="s">
        <v>77</v>
      </c>
      <c r="D77" s="2">
        <v>4116</v>
      </c>
      <c r="E77" s="32">
        <v>82</v>
      </c>
      <c r="F77" s="32">
        <v>50.5</v>
      </c>
      <c r="G77" s="18">
        <v>1</v>
      </c>
      <c r="H77" s="18"/>
      <c r="I77" s="177">
        <f t="shared" si="4"/>
        <v>4247.5</v>
      </c>
      <c r="J77" s="2"/>
      <c r="N77" s="2">
        <f t="shared" si="5"/>
        <v>0</v>
      </c>
      <c r="O77">
        <f t="shared" si="6"/>
        <v>0</v>
      </c>
      <c r="P77" s="2"/>
      <c r="Q77" s="2">
        <f t="shared" si="7"/>
        <v>0</v>
      </c>
    </row>
    <row r="78" spans="2:17" x14ac:dyDescent="0.25">
      <c r="B78" s="30" t="s">
        <v>540</v>
      </c>
      <c r="C78" s="31" t="s">
        <v>78</v>
      </c>
      <c r="D78" s="2">
        <v>259.33999999999997</v>
      </c>
      <c r="E78" s="32"/>
      <c r="F78" s="32">
        <v>7.333333333333333</v>
      </c>
      <c r="G78" s="18">
        <v>1</v>
      </c>
      <c r="H78" s="18"/>
      <c r="I78" s="177">
        <f t="shared" si="4"/>
        <v>265.67333333333329</v>
      </c>
      <c r="J78" s="2"/>
      <c r="N78" s="2">
        <f t="shared" si="5"/>
        <v>0</v>
      </c>
      <c r="O78">
        <f t="shared" si="6"/>
        <v>0</v>
      </c>
      <c r="P78" s="2"/>
      <c r="Q78" s="2">
        <f t="shared" si="7"/>
        <v>0</v>
      </c>
    </row>
    <row r="79" spans="2:17" x14ac:dyDescent="0.25">
      <c r="B79" s="30" t="s">
        <v>541</v>
      </c>
      <c r="C79" s="31" t="s">
        <v>79</v>
      </c>
      <c r="D79" s="2">
        <v>137.82999999999998</v>
      </c>
      <c r="E79" s="32"/>
      <c r="F79" s="32">
        <v>3</v>
      </c>
      <c r="G79" s="18">
        <v>0</v>
      </c>
      <c r="H79" s="18"/>
      <c r="I79" s="177">
        <f t="shared" si="4"/>
        <v>140.82999999999998</v>
      </c>
      <c r="J79" s="2"/>
      <c r="N79" s="2">
        <f t="shared" si="5"/>
        <v>0</v>
      </c>
      <c r="O79">
        <f t="shared" si="6"/>
        <v>0</v>
      </c>
      <c r="P79" s="2"/>
      <c r="Q79" s="2">
        <f t="shared" si="7"/>
        <v>0</v>
      </c>
    </row>
    <row r="80" spans="2:17" x14ac:dyDescent="0.25">
      <c r="B80" s="30" t="s">
        <v>542</v>
      </c>
      <c r="C80" s="31" t="s">
        <v>80</v>
      </c>
      <c r="D80" s="2">
        <v>0</v>
      </c>
      <c r="E80" s="32"/>
      <c r="F80" s="32">
        <v>0</v>
      </c>
      <c r="G80" s="18">
        <v>0</v>
      </c>
      <c r="I80" s="177">
        <f t="shared" si="4"/>
        <v>0</v>
      </c>
      <c r="J80" s="2"/>
      <c r="N80" s="2">
        <f t="shared" si="5"/>
        <v>0</v>
      </c>
      <c r="O80">
        <f t="shared" si="6"/>
        <v>0</v>
      </c>
      <c r="P80" s="2"/>
      <c r="Q80" s="2">
        <f t="shared" si="7"/>
        <v>0</v>
      </c>
    </row>
    <row r="81" spans="2:17" x14ac:dyDescent="0.25">
      <c r="B81" s="30" t="s">
        <v>543</v>
      </c>
      <c r="C81" s="31" t="s">
        <v>81</v>
      </c>
      <c r="D81" s="2">
        <v>130.5</v>
      </c>
      <c r="E81" s="32"/>
      <c r="F81" s="32">
        <v>0</v>
      </c>
      <c r="G81" s="18">
        <v>0</v>
      </c>
      <c r="I81" s="177">
        <f t="shared" si="4"/>
        <v>130.5</v>
      </c>
      <c r="J81" s="2"/>
      <c r="N81" s="2">
        <f t="shared" si="5"/>
        <v>0</v>
      </c>
      <c r="O81">
        <f t="shared" si="6"/>
        <v>0</v>
      </c>
      <c r="P81" s="2"/>
      <c r="Q81" s="2">
        <f t="shared" si="7"/>
        <v>0</v>
      </c>
    </row>
    <row r="82" spans="2:17" x14ac:dyDescent="0.25">
      <c r="B82" s="30" t="s">
        <v>544</v>
      </c>
      <c r="C82" s="31" t="s">
        <v>82</v>
      </c>
      <c r="D82" s="2">
        <v>329.16999999999996</v>
      </c>
      <c r="E82" s="32"/>
      <c r="F82" s="32">
        <v>0</v>
      </c>
      <c r="G82" s="18">
        <v>0</v>
      </c>
      <c r="I82" s="177">
        <f t="shared" si="4"/>
        <v>329.16999999999996</v>
      </c>
      <c r="J82" s="2"/>
      <c r="N82" s="2">
        <f t="shared" si="5"/>
        <v>0</v>
      </c>
      <c r="O82">
        <f t="shared" si="6"/>
        <v>0</v>
      </c>
      <c r="P82" s="2"/>
      <c r="Q82" s="2">
        <f t="shared" si="7"/>
        <v>0</v>
      </c>
    </row>
    <row r="83" spans="2:17" x14ac:dyDescent="0.25">
      <c r="B83" s="30" t="s">
        <v>545</v>
      </c>
      <c r="C83" s="31" t="s">
        <v>83</v>
      </c>
      <c r="D83" s="2">
        <v>477.83</v>
      </c>
      <c r="E83" s="32">
        <v>3</v>
      </c>
      <c r="F83" s="32">
        <v>2</v>
      </c>
      <c r="G83" s="18">
        <v>0</v>
      </c>
      <c r="H83" s="18"/>
      <c r="I83" s="177">
        <f t="shared" si="4"/>
        <v>482.83</v>
      </c>
      <c r="J83" s="2"/>
      <c r="N83" s="2">
        <f t="shared" si="5"/>
        <v>0</v>
      </c>
      <c r="O83">
        <f t="shared" si="6"/>
        <v>0</v>
      </c>
      <c r="P83" s="2"/>
      <c r="Q83" s="2">
        <f t="shared" si="7"/>
        <v>0</v>
      </c>
    </row>
    <row r="84" spans="2:17" x14ac:dyDescent="0.25">
      <c r="B84" s="33" t="s">
        <v>781</v>
      </c>
      <c r="C84" s="31" t="s">
        <v>84</v>
      </c>
      <c r="D84" s="2">
        <v>0</v>
      </c>
      <c r="E84" s="32"/>
      <c r="F84" s="32">
        <v>0</v>
      </c>
      <c r="G84" s="18">
        <v>0</v>
      </c>
      <c r="H84" s="18"/>
      <c r="I84" s="177">
        <f t="shared" si="4"/>
        <v>0</v>
      </c>
      <c r="J84" s="2"/>
      <c r="N84" s="2">
        <f t="shared" si="5"/>
        <v>0</v>
      </c>
      <c r="O84">
        <f t="shared" si="6"/>
        <v>0</v>
      </c>
      <c r="P84" s="2"/>
      <c r="Q84" s="2">
        <f t="shared" si="7"/>
        <v>0</v>
      </c>
    </row>
    <row r="85" spans="2:17" x14ac:dyDescent="0.25">
      <c r="B85" s="30" t="s">
        <v>552</v>
      </c>
      <c r="C85" s="31" t="s">
        <v>85</v>
      </c>
      <c r="D85" s="2">
        <v>2</v>
      </c>
      <c r="E85" s="32"/>
      <c r="F85" s="32">
        <v>0</v>
      </c>
      <c r="G85" s="18">
        <v>0</v>
      </c>
      <c r="I85" s="177">
        <f t="shared" si="4"/>
        <v>2</v>
      </c>
      <c r="J85" s="2"/>
      <c r="N85" s="2">
        <f t="shared" si="5"/>
        <v>0</v>
      </c>
      <c r="O85">
        <f t="shared" si="6"/>
        <v>0</v>
      </c>
      <c r="P85" s="2"/>
      <c r="Q85" s="2">
        <f t="shared" si="7"/>
        <v>0</v>
      </c>
    </row>
    <row r="86" spans="2:17" x14ac:dyDescent="0.25">
      <c r="B86" s="30" t="s">
        <v>553</v>
      </c>
      <c r="C86" s="31" t="s">
        <v>86</v>
      </c>
      <c r="D86" s="2">
        <v>3906.16</v>
      </c>
      <c r="E86" s="32">
        <v>81</v>
      </c>
      <c r="F86" s="32">
        <v>109.33333333333333</v>
      </c>
      <c r="G86" s="18">
        <v>1</v>
      </c>
      <c r="H86" s="18"/>
      <c r="I86" s="177">
        <f t="shared" si="4"/>
        <v>4095.4933333333329</v>
      </c>
      <c r="J86" s="2"/>
      <c r="N86" s="2">
        <f t="shared" si="5"/>
        <v>0</v>
      </c>
      <c r="O86">
        <f t="shared" si="6"/>
        <v>0</v>
      </c>
      <c r="P86" s="2"/>
      <c r="Q86" s="2">
        <f t="shared" si="7"/>
        <v>0</v>
      </c>
    </row>
    <row r="87" spans="2:17" x14ac:dyDescent="0.25">
      <c r="B87" s="30" t="s">
        <v>554</v>
      </c>
      <c r="C87" s="31" t="s">
        <v>87</v>
      </c>
      <c r="D87" s="2">
        <v>4003</v>
      </c>
      <c r="E87" s="32"/>
      <c r="F87" s="32">
        <v>43</v>
      </c>
      <c r="G87" s="18">
        <v>3</v>
      </c>
      <c r="H87" s="18"/>
      <c r="I87" s="177">
        <f t="shared" si="4"/>
        <v>4043</v>
      </c>
      <c r="J87" s="2"/>
      <c r="N87" s="2">
        <f t="shared" si="5"/>
        <v>0</v>
      </c>
      <c r="O87">
        <f t="shared" si="6"/>
        <v>0</v>
      </c>
      <c r="P87" s="2"/>
      <c r="Q87" s="2">
        <f t="shared" si="7"/>
        <v>0</v>
      </c>
    </row>
    <row r="88" spans="2:17" x14ac:dyDescent="0.25">
      <c r="B88" s="30" t="s">
        <v>555</v>
      </c>
      <c r="C88" s="31" t="s">
        <v>88</v>
      </c>
      <c r="D88" s="2">
        <v>0</v>
      </c>
      <c r="E88" s="32"/>
      <c r="F88" s="32">
        <v>0</v>
      </c>
      <c r="G88" s="18">
        <v>0</v>
      </c>
      <c r="H88" s="18"/>
      <c r="I88" s="177">
        <f t="shared" si="4"/>
        <v>0</v>
      </c>
      <c r="J88" s="2"/>
      <c r="N88" s="2">
        <f t="shared" si="5"/>
        <v>0</v>
      </c>
      <c r="O88">
        <f t="shared" si="6"/>
        <v>0</v>
      </c>
      <c r="P88" s="2"/>
      <c r="Q88" s="2">
        <f t="shared" si="7"/>
        <v>0</v>
      </c>
    </row>
    <row r="89" spans="2:17" x14ac:dyDescent="0.25">
      <c r="B89" s="30" t="s">
        <v>556</v>
      </c>
      <c r="C89" s="31" t="s">
        <v>89</v>
      </c>
      <c r="D89" s="2">
        <v>7063.16</v>
      </c>
      <c r="E89" s="32">
        <v>106</v>
      </c>
      <c r="F89" s="32">
        <v>121.83333333333333</v>
      </c>
      <c r="G89" s="18">
        <v>2</v>
      </c>
      <c r="H89" s="18"/>
      <c r="I89" s="177">
        <f t="shared" si="4"/>
        <v>7288.9933333333329</v>
      </c>
      <c r="J89" s="2"/>
      <c r="N89" s="2">
        <f t="shared" si="5"/>
        <v>0</v>
      </c>
      <c r="O89">
        <f t="shared" si="6"/>
        <v>0</v>
      </c>
      <c r="P89" s="2"/>
      <c r="Q89" s="2">
        <f t="shared" si="7"/>
        <v>0</v>
      </c>
    </row>
    <row r="90" spans="2:17" x14ac:dyDescent="0.25">
      <c r="B90" s="30" t="s">
        <v>557</v>
      </c>
      <c r="C90" s="31" t="s">
        <v>90</v>
      </c>
      <c r="D90" s="2">
        <v>532.5</v>
      </c>
      <c r="E90" s="32"/>
      <c r="F90" s="32">
        <v>8.6666666666666661</v>
      </c>
      <c r="G90" s="18">
        <v>0</v>
      </c>
      <c r="H90" s="18"/>
      <c r="I90" s="177">
        <f t="shared" si="4"/>
        <v>541.16666666666663</v>
      </c>
      <c r="J90" s="2"/>
      <c r="N90" s="2">
        <f t="shared" si="5"/>
        <v>0</v>
      </c>
      <c r="O90">
        <f t="shared" si="6"/>
        <v>0</v>
      </c>
      <c r="P90" s="2"/>
      <c r="Q90" s="2">
        <f t="shared" si="7"/>
        <v>0</v>
      </c>
    </row>
    <row r="91" spans="2:17" x14ac:dyDescent="0.25">
      <c r="B91" s="30" t="s">
        <v>558</v>
      </c>
      <c r="C91" s="31" t="s">
        <v>91</v>
      </c>
      <c r="D91" s="2">
        <v>802.33</v>
      </c>
      <c r="E91" s="32"/>
      <c r="F91" s="32">
        <v>3.6666666666666665</v>
      </c>
      <c r="G91" s="18">
        <v>0</v>
      </c>
      <c r="H91" s="18"/>
      <c r="I91" s="177">
        <f t="shared" si="4"/>
        <v>805.99666666666667</v>
      </c>
      <c r="J91" s="2"/>
      <c r="N91" s="2">
        <f t="shared" si="5"/>
        <v>0</v>
      </c>
      <c r="O91">
        <f t="shared" si="6"/>
        <v>0</v>
      </c>
      <c r="P91" s="2"/>
      <c r="Q91" s="2">
        <f t="shared" si="7"/>
        <v>0</v>
      </c>
    </row>
    <row r="92" spans="2:17" x14ac:dyDescent="0.25">
      <c r="B92" s="30" t="s">
        <v>559</v>
      </c>
      <c r="C92" s="31" t="s">
        <v>92</v>
      </c>
      <c r="D92" s="2">
        <v>185.5</v>
      </c>
      <c r="E92" s="32"/>
      <c r="F92" s="32">
        <v>5.833333333333333</v>
      </c>
      <c r="G92" s="18">
        <v>0</v>
      </c>
      <c r="H92" s="18"/>
      <c r="I92" s="177">
        <f t="shared" si="4"/>
        <v>191.33333333333334</v>
      </c>
      <c r="J92" s="2"/>
      <c r="N92" s="2">
        <f t="shared" si="5"/>
        <v>0</v>
      </c>
      <c r="O92">
        <f t="shared" si="6"/>
        <v>0</v>
      </c>
      <c r="P92" s="2"/>
      <c r="Q92" s="2">
        <f t="shared" si="7"/>
        <v>0</v>
      </c>
    </row>
    <row r="93" spans="2:17" x14ac:dyDescent="0.25">
      <c r="B93" s="30" t="s">
        <v>560</v>
      </c>
      <c r="C93" s="31" t="s">
        <v>93</v>
      </c>
      <c r="D93" s="2">
        <v>1241.17</v>
      </c>
      <c r="E93" s="32"/>
      <c r="F93" s="32">
        <v>5</v>
      </c>
      <c r="G93" s="18">
        <v>0</v>
      </c>
      <c r="H93" s="18"/>
      <c r="I93" s="177">
        <f t="shared" si="4"/>
        <v>1246.17</v>
      </c>
      <c r="J93" s="2"/>
      <c r="N93" s="2">
        <f t="shared" si="5"/>
        <v>0</v>
      </c>
      <c r="O93">
        <f t="shared" si="6"/>
        <v>0</v>
      </c>
      <c r="P93" s="2"/>
      <c r="Q93" s="2">
        <f t="shared" si="7"/>
        <v>0</v>
      </c>
    </row>
    <row r="94" spans="2:17" x14ac:dyDescent="0.25">
      <c r="B94" s="30" t="s">
        <v>561</v>
      </c>
      <c r="C94" s="31" t="s">
        <v>94</v>
      </c>
      <c r="D94" s="2">
        <v>4</v>
      </c>
      <c r="E94" s="32"/>
      <c r="F94" s="32">
        <v>0</v>
      </c>
      <c r="G94" s="18">
        <v>0</v>
      </c>
      <c r="H94" s="18"/>
      <c r="I94" s="177">
        <f t="shared" si="4"/>
        <v>4</v>
      </c>
      <c r="J94" s="2"/>
      <c r="N94" s="2">
        <f t="shared" si="5"/>
        <v>0</v>
      </c>
      <c r="O94">
        <f t="shared" si="6"/>
        <v>0</v>
      </c>
      <c r="P94" s="2"/>
      <c r="Q94" s="2">
        <f t="shared" si="7"/>
        <v>0</v>
      </c>
    </row>
    <row r="95" spans="2:17" x14ac:dyDescent="0.25">
      <c r="B95" s="30" t="s">
        <v>562</v>
      </c>
      <c r="C95" s="31" t="s">
        <v>95</v>
      </c>
      <c r="D95" s="2">
        <v>0</v>
      </c>
      <c r="E95" s="32"/>
      <c r="F95" s="32">
        <v>0</v>
      </c>
      <c r="G95" s="18">
        <v>0</v>
      </c>
      <c r="I95" s="177">
        <f t="shared" si="4"/>
        <v>0</v>
      </c>
      <c r="J95" s="2"/>
      <c r="N95" s="2">
        <f t="shared" si="5"/>
        <v>0</v>
      </c>
      <c r="O95">
        <f t="shared" si="6"/>
        <v>0</v>
      </c>
      <c r="P95" s="2"/>
      <c r="Q95" s="2">
        <f t="shared" si="7"/>
        <v>0</v>
      </c>
    </row>
    <row r="96" spans="2:17" x14ac:dyDescent="0.25">
      <c r="B96" s="30" t="s">
        <v>563</v>
      </c>
      <c r="C96" s="31" t="s">
        <v>96</v>
      </c>
      <c r="D96" s="2">
        <v>0</v>
      </c>
      <c r="E96" s="32"/>
      <c r="F96" s="32">
        <v>0</v>
      </c>
      <c r="G96" s="18">
        <v>0</v>
      </c>
      <c r="I96" s="177">
        <f t="shared" si="4"/>
        <v>0</v>
      </c>
      <c r="J96" s="2"/>
      <c r="N96" s="2">
        <f t="shared" si="5"/>
        <v>0</v>
      </c>
      <c r="O96">
        <f t="shared" si="6"/>
        <v>0</v>
      </c>
      <c r="P96" s="2"/>
      <c r="Q96" s="2">
        <f t="shared" si="7"/>
        <v>0</v>
      </c>
    </row>
    <row r="97" spans="2:17" x14ac:dyDescent="0.25">
      <c r="B97" s="30" t="s">
        <v>564</v>
      </c>
      <c r="C97" s="31" t="s">
        <v>97</v>
      </c>
      <c r="D97" s="2">
        <v>132.67000000000002</v>
      </c>
      <c r="E97" s="32"/>
      <c r="F97" s="32">
        <v>1</v>
      </c>
      <c r="G97" s="18">
        <v>2</v>
      </c>
      <c r="I97" s="177">
        <f t="shared" si="4"/>
        <v>131.67000000000002</v>
      </c>
      <c r="J97" s="2"/>
      <c r="N97" s="2">
        <f t="shared" si="5"/>
        <v>0</v>
      </c>
      <c r="O97">
        <f t="shared" si="6"/>
        <v>0</v>
      </c>
      <c r="P97" s="2"/>
      <c r="Q97" s="2">
        <f t="shared" si="7"/>
        <v>0</v>
      </c>
    </row>
    <row r="98" spans="2:17" x14ac:dyDescent="0.25">
      <c r="B98" s="30" t="s">
        <v>565</v>
      </c>
      <c r="C98" s="31" t="s">
        <v>98</v>
      </c>
      <c r="D98" s="2">
        <v>0</v>
      </c>
      <c r="E98" s="32"/>
      <c r="F98" s="32">
        <v>153.5</v>
      </c>
      <c r="G98" s="18">
        <v>0</v>
      </c>
      <c r="I98" s="177">
        <f t="shared" si="4"/>
        <v>153.5</v>
      </c>
      <c r="J98" s="2"/>
      <c r="N98" s="2">
        <f t="shared" si="5"/>
        <v>0</v>
      </c>
      <c r="O98">
        <f t="shared" si="6"/>
        <v>0</v>
      </c>
      <c r="P98" s="2"/>
      <c r="Q98" s="2">
        <f t="shared" si="7"/>
        <v>0</v>
      </c>
    </row>
    <row r="99" spans="2:17" x14ac:dyDescent="0.25">
      <c r="B99" s="30" t="s">
        <v>566</v>
      </c>
      <c r="C99" s="31" t="s">
        <v>99</v>
      </c>
      <c r="D99" s="2">
        <v>1114.1600000000001</v>
      </c>
      <c r="E99" s="32"/>
      <c r="F99" s="32">
        <v>1</v>
      </c>
      <c r="G99" s="18">
        <v>0</v>
      </c>
      <c r="H99" s="18"/>
      <c r="I99" s="177">
        <f t="shared" si="4"/>
        <v>1115.1600000000001</v>
      </c>
      <c r="J99" s="2"/>
      <c r="N99" s="2">
        <f t="shared" si="5"/>
        <v>0</v>
      </c>
      <c r="O99">
        <f t="shared" si="6"/>
        <v>0</v>
      </c>
      <c r="P99" s="2"/>
      <c r="Q99" s="2">
        <f t="shared" si="7"/>
        <v>0</v>
      </c>
    </row>
    <row r="100" spans="2:17" x14ac:dyDescent="0.25">
      <c r="B100" s="30" t="s">
        <v>567</v>
      </c>
      <c r="C100" s="31" t="s">
        <v>100</v>
      </c>
      <c r="D100" s="2">
        <v>666.67000000000007</v>
      </c>
      <c r="E100" s="32"/>
      <c r="F100" s="32">
        <v>23.5</v>
      </c>
      <c r="G100" s="18">
        <v>0</v>
      </c>
      <c r="I100" s="177">
        <f t="shared" si="4"/>
        <v>690.17000000000007</v>
      </c>
      <c r="J100" s="2"/>
      <c r="N100" s="2">
        <f t="shared" si="5"/>
        <v>0</v>
      </c>
      <c r="O100">
        <f t="shared" si="6"/>
        <v>0</v>
      </c>
      <c r="P100" s="2"/>
      <c r="Q100" s="2">
        <f t="shared" si="7"/>
        <v>0</v>
      </c>
    </row>
    <row r="101" spans="2:17" x14ac:dyDescent="0.25">
      <c r="B101" s="30" t="s">
        <v>568</v>
      </c>
      <c r="C101" s="31" t="s">
        <v>101</v>
      </c>
      <c r="D101" s="2">
        <v>102.16</v>
      </c>
      <c r="E101" s="32"/>
      <c r="F101" s="32">
        <v>0</v>
      </c>
      <c r="G101" s="18">
        <v>0</v>
      </c>
      <c r="H101" s="18"/>
      <c r="I101" s="177">
        <f t="shared" si="4"/>
        <v>102.16</v>
      </c>
      <c r="J101" s="2"/>
      <c r="N101" s="2">
        <f t="shared" si="5"/>
        <v>0</v>
      </c>
      <c r="O101">
        <f t="shared" si="6"/>
        <v>0</v>
      </c>
      <c r="P101" s="2"/>
      <c r="Q101" s="2">
        <f t="shared" si="7"/>
        <v>0</v>
      </c>
    </row>
    <row r="102" spans="2:17" x14ac:dyDescent="0.25">
      <c r="B102" s="30" t="s">
        <v>569</v>
      </c>
      <c r="C102" s="31" t="s">
        <v>102</v>
      </c>
      <c r="D102" s="2">
        <v>0</v>
      </c>
      <c r="E102" s="32"/>
      <c r="F102" s="32">
        <v>0</v>
      </c>
      <c r="G102" s="18">
        <v>0</v>
      </c>
      <c r="H102" s="18"/>
      <c r="I102" s="177">
        <f t="shared" si="4"/>
        <v>0</v>
      </c>
      <c r="J102" s="2"/>
      <c r="N102" s="2">
        <f t="shared" si="5"/>
        <v>0</v>
      </c>
      <c r="O102">
        <f t="shared" si="6"/>
        <v>0</v>
      </c>
      <c r="P102" s="2"/>
      <c r="Q102" s="2">
        <f t="shared" si="7"/>
        <v>0</v>
      </c>
    </row>
    <row r="103" spans="2:17" x14ac:dyDescent="0.25">
      <c r="B103" s="30" t="s">
        <v>570</v>
      </c>
      <c r="C103" s="31" t="s">
        <v>103</v>
      </c>
      <c r="D103" s="2">
        <v>4.33</v>
      </c>
      <c r="E103" s="32"/>
      <c r="F103" s="32">
        <v>0</v>
      </c>
      <c r="G103" s="18">
        <v>0</v>
      </c>
      <c r="H103" s="18"/>
      <c r="I103" s="177">
        <f t="shared" si="4"/>
        <v>4.33</v>
      </c>
      <c r="J103" s="2"/>
      <c r="N103" s="2">
        <f t="shared" si="5"/>
        <v>0</v>
      </c>
      <c r="O103">
        <f t="shared" si="6"/>
        <v>0</v>
      </c>
      <c r="P103" s="2"/>
      <c r="Q103" s="2">
        <f t="shared" si="7"/>
        <v>0</v>
      </c>
    </row>
    <row r="104" spans="2:17" x14ac:dyDescent="0.25">
      <c r="B104" s="33" t="s">
        <v>571</v>
      </c>
      <c r="C104" s="31" t="s">
        <v>104</v>
      </c>
      <c r="D104" s="2">
        <v>2</v>
      </c>
      <c r="E104" s="32"/>
      <c r="F104" s="32">
        <v>0</v>
      </c>
      <c r="G104" s="18">
        <v>0</v>
      </c>
      <c r="I104" s="177">
        <f t="shared" si="4"/>
        <v>2</v>
      </c>
      <c r="J104" s="2"/>
      <c r="N104" s="2">
        <f t="shared" si="5"/>
        <v>0</v>
      </c>
      <c r="O104">
        <f t="shared" si="6"/>
        <v>0</v>
      </c>
      <c r="P104" s="2"/>
      <c r="Q104" s="2">
        <f t="shared" si="7"/>
        <v>0</v>
      </c>
    </row>
    <row r="105" spans="2:17" x14ac:dyDescent="0.25">
      <c r="B105" s="30" t="s">
        <v>572</v>
      </c>
      <c r="C105" s="31" t="s">
        <v>105</v>
      </c>
      <c r="D105" s="2">
        <v>0</v>
      </c>
      <c r="E105" s="32"/>
      <c r="F105" s="32">
        <v>0</v>
      </c>
      <c r="G105" s="18">
        <v>0</v>
      </c>
      <c r="I105" s="177">
        <f t="shared" si="4"/>
        <v>0</v>
      </c>
      <c r="J105" s="2"/>
      <c r="N105" s="2">
        <f t="shared" si="5"/>
        <v>0</v>
      </c>
      <c r="O105">
        <f t="shared" si="6"/>
        <v>0</v>
      </c>
      <c r="P105" s="2"/>
      <c r="Q105" s="2">
        <f t="shared" si="7"/>
        <v>0</v>
      </c>
    </row>
    <row r="106" spans="2:17" x14ac:dyDescent="0.25">
      <c r="B106" s="30" t="s">
        <v>573</v>
      </c>
      <c r="C106" s="31" t="s">
        <v>106</v>
      </c>
      <c r="D106" s="2">
        <v>0</v>
      </c>
      <c r="E106" s="32"/>
      <c r="F106" s="32">
        <v>0</v>
      </c>
      <c r="G106" s="18">
        <v>0</v>
      </c>
      <c r="I106" s="177">
        <f t="shared" si="4"/>
        <v>0</v>
      </c>
      <c r="J106" s="2"/>
      <c r="N106" s="2">
        <f t="shared" si="5"/>
        <v>0</v>
      </c>
      <c r="O106">
        <f t="shared" si="6"/>
        <v>0</v>
      </c>
      <c r="P106" s="2"/>
      <c r="Q106" s="2">
        <f t="shared" si="7"/>
        <v>0</v>
      </c>
    </row>
    <row r="107" spans="2:17" x14ac:dyDescent="0.25">
      <c r="B107" s="30" t="s">
        <v>574</v>
      </c>
      <c r="C107" s="31" t="s">
        <v>107</v>
      </c>
      <c r="D107" s="2">
        <v>310.33999999999997</v>
      </c>
      <c r="E107" s="32"/>
      <c r="F107" s="32">
        <v>1.6666666666666667</v>
      </c>
      <c r="G107" s="18">
        <v>0</v>
      </c>
      <c r="H107" s="18"/>
      <c r="I107" s="177">
        <f t="shared" si="4"/>
        <v>312.00666666666666</v>
      </c>
      <c r="J107" s="2"/>
      <c r="N107" s="2">
        <f t="shared" si="5"/>
        <v>0</v>
      </c>
      <c r="O107">
        <f t="shared" si="6"/>
        <v>0</v>
      </c>
      <c r="P107" s="2"/>
      <c r="Q107" s="2">
        <f t="shared" si="7"/>
        <v>0</v>
      </c>
    </row>
    <row r="108" spans="2:17" x14ac:dyDescent="0.25">
      <c r="B108" s="30" t="s">
        <v>575</v>
      </c>
      <c r="C108" s="31" t="s">
        <v>108</v>
      </c>
      <c r="D108" s="2">
        <v>6852.17</v>
      </c>
      <c r="E108" s="32">
        <v>121</v>
      </c>
      <c r="F108" s="32">
        <v>194.5</v>
      </c>
      <c r="G108" s="18">
        <v>3</v>
      </c>
      <c r="H108" s="18"/>
      <c r="I108" s="177">
        <f t="shared" si="4"/>
        <v>7164.67</v>
      </c>
      <c r="J108" s="2"/>
      <c r="N108" s="2">
        <f t="shared" si="5"/>
        <v>0</v>
      </c>
      <c r="O108">
        <f t="shared" si="6"/>
        <v>0</v>
      </c>
      <c r="P108" s="2"/>
      <c r="Q108" s="2">
        <f t="shared" si="7"/>
        <v>0</v>
      </c>
    </row>
    <row r="109" spans="2:17" x14ac:dyDescent="0.25">
      <c r="B109" s="30" t="s">
        <v>445</v>
      </c>
      <c r="C109" s="31" t="s">
        <v>109</v>
      </c>
      <c r="D109" s="2">
        <v>96.67</v>
      </c>
      <c r="E109" s="32"/>
      <c r="F109" s="32">
        <v>0</v>
      </c>
      <c r="G109" s="18">
        <v>0</v>
      </c>
      <c r="I109" s="177">
        <f t="shared" si="4"/>
        <v>96.67</v>
      </c>
      <c r="J109" s="2"/>
      <c r="N109" s="2">
        <f t="shared" si="5"/>
        <v>0</v>
      </c>
      <c r="O109">
        <f t="shared" si="6"/>
        <v>0</v>
      </c>
      <c r="P109" s="2"/>
      <c r="Q109" s="2">
        <f t="shared" si="7"/>
        <v>0</v>
      </c>
    </row>
    <row r="110" spans="2:17" x14ac:dyDescent="0.25">
      <c r="B110" s="30" t="s">
        <v>576</v>
      </c>
      <c r="C110" s="31" t="s">
        <v>110</v>
      </c>
      <c r="D110" s="2">
        <v>19.670000000000002</v>
      </c>
      <c r="E110" s="32"/>
      <c r="F110" s="32">
        <v>0</v>
      </c>
      <c r="G110" s="18">
        <v>0</v>
      </c>
      <c r="H110" s="18"/>
      <c r="I110" s="177">
        <f t="shared" si="4"/>
        <v>19.670000000000002</v>
      </c>
      <c r="J110" s="2"/>
      <c r="N110" s="2">
        <f t="shared" si="5"/>
        <v>0</v>
      </c>
      <c r="O110">
        <f t="shared" si="6"/>
        <v>0</v>
      </c>
      <c r="P110" s="2"/>
      <c r="Q110" s="2">
        <f t="shared" si="7"/>
        <v>0</v>
      </c>
    </row>
    <row r="111" spans="2:17" x14ac:dyDescent="0.25">
      <c r="B111" s="30" t="s">
        <v>577</v>
      </c>
      <c r="C111" s="31" t="s">
        <v>111</v>
      </c>
      <c r="D111" s="2">
        <v>132</v>
      </c>
      <c r="E111" s="32"/>
      <c r="F111" s="32">
        <v>3</v>
      </c>
      <c r="G111" s="18">
        <v>0</v>
      </c>
      <c r="I111" s="177">
        <f t="shared" si="4"/>
        <v>135</v>
      </c>
      <c r="J111" s="2"/>
      <c r="N111" s="2">
        <f t="shared" si="5"/>
        <v>0</v>
      </c>
      <c r="O111">
        <f t="shared" si="6"/>
        <v>0</v>
      </c>
      <c r="P111" s="2"/>
      <c r="Q111" s="2">
        <f t="shared" si="7"/>
        <v>0</v>
      </c>
    </row>
    <row r="112" spans="2:17" x14ac:dyDescent="0.25">
      <c r="B112" s="30" t="s">
        <v>801</v>
      </c>
      <c r="C112" s="31" t="s">
        <v>817</v>
      </c>
      <c r="D112" s="2">
        <v>52.17</v>
      </c>
      <c r="E112" s="32"/>
      <c r="F112" s="32">
        <v>0</v>
      </c>
      <c r="G112" s="18">
        <v>0</v>
      </c>
      <c r="I112" s="177">
        <f t="shared" si="4"/>
        <v>66.553317757009353</v>
      </c>
      <c r="J112" s="2"/>
      <c r="L112">
        <v>214</v>
      </c>
      <c r="M112">
        <v>273</v>
      </c>
      <c r="N112" s="2">
        <f t="shared" si="5"/>
        <v>0.24378504672897197</v>
      </c>
      <c r="O112">
        <f t="shared" si="6"/>
        <v>59</v>
      </c>
      <c r="P112" s="2"/>
      <c r="Q112" s="2">
        <f t="shared" si="7"/>
        <v>14.383317757009346</v>
      </c>
    </row>
    <row r="113" spans="2:17" x14ac:dyDescent="0.25">
      <c r="B113" s="33" t="s">
        <v>578</v>
      </c>
      <c r="C113" s="34" t="s">
        <v>112</v>
      </c>
      <c r="D113" s="2">
        <v>161.66999999999999</v>
      </c>
      <c r="E113" s="32"/>
      <c r="F113" s="32">
        <v>0</v>
      </c>
      <c r="G113" s="18">
        <v>0</v>
      </c>
      <c r="I113" s="177">
        <f t="shared" si="4"/>
        <v>161.66999999999999</v>
      </c>
      <c r="J113" s="2"/>
      <c r="N113" s="2">
        <f t="shared" si="5"/>
        <v>0</v>
      </c>
      <c r="O113">
        <f t="shared" si="6"/>
        <v>0</v>
      </c>
      <c r="P113" s="2"/>
      <c r="Q113" s="2">
        <f t="shared" si="7"/>
        <v>0</v>
      </c>
    </row>
    <row r="114" spans="2:17" x14ac:dyDescent="0.25">
      <c r="B114" s="36" t="s">
        <v>483</v>
      </c>
      <c r="C114" s="34" t="s">
        <v>818</v>
      </c>
      <c r="D114" s="2">
        <v>21.67</v>
      </c>
      <c r="E114" s="32"/>
      <c r="F114" s="32">
        <v>0</v>
      </c>
      <c r="G114" s="18">
        <v>0</v>
      </c>
      <c r="H114" s="18"/>
      <c r="I114" s="177">
        <f t="shared" si="4"/>
        <v>24.241016949152545</v>
      </c>
      <c r="J114" s="2"/>
      <c r="L114">
        <v>236</v>
      </c>
      <c r="M114">
        <v>264</v>
      </c>
      <c r="N114" s="2">
        <f t="shared" si="5"/>
        <v>9.1822033898305094E-2</v>
      </c>
      <c r="O114">
        <f t="shared" si="6"/>
        <v>28</v>
      </c>
      <c r="P114" s="2"/>
      <c r="Q114" s="2">
        <f t="shared" si="7"/>
        <v>2.5710169491525425</v>
      </c>
    </row>
    <row r="115" spans="2:17" x14ac:dyDescent="0.25">
      <c r="B115" s="33" t="s">
        <v>464</v>
      </c>
      <c r="C115" s="34" t="s">
        <v>113</v>
      </c>
      <c r="D115" s="2">
        <v>101.83</v>
      </c>
      <c r="E115" s="32"/>
      <c r="F115" s="32">
        <v>0</v>
      </c>
      <c r="G115" s="18">
        <v>0</v>
      </c>
      <c r="I115" s="177">
        <f t="shared" si="4"/>
        <v>101.83</v>
      </c>
      <c r="J115" s="2"/>
      <c r="L115" s="82"/>
      <c r="N115" s="2">
        <f t="shared" si="5"/>
        <v>0</v>
      </c>
      <c r="O115">
        <f t="shared" si="6"/>
        <v>0</v>
      </c>
      <c r="P115" s="2"/>
      <c r="Q115" s="2">
        <f t="shared" si="7"/>
        <v>0</v>
      </c>
    </row>
    <row r="116" spans="2:17" x14ac:dyDescent="0.25">
      <c r="B116" s="30" t="s">
        <v>580</v>
      </c>
      <c r="C116" s="31" t="s">
        <v>114</v>
      </c>
      <c r="D116" s="2">
        <v>0</v>
      </c>
      <c r="E116" s="32"/>
      <c r="F116" s="32">
        <v>41</v>
      </c>
      <c r="G116" s="18">
        <v>0</v>
      </c>
      <c r="H116" s="18"/>
      <c r="I116" s="177">
        <f t="shared" si="4"/>
        <v>41</v>
      </c>
      <c r="J116" s="2"/>
      <c r="N116" s="2">
        <f t="shared" si="5"/>
        <v>0</v>
      </c>
      <c r="O116">
        <f t="shared" si="6"/>
        <v>0</v>
      </c>
      <c r="P116" s="2"/>
      <c r="Q116" s="2">
        <f t="shared" si="7"/>
        <v>0</v>
      </c>
    </row>
    <row r="117" spans="2:17" x14ac:dyDescent="0.25">
      <c r="B117" s="30" t="s">
        <v>581</v>
      </c>
      <c r="C117" s="31" t="s">
        <v>115</v>
      </c>
      <c r="D117" s="2">
        <v>0</v>
      </c>
      <c r="E117" s="32"/>
      <c r="F117" s="32">
        <v>0</v>
      </c>
      <c r="G117" s="18">
        <v>0</v>
      </c>
      <c r="I117" s="177">
        <f t="shared" si="4"/>
        <v>0</v>
      </c>
      <c r="J117" s="2"/>
      <c r="N117" s="2">
        <f t="shared" si="5"/>
        <v>0</v>
      </c>
      <c r="O117">
        <f t="shared" si="6"/>
        <v>0</v>
      </c>
      <c r="P117" s="2"/>
      <c r="Q117" s="2">
        <f t="shared" si="7"/>
        <v>0</v>
      </c>
    </row>
    <row r="118" spans="2:17" x14ac:dyDescent="0.25">
      <c r="B118" s="30" t="s">
        <v>667</v>
      </c>
      <c r="C118" s="31" t="s">
        <v>819</v>
      </c>
      <c r="D118" s="2">
        <v>0</v>
      </c>
      <c r="E118" s="32"/>
      <c r="F118" s="32">
        <v>0</v>
      </c>
      <c r="G118" s="18">
        <v>0</v>
      </c>
      <c r="H118" s="18"/>
      <c r="I118" s="177">
        <f t="shared" si="4"/>
        <v>0</v>
      </c>
      <c r="J118" s="2"/>
      <c r="N118" s="2">
        <f t="shared" si="5"/>
        <v>0</v>
      </c>
      <c r="O118">
        <f t="shared" si="6"/>
        <v>0</v>
      </c>
      <c r="P118" s="2"/>
      <c r="Q118" s="2">
        <f t="shared" si="7"/>
        <v>0</v>
      </c>
    </row>
    <row r="119" spans="2:17" x14ac:dyDescent="0.25">
      <c r="B119" s="30" t="s">
        <v>582</v>
      </c>
      <c r="C119" s="31" t="s">
        <v>116</v>
      </c>
      <c r="D119" s="2">
        <v>1340.66</v>
      </c>
      <c r="E119" s="32"/>
      <c r="F119" s="32">
        <v>32.166666666666664</v>
      </c>
      <c r="G119" s="18">
        <v>0</v>
      </c>
      <c r="H119" s="18"/>
      <c r="I119" s="177">
        <f t="shared" si="4"/>
        <v>1372.8266666666668</v>
      </c>
      <c r="J119" s="2"/>
      <c r="N119" s="2">
        <f t="shared" si="5"/>
        <v>0</v>
      </c>
      <c r="O119">
        <f t="shared" si="6"/>
        <v>0</v>
      </c>
      <c r="P119" s="2"/>
      <c r="Q119" s="2">
        <f t="shared" si="7"/>
        <v>0</v>
      </c>
    </row>
    <row r="120" spans="2:17" x14ac:dyDescent="0.25">
      <c r="B120" s="30" t="s">
        <v>583</v>
      </c>
      <c r="C120" s="31" t="s">
        <v>117</v>
      </c>
      <c r="D120" s="2">
        <v>0</v>
      </c>
      <c r="E120" s="32"/>
      <c r="F120" s="32">
        <v>0</v>
      </c>
      <c r="G120" s="18">
        <v>0</v>
      </c>
      <c r="H120" s="18"/>
      <c r="I120" s="177">
        <f t="shared" si="4"/>
        <v>0</v>
      </c>
      <c r="J120" s="2"/>
      <c r="N120" s="2">
        <f t="shared" si="5"/>
        <v>0</v>
      </c>
      <c r="O120">
        <f t="shared" si="6"/>
        <v>0</v>
      </c>
      <c r="P120" s="2"/>
      <c r="Q120" s="2">
        <f t="shared" si="7"/>
        <v>0</v>
      </c>
    </row>
    <row r="121" spans="2:17" x14ac:dyDescent="0.25">
      <c r="B121" s="30" t="s">
        <v>584</v>
      </c>
      <c r="C121" s="31" t="s">
        <v>118</v>
      </c>
      <c r="D121" s="2">
        <v>35.159999999999997</v>
      </c>
      <c r="E121" s="32"/>
      <c r="F121" s="32">
        <v>0</v>
      </c>
      <c r="G121" s="18">
        <v>0</v>
      </c>
      <c r="I121" s="177">
        <f t="shared" si="4"/>
        <v>35.159999999999997</v>
      </c>
      <c r="J121" s="2"/>
      <c r="N121" s="2">
        <f t="shared" si="5"/>
        <v>0</v>
      </c>
      <c r="O121">
        <f t="shared" si="6"/>
        <v>0</v>
      </c>
      <c r="P121" s="2"/>
      <c r="Q121" s="2">
        <f t="shared" si="7"/>
        <v>0</v>
      </c>
    </row>
    <row r="122" spans="2:17" x14ac:dyDescent="0.25">
      <c r="B122" s="30" t="s">
        <v>585</v>
      </c>
      <c r="C122" s="31" t="s">
        <v>119</v>
      </c>
      <c r="D122" s="2">
        <v>0</v>
      </c>
      <c r="E122" s="32"/>
      <c r="F122" s="32">
        <v>0</v>
      </c>
      <c r="G122" s="18">
        <v>0</v>
      </c>
      <c r="H122" s="18"/>
      <c r="I122" s="177">
        <f t="shared" si="4"/>
        <v>0</v>
      </c>
      <c r="J122" s="2"/>
      <c r="N122" s="2">
        <f t="shared" si="5"/>
        <v>0</v>
      </c>
      <c r="O122">
        <f t="shared" si="6"/>
        <v>0</v>
      </c>
      <c r="P122" s="2"/>
      <c r="Q122" s="2">
        <f t="shared" si="7"/>
        <v>0</v>
      </c>
    </row>
    <row r="123" spans="2:17" x14ac:dyDescent="0.25">
      <c r="B123" s="30" t="s">
        <v>586</v>
      </c>
      <c r="C123" s="31" t="s">
        <v>120</v>
      </c>
      <c r="D123" s="2">
        <v>338.33000000000004</v>
      </c>
      <c r="E123" s="32"/>
      <c r="F123" s="32">
        <v>11.166666666666666</v>
      </c>
      <c r="G123" s="18">
        <v>0</v>
      </c>
      <c r="H123" s="18"/>
      <c r="I123" s="177">
        <f t="shared" si="4"/>
        <v>349.49666666666673</v>
      </c>
      <c r="J123" s="2"/>
      <c r="N123" s="2">
        <f t="shared" si="5"/>
        <v>0</v>
      </c>
      <c r="O123">
        <f t="shared" si="6"/>
        <v>0</v>
      </c>
      <c r="P123" s="2"/>
      <c r="Q123" s="2">
        <f t="shared" si="7"/>
        <v>0</v>
      </c>
    </row>
    <row r="124" spans="2:17" x14ac:dyDescent="0.25">
      <c r="B124" s="30" t="s">
        <v>587</v>
      </c>
      <c r="C124" s="31" t="s">
        <v>121</v>
      </c>
      <c r="D124" s="2">
        <v>3576.17</v>
      </c>
      <c r="E124" s="32">
        <v>5</v>
      </c>
      <c r="F124" s="32">
        <v>0</v>
      </c>
      <c r="G124" s="18">
        <v>3</v>
      </c>
      <c r="H124" s="18"/>
      <c r="I124" s="177">
        <f t="shared" si="4"/>
        <v>3578.17</v>
      </c>
      <c r="J124" s="2"/>
      <c r="N124" s="2">
        <f t="shared" si="5"/>
        <v>0</v>
      </c>
      <c r="O124">
        <f t="shared" si="6"/>
        <v>0</v>
      </c>
      <c r="P124" s="2"/>
      <c r="Q124" s="2">
        <f t="shared" si="7"/>
        <v>0</v>
      </c>
    </row>
    <row r="125" spans="2:17" x14ac:dyDescent="0.25">
      <c r="B125" s="30" t="s">
        <v>588</v>
      </c>
      <c r="C125" s="31" t="s">
        <v>122</v>
      </c>
      <c r="D125" s="2">
        <v>7849.67</v>
      </c>
      <c r="E125" s="32"/>
      <c r="F125" s="32">
        <v>9</v>
      </c>
      <c r="G125" s="18">
        <v>1</v>
      </c>
      <c r="I125" s="177">
        <f t="shared" si="4"/>
        <v>7857.67</v>
      </c>
      <c r="J125" s="2"/>
      <c r="N125" s="2">
        <f t="shared" si="5"/>
        <v>0</v>
      </c>
      <c r="O125">
        <f t="shared" si="6"/>
        <v>0</v>
      </c>
      <c r="P125" s="2"/>
      <c r="Q125" s="2">
        <f t="shared" si="7"/>
        <v>0</v>
      </c>
    </row>
    <row r="126" spans="2:17" x14ac:dyDescent="0.25">
      <c r="B126" s="30" t="s">
        <v>589</v>
      </c>
      <c r="C126" s="31" t="s">
        <v>123</v>
      </c>
      <c r="D126" s="2">
        <v>0</v>
      </c>
      <c r="E126" s="32"/>
      <c r="F126" s="32">
        <v>0</v>
      </c>
      <c r="G126" s="18">
        <v>0</v>
      </c>
      <c r="H126" s="18"/>
      <c r="I126" s="177">
        <f t="shared" si="4"/>
        <v>0</v>
      </c>
      <c r="J126" s="2"/>
      <c r="N126" s="2">
        <f t="shared" si="5"/>
        <v>0</v>
      </c>
      <c r="O126">
        <f t="shared" si="6"/>
        <v>0</v>
      </c>
      <c r="P126" s="2"/>
      <c r="Q126" s="2">
        <f t="shared" si="7"/>
        <v>0</v>
      </c>
    </row>
    <row r="127" spans="2:17" x14ac:dyDescent="0.25">
      <c r="B127" s="30" t="s">
        <v>590</v>
      </c>
      <c r="C127" s="31" t="s">
        <v>124</v>
      </c>
      <c r="D127" s="2">
        <v>346.33000000000004</v>
      </c>
      <c r="E127" s="32"/>
      <c r="F127" s="32">
        <v>1</v>
      </c>
      <c r="G127" s="18">
        <v>0</v>
      </c>
      <c r="H127" s="18"/>
      <c r="I127" s="177">
        <f t="shared" si="4"/>
        <v>347.33000000000004</v>
      </c>
      <c r="J127" s="2"/>
      <c r="N127" s="2">
        <f t="shared" si="5"/>
        <v>0</v>
      </c>
      <c r="O127">
        <f t="shared" si="6"/>
        <v>0</v>
      </c>
      <c r="P127" s="2"/>
      <c r="Q127" s="2">
        <f t="shared" si="7"/>
        <v>0</v>
      </c>
    </row>
    <row r="128" spans="2:17" x14ac:dyDescent="0.25">
      <c r="B128" s="30" t="s">
        <v>591</v>
      </c>
      <c r="C128" s="31" t="s">
        <v>125</v>
      </c>
      <c r="D128" s="2">
        <v>45</v>
      </c>
      <c r="E128" s="32"/>
      <c r="F128" s="32">
        <v>0</v>
      </c>
      <c r="G128" s="18">
        <v>0</v>
      </c>
      <c r="H128" s="18"/>
      <c r="I128" s="177">
        <f t="shared" si="4"/>
        <v>45</v>
      </c>
      <c r="J128" s="2"/>
      <c r="N128" s="2">
        <f t="shared" si="5"/>
        <v>0</v>
      </c>
      <c r="O128">
        <f t="shared" si="6"/>
        <v>0</v>
      </c>
      <c r="P128" s="2"/>
      <c r="Q128" s="2">
        <f t="shared" si="7"/>
        <v>0</v>
      </c>
    </row>
    <row r="129" spans="2:17" x14ac:dyDescent="0.25">
      <c r="B129" s="30" t="s">
        <v>592</v>
      </c>
      <c r="C129" s="31" t="s">
        <v>126</v>
      </c>
      <c r="D129" s="2">
        <v>0</v>
      </c>
      <c r="E129" s="32"/>
      <c r="F129" s="32">
        <v>0</v>
      </c>
      <c r="G129" s="18">
        <v>0</v>
      </c>
      <c r="H129" s="18"/>
      <c r="I129" s="177">
        <f t="shared" si="4"/>
        <v>0</v>
      </c>
      <c r="J129" s="2"/>
      <c r="N129" s="2">
        <f t="shared" si="5"/>
        <v>0</v>
      </c>
      <c r="O129">
        <f t="shared" si="6"/>
        <v>0</v>
      </c>
      <c r="P129" s="2"/>
      <c r="Q129" s="2">
        <f t="shared" si="7"/>
        <v>0</v>
      </c>
    </row>
    <row r="130" spans="2:17" x14ac:dyDescent="0.25">
      <c r="B130" s="30" t="s">
        <v>593</v>
      </c>
      <c r="C130" s="31" t="s">
        <v>127</v>
      </c>
      <c r="D130" s="2">
        <v>15.5</v>
      </c>
      <c r="E130" s="32"/>
      <c r="F130" s="32">
        <v>124.16666666666667</v>
      </c>
      <c r="G130" s="18">
        <v>0</v>
      </c>
      <c r="H130" s="18"/>
      <c r="I130" s="177">
        <f t="shared" si="4"/>
        <v>139.66666666666669</v>
      </c>
      <c r="J130" s="2"/>
      <c r="N130" s="2">
        <f t="shared" si="5"/>
        <v>0</v>
      </c>
      <c r="O130">
        <f t="shared" si="6"/>
        <v>0</v>
      </c>
      <c r="P130" s="2"/>
      <c r="Q130" s="2">
        <f t="shared" si="7"/>
        <v>0</v>
      </c>
    </row>
    <row r="131" spans="2:17" x14ac:dyDescent="0.25">
      <c r="B131" s="30" t="s">
        <v>594</v>
      </c>
      <c r="C131" s="31" t="s">
        <v>128</v>
      </c>
      <c r="D131" s="2">
        <v>52.67</v>
      </c>
      <c r="E131" s="32"/>
      <c r="F131" s="32">
        <v>0</v>
      </c>
      <c r="G131" s="18">
        <v>2</v>
      </c>
      <c r="H131" s="18"/>
      <c r="I131" s="177">
        <f t="shared" si="4"/>
        <v>50.67</v>
      </c>
      <c r="J131" s="2"/>
      <c r="N131" s="2">
        <f t="shared" si="5"/>
        <v>0</v>
      </c>
      <c r="O131">
        <f t="shared" si="6"/>
        <v>0</v>
      </c>
      <c r="P131" s="2"/>
      <c r="Q131" s="2">
        <f t="shared" si="7"/>
        <v>0</v>
      </c>
    </row>
    <row r="132" spans="2:17" x14ac:dyDescent="0.25">
      <c r="B132" s="30" t="s">
        <v>595</v>
      </c>
      <c r="C132" s="31" t="s">
        <v>129</v>
      </c>
      <c r="D132" s="2">
        <v>0</v>
      </c>
      <c r="E132" s="32"/>
      <c r="F132" s="32">
        <v>0</v>
      </c>
      <c r="G132" s="18">
        <v>0</v>
      </c>
      <c r="H132" s="18"/>
      <c r="I132" s="177">
        <f t="shared" si="4"/>
        <v>0</v>
      </c>
      <c r="J132" s="2"/>
      <c r="N132" s="2">
        <f t="shared" si="5"/>
        <v>0</v>
      </c>
      <c r="O132">
        <f t="shared" si="6"/>
        <v>0</v>
      </c>
      <c r="P132" s="2"/>
      <c r="Q132" s="2">
        <f t="shared" si="7"/>
        <v>0</v>
      </c>
    </row>
    <row r="133" spans="2:17" x14ac:dyDescent="0.25">
      <c r="B133" s="30" t="s">
        <v>596</v>
      </c>
      <c r="C133" s="31" t="s">
        <v>130</v>
      </c>
      <c r="D133" s="2">
        <v>369</v>
      </c>
      <c r="E133" s="32"/>
      <c r="F133" s="32">
        <v>0</v>
      </c>
      <c r="G133" s="18">
        <v>0</v>
      </c>
      <c r="I133" s="177">
        <f t="shared" si="4"/>
        <v>369</v>
      </c>
      <c r="J133" s="2"/>
      <c r="N133" s="2">
        <f t="shared" si="5"/>
        <v>0</v>
      </c>
      <c r="O133">
        <f t="shared" si="6"/>
        <v>0</v>
      </c>
      <c r="P133" s="2"/>
      <c r="Q133" s="2">
        <f t="shared" si="7"/>
        <v>0</v>
      </c>
    </row>
    <row r="134" spans="2:17" x14ac:dyDescent="0.25">
      <c r="B134" s="30" t="s">
        <v>597</v>
      </c>
      <c r="C134" s="31" t="s">
        <v>131</v>
      </c>
      <c r="D134" s="2">
        <v>743</v>
      </c>
      <c r="E134" s="32"/>
      <c r="F134" s="32">
        <v>9</v>
      </c>
      <c r="G134" s="18">
        <v>0</v>
      </c>
      <c r="H134" s="18"/>
      <c r="I134" s="177">
        <f t="shared" si="4"/>
        <v>752</v>
      </c>
      <c r="J134" s="2"/>
      <c r="N134" s="2">
        <f t="shared" si="5"/>
        <v>0</v>
      </c>
      <c r="O134">
        <f t="shared" si="6"/>
        <v>0</v>
      </c>
      <c r="P134" s="2"/>
      <c r="Q134" s="2">
        <f t="shared" si="7"/>
        <v>0</v>
      </c>
    </row>
    <row r="135" spans="2:17" x14ac:dyDescent="0.25">
      <c r="B135" s="30" t="s">
        <v>782</v>
      </c>
      <c r="C135" s="31" t="s">
        <v>132</v>
      </c>
      <c r="D135" s="2">
        <v>0</v>
      </c>
      <c r="E135" s="32"/>
      <c r="F135" s="32">
        <v>0</v>
      </c>
      <c r="G135" s="18">
        <v>0</v>
      </c>
      <c r="H135" s="18"/>
      <c r="I135" s="177">
        <f t="shared" si="4"/>
        <v>0</v>
      </c>
      <c r="J135" s="2"/>
      <c r="N135" s="2">
        <f t="shared" si="5"/>
        <v>0</v>
      </c>
      <c r="O135">
        <f t="shared" si="6"/>
        <v>0</v>
      </c>
      <c r="P135" s="2"/>
      <c r="Q135" s="2">
        <f t="shared" si="7"/>
        <v>0</v>
      </c>
    </row>
    <row r="136" spans="2:17" x14ac:dyDescent="0.25">
      <c r="B136" s="30" t="s">
        <v>598</v>
      </c>
      <c r="C136" s="31" t="s">
        <v>133</v>
      </c>
      <c r="D136" s="2">
        <v>3642.5</v>
      </c>
      <c r="E136" s="32"/>
      <c r="F136" s="32">
        <v>48</v>
      </c>
      <c r="G136" s="18">
        <v>0</v>
      </c>
      <c r="I136" s="177">
        <f t="shared" si="4"/>
        <v>3690.5</v>
      </c>
      <c r="J136" s="2"/>
      <c r="N136" s="2">
        <f t="shared" si="5"/>
        <v>0</v>
      </c>
      <c r="O136">
        <f t="shared" si="6"/>
        <v>0</v>
      </c>
      <c r="P136" s="2"/>
      <c r="Q136" s="2">
        <f t="shared" si="7"/>
        <v>0</v>
      </c>
    </row>
    <row r="137" spans="2:17" x14ac:dyDescent="0.25">
      <c r="B137" s="30" t="s">
        <v>599</v>
      </c>
      <c r="C137" s="31" t="s">
        <v>134</v>
      </c>
      <c r="D137" s="2">
        <v>314.66000000000003</v>
      </c>
      <c r="E137" s="32"/>
      <c r="F137" s="32">
        <v>4</v>
      </c>
      <c r="G137" s="18">
        <v>0</v>
      </c>
      <c r="H137" s="18"/>
      <c r="I137" s="177">
        <f t="shared" ref="I137:I200" si="8">IF(D137+E137+F137-G137+Q137&lt;0,0,D137+E137+F137+Q137-G137)</f>
        <v>318.66000000000003</v>
      </c>
      <c r="J137" s="2"/>
      <c r="N137" s="2">
        <f t="shared" ref="N137:N200" si="9">IFERROR(D137/L137,0)</f>
        <v>0</v>
      </c>
      <c r="O137">
        <f t="shared" ref="O137:O200" si="10">M137-L137</f>
        <v>0</v>
      </c>
      <c r="P137" s="2"/>
      <c r="Q137" s="2">
        <f t="shared" ref="Q137:Q200" si="11">O137*N137</f>
        <v>0</v>
      </c>
    </row>
    <row r="138" spans="2:17" x14ac:dyDescent="0.25">
      <c r="B138" s="30" t="s">
        <v>600</v>
      </c>
      <c r="C138" s="31" t="s">
        <v>135</v>
      </c>
      <c r="D138" s="2">
        <v>0</v>
      </c>
      <c r="E138" s="32"/>
      <c r="F138" s="32">
        <v>0</v>
      </c>
      <c r="G138" s="18">
        <v>0</v>
      </c>
      <c r="H138" s="18"/>
      <c r="I138" s="177">
        <f t="shared" si="8"/>
        <v>0</v>
      </c>
      <c r="J138" s="2"/>
      <c r="N138" s="2">
        <f t="shared" si="9"/>
        <v>0</v>
      </c>
      <c r="O138">
        <f t="shared" si="10"/>
        <v>0</v>
      </c>
      <c r="P138" s="2"/>
      <c r="Q138" s="2">
        <f t="shared" si="11"/>
        <v>0</v>
      </c>
    </row>
    <row r="139" spans="2:17" x14ac:dyDescent="0.25">
      <c r="B139" s="30" t="s">
        <v>601</v>
      </c>
      <c r="C139" s="31" t="s">
        <v>136</v>
      </c>
      <c r="D139" s="2">
        <v>5</v>
      </c>
      <c r="E139" s="32"/>
      <c r="F139" s="32">
        <v>0</v>
      </c>
      <c r="G139" s="18">
        <v>0</v>
      </c>
      <c r="I139" s="177">
        <f t="shared" si="8"/>
        <v>5</v>
      </c>
      <c r="J139" s="2"/>
      <c r="N139" s="2">
        <f t="shared" si="9"/>
        <v>0</v>
      </c>
      <c r="O139">
        <f t="shared" si="10"/>
        <v>0</v>
      </c>
      <c r="P139" s="2"/>
      <c r="Q139" s="2">
        <f t="shared" si="11"/>
        <v>0</v>
      </c>
    </row>
    <row r="140" spans="2:17" x14ac:dyDescent="0.25">
      <c r="B140" s="30" t="s">
        <v>440</v>
      </c>
      <c r="C140" s="31" t="s">
        <v>137</v>
      </c>
      <c r="D140" s="2">
        <v>23</v>
      </c>
      <c r="E140" s="32"/>
      <c r="F140" s="32">
        <v>0</v>
      </c>
      <c r="G140" s="18">
        <v>0</v>
      </c>
      <c r="I140" s="177">
        <f t="shared" si="8"/>
        <v>23</v>
      </c>
      <c r="J140" s="2"/>
      <c r="N140" s="2">
        <f t="shared" si="9"/>
        <v>0</v>
      </c>
      <c r="O140">
        <f t="shared" si="10"/>
        <v>0</v>
      </c>
      <c r="P140" s="2"/>
      <c r="Q140" s="2">
        <f t="shared" si="11"/>
        <v>0</v>
      </c>
    </row>
    <row r="141" spans="2:17" x14ac:dyDescent="0.25">
      <c r="B141" s="30" t="s">
        <v>602</v>
      </c>
      <c r="C141" s="31" t="s">
        <v>138</v>
      </c>
      <c r="D141" s="2">
        <v>551.17000000000007</v>
      </c>
      <c r="E141" s="32"/>
      <c r="F141" s="32">
        <v>15.166666666666666</v>
      </c>
      <c r="G141" s="18">
        <v>0</v>
      </c>
      <c r="I141" s="177">
        <f t="shared" si="8"/>
        <v>566.3366666666667</v>
      </c>
      <c r="J141" s="2"/>
      <c r="N141" s="2">
        <f t="shared" si="9"/>
        <v>0</v>
      </c>
      <c r="O141">
        <f t="shared" si="10"/>
        <v>0</v>
      </c>
      <c r="P141" s="2"/>
      <c r="Q141" s="2">
        <f t="shared" si="11"/>
        <v>0</v>
      </c>
    </row>
    <row r="142" spans="2:17" x14ac:dyDescent="0.25">
      <c r="B142" s="30" t="s">
        <v>603</v>
      </c>
      <c r="C142" s="31" t="s">
        <v>139</v>
      </c>
      <c r="D142" s="2">
        <v>0</v>
      </c>
      <c r="E142" s="32"/>
      <c r="F142" s="32">
        <v>0</v>
      </c>
      <c r="G142" s="18">
        <v>0</v>
      </c>
      <c r="I142" s="177">
        <f t="shared" si="8"/>
        <v>0</v>
      </c>
      <c r="J142" s="2"/>
      <c r="N142" s="2">
        <f t="shared" si="9"/>
        <v>0</v>
      </c>
      <c r="O142">
        <f t="shared" si="10"/>
        <v>0</v>
      </c>
      <c r="P142" s="2"/>
      <c r="Q142" s="2">
        <f t="shared" si="11"/>
        <v>0</v>
      </c>
    </row>
    <row r="143" spans="2:17" x14ac:dyDescent="0.25">
      <c r="B143" s="33" t="s">
        <v>488</v>
      </c>
      <c r="C143" s="34" t="s">
        <v>140</v>
      </c>
      <c r="D143" s="2">
        <v>22.84</v>
      </c>
      <c r="E143" s="32"/>
      <c r="F143" s="32">
        <v>0</v>
      </c>
      <c r="G143" s="18">
        <v>0</v>
      </c>
      <c r="H143" s="18"/>
      <c r="I143" s="177">
        <f t="shared" si="8"/>
        <v>22.84</v>
      </c>
      <c r="J143" s="2"/>
      <c r="N143" s="2">
        <f t="shared" si="9"/>
        <v>0</v>
      </c>
      <c r="O143">
        <f t="shared" si="10"/>
        <v>0</v>
      </c>
      <c r="P143" s="2"/>
      <c r="Q143" s="2">
        <f t="shared" si="11"/>
        <v>0</v>
      </c>
    </row>
    <row r="144" spans="2:17" x14ac:dyDescent="0.25">
      <c r="B144" s="34" t="s">
        <v>604</v>
      </c>
      <c r="C144" s="31" t="s">
        <v>141</v>
      </c>
      <c r="D144" s="2">
        <v>2.67</v>
      </c>
      <c r="E144" s="32"/>
      <c r="F144" s="32">
        <v>0</v>
      </c>
      <c r="G144" s="18">
        <v>0</v>
      </c>
      <c r="I144" s="177">
        <f t="shared" si="8"/>
        <v>2.67</v>
      </c>
      <c r="J144" s="2"/>
      <c r="N144" s="2">
        <f t="shared" si="9"/>
        <v>0</v>
      </c>
      <c r="O144">
        <f t="shared" si="10"/>
        <v>0</v>
      </c>
      <c r="P144" s="2"/>
      <c r="Q144" s="2">
        <f t="shared" si="11"/>
        <v>0</v>
      </c>
    </row>
    <row r="145" spans="2:17" x14ac:dyDescent="0.25">
      <c r="B145" s="30" t="s">
        <v>783</v>
      </c>
      <c r="C145" s="31" t="s">
        <v>142</v>
      </c>
      <c r="D145" s="2">
        <v>0</v>
      </c>
      <c r="E145" s="32"/>
      <c r="F145" s="32">
        <v>0</v>
      </c>
      <c r="G145" s="18">
        <v>0</v>
      </c>
      <c r="I145" s="177">
        <f t="shared" si="8"/>
        <v>0</v>
      </c>
      <c r="J145" s="2"/>
      <c r="N145" s="2">
        <f t="shared" si="9"/>
        <v>0</v>
      </c>
      <c r="O145">
        <f t="shared" si="10"/>
        <v>0</v>
      </c>
      <c r="P145" s="2"/>
      <c r="Q145" s="2">
        <f t="shared" si="11"/>
        <v>0</v>
      </c>
    </row>
    <row r="146" spans="2:17" x14ac:dyDescent="0.25">
      <c r="B146" s="30" t="s">
        <v>605</v>
      </c>
      <c r="C146" s="31" t="s">
        <v>143</v>
      </c>
      <c r="D146" s="2">
        <v>10.17</v>
      </c>
      <c r="E146" s="32"/>
      <c r="F146" s="32">
        <v>0</v>
      </c>
      <c r="G146" s="18">
        <v>0</v>
      </c>
      <c r="I146" s="177">
        <f t="shared" si="8"/>
        <v>10.17</v>
      </c>
      <c r="J146" s="2"/>
      <c r="N146" s="2">
        <f t="shared" si="9"/>
        <v>0</v>
      </c>
      <c r="O146">
        <f t="shared" si="10"/>
        <v>0</v>
      </c>
      <c r="P146" s="2"/>
      <c r="Q146" s="2">
        <f t="shared" si="11"/>
        <v>0</v>
      </c>
    </row>
    <row r="147" spans="2:17" x14ac:dyDescent="0.25">
      <c r="B147" s="30" t="s">
        <v>606</v>
      </c>
      <c r="C147" s="31" t="s">
        <v>144</v>
      </c>
      <c r="D147" s="2">
        <v>459.5</v>
      </c>
      <c r="E147" s="32"/>
      <c r="F147" s="32">
        <v>0</v>
      </c>
      <c r="G147" s="18">
        <v>1</v>
      </c>
      <c r="I147" s="177">
        <f t="shared" si="8"/>
        <v>458.5</v>
      </c>
      <c r="J147" s="2"/>
      <c r="N147" s="2">
        <f t="shared" si="9"/>
        <v>0</v>
      </c>
      <c r="O147">
        <f t="shared" si="10"/>
        <v>0</v>
      </c>
      <c r="P147" s="2"/>
      <c r="Q147" s="2">
        <f t="shared" si="11"/>
        <v>0</v>
      </c>
    </row>
    <row r="148" spans="2:17" x14ac:dyDescent="0.25">
      <c r="B148" s="30" t="s">
        <v>607</v>
      </c>
      <c r="C148" s="31" t="s">
        <v>145</v>
      </c>
      <c r="D148" s="2">
        <v>295.83999999999997</v>
      </c>
      <c r="E148" s="32"/>
      <c r="F148" s="32">
        <v>0</v>
      </c>
      <c r="G148" s="18">
        <v>0</v>
      </c>
      <c r="H148" s="18"/>
      <c r="I148" s="177">
        <f t="shared" si="8"/>
        <v>295.83999999999997</v>
      </c>
      <c r="J148" s="2"/>
      <c r="N148" s="2">
        <f t="shared" si="9"/>
        <v>0</v>
      </c>
      <c r="O148">
        <f t="shared" si="10"/>
        <v>0</v>
      </c>
      <c r="P148" s="2"/>
      <c r="Q148" s="2">
        <f t="shared" si="11"/>
        <v>0</v>
      </c>
    </row>
    <row r="149" spans="2:17" x14ac:dyDescent="0.25">
      <c r="B149" s="30" t="s">
        <v>608</v>
      </c>
      <c r="C149" s="31" t="s">
        <v>146</v>
      </c>
      <c r="D149" s="2">
        <v>3</v>
      </c>
      <c r="E149" s="32"/>
      <c r="F149" s="32">
        <v>0</v>
      </c>
      <c r="G149" s="18">
        <v>0</v>
      </c>
      <c r="H149" s="18"/>
      <c r="I149" s="177">
        <f t="shared" si="8"/>
        <v>3</v>
      </c>
      <c r="J149" s="2"/>
      <c r="N149" s="2">
        <f t="shared" si="9"/>
        <v>0</v>
      </c>
      <c r="O149">
        <f t="shared" si="10"/>
        <v>0</v>
      </c>
      <c r="P149" s="2"/>
      <c r="Q149" s="2">
        <f t="shared" si="11"/>
        <v>0</v>
      </c>
    </row>
    <row r="150" spans="2:17" x14ac:dyDescent="0.25">
      <c r="B150" s="30" t="s">
        <v>609</v>
      </c>
      <c r="C150" s="31" t="s">
        <v>147</v>
      </c>
      <c r="D150" s="2">
        <v>232.17</v>
      </c>
      <c r="E150" s="32"/>
      <c r="F150" s="32">
        <v>0</v>
      </c>
      <c r="G150" s="18">
        <v>0</v>
      </c>
      <c r="H150" s="18"/>
      <c r="I150" s="177">
        <f t="shared" si="8"/>
        <v>232.17</v>
      </c>
      <c r="J150" s="2"/>
      <c r="N150" s="2">
        <f t="shared" si="9"/>
        <v>0</v>
      </c>
      <c r="O150">
        <f t="shared" si="10"/>
        <v>0</v>
      </c>
      <c r="P150" s="2"/>
      <c r="Q150" s="2">
        <f t="shared" si="11"/>
        <v>0</v>
      </c>
    </row>
    <row r="151" spans="2:17" x14ac:dyDescent="0.25">
      <c r="B151" s="30" t="s">
        <v>610</v>
      </c>
      <c r="C151" s="31" t="s">
        <v>148</v>
      </c>
      <c r="D151" s="2">
        <v>13.17</v>
      </c>
      <c r="E151" s="32"/>
      <c r="F151" s="32">
        <v>1</v>
      </c>
      <c r="G151" s="18">
        <v>0</v>
      </c>
      <c r="I151" s="177">
        <f t="shared" si="8"/>
        <v>14.17</v>
      </c>
      <c r="J151" s="2"/>
      <c r="N151" s="2">
        <f t="shared" si="9"/>
        <v>0</v>
      </c>
      <c r="O151">
        <f t="shared" si="10"/>
        <v>0</v>
      </c>
      <c r="P151" s="2"/>
      <c r="Q151" s="2">
        <f t="shared" si="11"/>
        <v>0</v>
      </c>
    </row>
    <row r="152" spans="2:17" x14ac:dyDescent="0.25">
      <c r="B152" s="30" t="s">
        <v>611</v>
      </c>
      <c r="C152" s="31" t="s">
        <v>149</v>
      </c>
      <c r="D152" s="2">
        <v>0</v>
      </c>
      <c r="E152" s="32"/>
      <c r="F152" s="32">
        <v>0</v>
      </c>
      <c r="G152" s="18">
        <v>0</v>
      </c>
      <c r="I152" s="177">
        <f t="shared" si="8"/>
        <v>0</v>
      </c>
      <c r="J152" s="2"/>
      <c r="N152" s="2">
        <f t="shared" si="9"/>
        <v>0</v>
      </c>
      <c r="O152">
        <f t="shared" si="10"/>
        <v>0</v>
      </c>
      <c r="P152" s="2"/>
      <c r="Q152" s="2">
        <f t="shared" si="11"/>
        <v>0</v>
      </c>
    </row>
    <row r="153" spans="2:17" x14ac:dyDescent="0.25">
      <c r="B153" s="30" t="s">
        <v>612</v>
      </c>
      <c r="C153" s="31" t="s">
        <v>150</v>
      </c>
      <c r="D153" s="2">
        <v>1193.8399999999999</v>
      </c>
      <c r="E153" s="32"/>
      <c r="F153" s="32">
        <v>107.16666666666667</v>
      </c>
      <c r="G153" s="18">
        <v>1</v>
      </c>
      <c r="I153" s="177">
        <f t="shared" si="8"/>
        <v>1300.0066666666667</v>
      </c>
      <c r="J153" s="2"/>
      <c r="N153" s="2">
        <f t="shared" si="9"/>
        <v>0</v>
      </c>
      <c r="O153">
        <f t="shared" si="10"/>
        <v>0</v>
      </c>
      <c r="P153" s="2"/>
      <c r="Q153" s="2">
        <f t="shared" si="11"/>
        <v>0</v>
      </c>
    </row>
    <row r="154" spans="2:17" x14ac:dyDescent="0.25">
      <c r="B154" s="30" t="s">
        <v>613</v>
      </c>
      <c r="C154" s="31" t="s">
        <v>151</v>
      </c>
      <c r="D154" s="2">
        <v>1</v>
      </c>
      <c r="E154" s="32"/>
      <c r="F154" s="32">
        <v>0</v>
      </c>
      <c r="G154" s="18">
        <v>0</v>
      </c>
      <c r="I154" s="177">
        <f t="shared" si="8"/>
        <v>1</v>
      </c>
      <c r="J154" s="2"/>
      <c r="N154" s="2">
        <f t="shared" si="9"/>
        <v>0</v>
      </c>
      <c r="O154">
        <f t="shared" si="10"/>
        <v>0</v>
      </c>
      <c r="P154" s="2"/>
      <c r="Q154" s="2">
        <f t="shared" si="11"/>
        <v>0</v>
      </c>
    </row>
    <row r="155" spans="2:17" x14ac:dyDescent="0.25">
      <c r="B155" s="30" t="s">
        <v>614</v>
      </c>
      <c r="C155" s="31" t="s">
        <v>152</v>
      </c>
      <c r="D155" s="2">
        <v>439.67</v>
      </c>
      <c r="E155" s="32"/>
      <c r="F155" s="32">
        <v>32.333333333333336</v>
      </c>
      <c r="G155" s="18">
        <v>0</v>
      </c>
      <c r="H155" s="18"/>
      <c r="I155" s="177">
        <f t="shared" si="8"/>
        <v>472.00333333333333</v>
      </c>
      <c r="J155" s="2"/>
      <c r="N155" s="2">
        <f t="shared" si="9"/>
        <v>0</v>
      </c>
      <c r="O155">
        <f t="shared" si="10"/>
        <v>0</v>
      </c>
      <c r="P155" s="2"/>
      <c r="Q155" s="2">
        <f t="shared" si="11"/>
        <v>0</v>
      </c>
    </row>
    <row r="156" spans="2:17" x14ac:dyDescent="0.25">
      <c r="B156" s="30" t="s">
        <v>615</v>
      </c>
      <c r="C156" s="31" t="s">
        <v>153</v>
      </c>
      <c r="D156" s="2">
        <v>25.83</v>
      </c>
      <c r="E156" s="32"/>
      <c r="F156" s="32">
        <v>0</v>
      </c>
      <c r="G156" s="18">
        <v>0</v>
      </c>
      <c r="H156" s="18"/>
      <c r="I156" s="177">
        <f t="shared" si="8"/>
        <v>25.83</v>
      </c>
      <c r="J156" s="2"/>
      <c r="N156" s="2">
        <f t="shared" si="9"/>
        <v>0</v>
      </c>
      <c r="O156">
        <f t="shared" si="10"/>
        <v>0</v>
      </c>
      <c r="P156" s="2"/>
      <c r="Q156" s="2">
        <f t="shared" si="11"/>
        <v>0</v>
      </c>
    </row>
    <row r="157" spans="2:17" x14ac:dyDescent="0.25">
      <c r="B157" s="30" t="s">
        <v>616</v>
      </c>
      <c r="C157" s="31" t="s">
        <v>154</v>
      </c>
      <c r="D157" s="2">
        <v>142.82999999999998</v>
      </c>
      <c r="E157" s="32"/>
      <c r="F157" s="32">
        <v>0</v>
      </c>
      <c r="G157" s="18">
        <v>0</v>
      </c>
      <c r="H157" s="18"/>
      <c r="I157" s="177">
        <f t="shared" si="8"/>
        <v>142.82999999999998</v>
      </c>
      <c r="J157" s="2"/>
      <c r="N157" s="2">
        <f t="shared" si="9"/>
        <v>0</v>
      </c>
      <c r="O157">
        <f t="shared" si="10"/>
        <v>0</v>
      </c>
      <c r="P157" s="2"/>
      <c r="Q157" s="2">
        <f t="shared" si="11"/>
        <v>0</v>
      </c>
    </row>
    <row r="158" spans="2:17" x14ac:dyDescent="0.25">
      <c r="B158" s="30" t="s">
        <v>617</v>
      </c>
      <c r="C158" s="31" t="s">
        <v>155</v>
      </c>
      <c r="D158" s="2">
        <v>271.33</v>
      </c>
      <c r="E158" s="32"/>
      <c r="F158" s="32">
        <v>12.5</v>
      </c>
      <c r="G158" s="18">
        <v>1</v>
      </c>
      <c r="H158" s="18"/>
      <c r="I158" s="177">
        <f t="shared" si="8"/>
        <v>282.83</v>
      </c>
      <c r="J158" s="2"/>
      <c r="N158" s="2">
        <f t="shared" si="9"/>
        <v>0</v>
      </c>
      <c r="O158">
        <f t="shared" si="10"/>
        <v>0</v>
      </c>
      <c r="P158" s="2"/>
      <c r="Q158" s="2">
        <f t="shared" si="11"/>
        <v>0</v>
      </c>
    </row>
    <row r="159" spans="2:17" x14ac:dyDescent="0.25">
      <c r="B159" s="30" t="s">
        <v>618</v>
      </c>
      <c r="C159" s="31" t="s">
        <v>156</v>
      </c>
      <c r="D159" s="2">
        <v>28.67</v>
      </c>
      <c r="E159" s="32"/>
      <c r="F159" s="32">
        <v>0</v>
      </c>
      <c r="G159" s="18">
        <v>0</v>
      </c>
      <c r="H159" s="18"/>
      <c r="I159" s="177">
        <f t="shared" si="8"/>
        <v>28.67</v>
      </c>
      <c r="J159" s="2"/>
      <c r="N159" s="2">
        <f t="shared" si="9"/>
        <v>0</v>
      </c>
      <c r="O159">
        <f t="shared" si="10"/>
        <v>0</v>
      </c>
      <c r="P159" s="2"/>
      <c r="Q159" s="2">
        <f t="shared" si="11"/>
        <v>0</v>
      </c>
    </row>
    <row r="160" spans="2:17" x14ac:dyDescent="0.25">
      <c r="B160" s="30" t="s">
        <v>619</v>
      </c>
      <c r="C160" s="31" t="s">
        <v>157</v>
      </c>
      <c r="D160" s="2">
        <v>0</v>
      </c>
      <c r="E160" s="32"/>
      <c r="F160" s="32">
        <v>0</v>
      </c>
      <c r="G160" s="18">
        <v>0</v>
      </c>
      <c r="I160" s="177">
        <f t="shared" si="8"/>
        <v>0</v>
      </c>
      <c r="J160" s="2"/>
      <c r="N160" s="2">
        <f t="shared" si="9"/>
        <v>0</v>
      </c>
      <c r="O160">
        <f t="shared" si="10"/>
        <v>0</v>
      </c>
      <c r="P160" s="2"/>
      <c r="Q160" s="2">
        <f t="shared" si="11"/>
        <v>0</v>
      </c>
    </row>
    <row r="161" spans="2:17" x14ac:dyDescent="0.25">
      <c r="B161" s="30" t="s">
        <v>620</v>
      </c>
      <c r="C161" s="31" t="s">
        <v>158</v>
      </c>
      <c r="D161" s="2">
        <v>828.16</v>
      </c>
      <c r="E161" s="32"/>
      <c r="F161" s="32">
        <v>10</v>
      </c>
      <c r="G161" s="18">
        <v>0</v>
      </c>
      <c r="H161" s="18"/>
      <c r="I161" s="177">
        <f t="shared" si="8"/>
        <v>838.16</v>
      </c>
      <c r="J161" s="2"/>
      <c r="N161" s="2">
        <f t="shared" si="9"/>
        <v>0</v>
      </c>
      <c r="O161">
        <f t="shared" si="10"/>
        <v>0</v>
      </c>
      <c r="P161" s="2"/>
      <c r="Q161" s="2">
        <f t="shared" si="11"/>
        <v>0</v>
      </c>
    </row>
    <row r="162" spans="2:17" x14ac:dyDescent="0.25">
      <c r="B162" s="30" t="s">
        <v>621</v>
      </c>
      <c r="C162" s="31" t="s">
        <v>159</v>
      </c>
      <c r="D162" s="2">
        <v>37.67</v>
      </c>
      <c r="E162" s="32"/>
      <c r="F162" s="32">
        <v>0</v>
      </c>
      <c r="G162" s="18">
        <v>0</v>
      </c>
      <c r="H162" s="18"/>
      <c r="I162" s="177">
        <f t="shared" si="8"/>
        <v>37.67</v>
      </c>
      <c r="J162" s="2"/>
      <c r="N162" s="2">
        <f t="shared" si="9"/>
        <v>0</v>
      </c>
      <c r="O162">
        <f t="shared" si="10"/>
        <v>0</v>
      </c>
      <c r="P162" s="2"/>
      <c r="Q162" s="2">
        <f t="shared" si="11"/>
        <v>0</v>
      </c>
    </row>
    <row r="163" spans="2:17" x14ac:dyDescent="0.25">
      <c r="B163" s="30" t="s">
        <v>622</v>
      </c>
      <c r="C163" s="31" t="s">
        <v>160</v>
      </c>
      <c r="D163" s="2">
        <v>0</v>
      </c>
      <c r="E163" s="32"/>
      <c r="F163" s="32">
        <v>0</v>
      </c>
      <c r="G163" s="18">
        <v>0</v>
      </c>
      <c r="H163" s="18"/>
      <c r="I163" s="177">
        <f t="shared" si="8"/>
        <v>0</v>
      </c>
      <c r="J163" s="2"/>
      <c r="N163" s="2">
        <f t="shared" si="9"/>
        <v>0</v>
      </c>
      <c r="O163">
        <f t="shared" si="10"/>
        <v>0</v>
      </c>
      <c r="P163" s="2"/>
      <c r="Q163" s="2">
        <f t="shared" si="11"/>
        <v>0</v>
      </c>
    </row>
    <row r="164" spans="2:17" x14ac:dyDescent="0.25">
      <c r="B164" s="30" t="s">
        <v>623</v>
      </c>
      <c r="C164" s="31" t="s">
        <v>161</v>
      </c>
      <c r="D164" s="2">
        <v>1256.5</v>
      </c>
      <c r="E164" s="32"/>
      <c r="F164" s="32">
        <v>5</v>
      </c>
      <c r="G164" s="18">
        <v>0</v>
      </c>
      <c r="H164" s="18"/>
      <c r="I164" s="177">
        <f t="shared" si="8"/>
        <v>1261.5</v>
      </c>
      <c r="J164" s="2"/>
      <c r="N164" s="2">
        <f t="shared" si="9"/>
        <v>0</v>
      </c>
      <c r="O164">
        <f t="shared" si="10"/>
        <v>0</v>
      </c>
      <c r="P164" s="2"/>
      <c r="Q164" s="2">
        <f t="shared" si="11"/>
        <v>0</v>
      </c>
    </row>
    <row r="165" spans="2:17" x14ac:dyDescent="0.25">
      <c r="B165" s="30" t="s">
        <v>468</v>
      </c>
      <c r="C165" s="31" t="s">
        <v>162</v>
      </c>
      <c r="D165" s="2">
        <v>68.17</v>
      </c>
      <c r="E165" s="32"/>
      <c r="F165" s="32">
        <v>0</v>
      </c>
      <c r="G165" s="18">
        <v>0</v>
      </c>
      <c r="I165" s="177">
        <f t="shared" si="8"/>
        <v>68.17</v>
      </c>
      <c r="J165" s="2"/>
      <c r="N165" s="2">
        <f t="shared" si="9"/>
        <v>0</v>
      </c>
      <c r="O165">
        <f t="shared" si="10"/>
        <v>0</v>
      </c>
      <c r="P165" s="2"/>
      <c r="Q165" s="2">
        <f t="shared" si="11"/>
        <v>0</v>
      </c>
    </row>
    <row r="166" spans="2:17" x14ac:dyDescent="0.25">
      <c r="B166" s="30" t="s">
        <v>624</v>
      </c>
      <c r="C166" s="31" t="s">
        <v>163</v>
      </c>
      <c r="D166" s="2">
        <v>136.16</v>
      </c>
      <c r="E166" s="32"/>
      <c r="F166" s="32">
        <v>263.16666666666669</v>
      </c>
      <c r="G166" s="18">
        <v>0</v>
      </c>
      <c r="I166" s="177">
        <f t="shared" si="8"/>
        <v>399.32666666666671</v>
      </c>
      <c r="J166" s="2"/>
      <c r="N166" s="2">
        <f t="shared" si="9"/>
        <v>0</v>
      </c>
      <c r="O166">
        <f t="shared" si="10"/>
        <v>0</v>
      </c>
      <c r="P166" s="2"/>
      <c r="Q166" s="2">
        <f t="shared" si="11"/>
        <v>0</v>
      </c>
    </row>
    <row r="167" spans="2:17" x14ac:dyDescent="0.25">
      <c r="B167" s="30" t="s">
        <v>625</v>
      </c>
      <c r="C167" s="31" t="s">
        <v>164</v>
      </c>
      <c r="D167" s="2">
        <v>100</v>
      </c>
      <c r="E167" s="32"/>
      <c r="F167" s="32">
        <v>38</v>
      </c>
      <c r="G167" s="18">
        <v>0</v>
      </c>
      <c r="I167" s="177">
        <f t="shared" si="8"/>
        <v>138</v>
      </c>
      <c r="J167" s="2"/>
      <c r="N167" s="2">
        <f t="shared" si="9"/>
        <v>0</v>
      </c>
      <c r="O167">
        <f t="shared" si="10"/>
        <v>0</v>
      </c>
      <c r="P167" s="2"/>
      <c r="Q167" s="2">
        <f t="shared" si="11"/>
        <v>0</v>
      </c>
    </row>
    <row r="168" spans="2:17" x14ac:dyDescent="0.25">
      <c r="B168" s="30" t="s">
        <v>626</v>
      </c>
      <c r="C168" s="31" t="s">
        <v>165</v>
      </c>
      <c r="D168" s="2">
        <v>0</v>
      </c>
      <c r="E168" s="32"/>
      <c r="F168" s="32">
        <v>0</v>
      </c>
      <c r="G168" s="18">
        <v>0</v>
      </c>
      <c r="I168" s="177">
        <f t="shared" si="8"/>
        <v>0</v>
      </c>
      <c r="J168" s="2"/>
      <c r="N168" s="2">
        <f t="shared" si="9"/>
        <v>0</v>
      </c>
      <c r="O168">
        <f t="shared" si="10"/>
        <v>0</v>
      </c>
      <c r="P168" s="2"/>
      <c r="Q168" s="2">
        <f t="shared" si="11"/>
        <v>0</v>
      </c>
    </row>
    <row r="169" spans="2:17" x14ac:dyDescent="0.25">
      <c r="B169" s="34" t="s">
        <v>627</v>
      </c>
      <c r="C169" s="31" t="s">
        <v>166</v>
      </c>
      <c r="D169" s="2">
        <v>1857.17</v>
      </c>
      <c r="E169" s="32">
        <v>2</v>
      </c>
      <c r="F169" s="32">
        <v>10.333333333333334</v>
      </c>
      <c r="G169" s="18">
        <v>0</v>
      </c>
      <c r="H169" s="18"/>
      <c r="I169" s="177">
        <f t="shared" si="8"/>
        <v>1869.5033333333333</v>
      </c>
      <c r="J169" s="2"/>
      <c r="N169" s="2">
        <f t="shared" si="9"/>
        <v>0</v>
      </c>
      <c r="O169">
        <f t="shared" si="10"/>
        <v>0</v>
      </c>
      <c r="P169" s="2"/>
      <c r="Q169" s="2">
        <f t="shared" si="11"/>
        <v>0</v>
      </c>
    </row>
    <row r="170" spans="2:17" x14ac:dyDescent="0.25">
      <c r="B170" s="30" t="s">
        <v>784</v>
      </c>
      <c r="C170" s="31" t="s">
        <v>167</v>
      </c>
      <c r="D170" s="2">
        <v>0</v>
      </c>
      <c r="E170" s="32"/>
      <c r="F170" s="32">
        <v>0</v>
      </c>
      <c r="G170" s="18">
        <v>0</v>
      </c>
      <c r="H170" s="18"/>
      <c r="I170" s="177">
        <f t="shared" si="8"/>
        <v>0</v>
      </c>
      <c r="J170" s="2"/>
      <c r="N170" s="2">
        <f t="shared" si="9"/>
        <v>0</v>
      </c>
      <c r="O170">
        <f t="shared" si="10"/>
        <v>0</v>
      </c>
      <c r="P170" s="2"/>
      <c r="Q170" s="2">
        <f t="shared" si="11"/>
        <v>0</v>
      </c>
    </row>
    <row r="171" spans="2:17" x14ac:dyDescent="0.25">
      <c r="B171" s="30" t="s">
        <v>628</v>
      </c>
      <c r="C171" s="31" t="s">
        <v>168</v>
      </c>
      <c r="D171" s="2">
        <v>4263.67</v>
      </c>
      <c r="E171" s="32"/>
      <c r="F171" s="32">
        <v>8.6666666666666661</v>
      </c>
      <c r="G171" s="18">
        <v>0</v>
      </c>
      <c r="H171" s="18"/>
      <c r="I171" s="177">
        <f t="shared" si="8"/>
        <v>4272.336666666667</v>
      </c>
      <c r="J171" s="2"/>
      <c r="N171" s="2">
        <f t="shared" si="9"/>
        <v>0</v>
      </c>
      <c r="O171">
        <f t="shared" si="10"/>
        <v>0</v>
      </c>
      <c r="P171" s="2"/>
      <c r="Q171" s="2">
        <f t="shared" si="11"/>
        <v>0</v>
      </c>
    </row>
    <row r="172" spans="2:17" x14ac:dyDescent="0.25">
      <c r="B172" s="30" t="s">
        <v>629</v>
      </c>
      <c r="C172" s="31" t="s">
        <v>169</v>
      </c>
      <c r="D172" s="2">
        <v>74</v>
      </c>
      <c r="E172" s="32"/>
      <c r="F172" s="32">
        <v>7.666666666666667</v>
      </c>
      <c r="G172" s="18">
        <v>0</v>
      </c>
      <c r="I172" s="177">
        <f t="shared" si="8"/>
        <v>81.666666666666671</v>
      </c>
      <c r="J172" s="2"/>
      <c r="N172" s="2">
        <f t="shared" si="9"/>
        <v>0</v>
      </c>
      <c r="O172">
        <f t="shared" si="10"/>
        <v>0</v>
      </c>
      <c r="P172" s="2"/>
      <c r="Q172" s="2">
        <f t="shared" si="11"/>
        <v>0</v>
      </c>
    </row>
    <row r="173" spans="2:17" x14ac:dyDescent="0.25">
      <c r="B173" s="30" t="s">
        <v>630</v>
      </c>
      <c r="C173" s="31" t="s">
        <v>170</v>
      </c>
      <c r="D173" s="2">
        <v>21.33</v>
      </c>
      <c r="E173" s="32"/>
      <c r="F173" s="32">
        <v>0</v>
      </c>
      <c r="G173" s="18">
        <v>0</v>
      </c>
      <c r="H173" s="18"/>
      <c r="I173" s="177">
        <f t="shared" si="8"/>
        <v>21.33</v>
      </c>
      <c r="J173" s="2"/>
      <c r="N173" s="2">
        <f t="shared" si="9"/>
        <v>0</v>
      </c>
      <c r="O173">
        <f t="shared" si="10"/>
        <v>0</v>
      </c>
      <c r="P173" s="2"/>
      <c r="Q173" s="2">
        <f t="shared" si="11"/>
        <v>0</v>
      </c>
    </row>
    <row r="174" spans="2:17" x14ac:dyDescent="0.25">
      <c r="B174" s="30" t="s">
        <v>477</v>
      </c>
      <c r="C174" s="31" t="s">
        <v>171</v>
      </c>
      <c r="D174" s="2">
        <v>10.67</v>
      </c>
      <c r="E174" s="32"/>
      <c r="F174" s="32">
        <v>0</v>
      </c>
      <c r="G174" s="18">
        <v>0</v>
      </c>
      <c r="I174" s="177">
        <f t="shared" si="8"/>
        <v>10.67</v>
      </c>
      <c r="J174" s="2"/>
      <c r="N174" s="2">
        <f t="shared" si="9"/>
        <v>0</v>
      </c>
      <c r="O174">
        <f t="shared" si="10"/>
        <v>0</v>
      </c>
      <c r="P174" s="2"/>
      <c r="Q174" s="2">
        <f t="shared" si="11"/>
        <v>0</v>
      </c>
    </row>
    <row r="175" spans="2:17" x14ac:dyDescent="0.25">
      <c r="B175" s="30" t="s">
        <v>631</v>
      </c>
      <c r="C175" s="31" t="s">
        <v>172</v>
      </c>
      <c r="D175" s="2">
        <v>0</v>
      </c>
      <c r="E175" s="32"/>
      <c r="F175" s="32">
        <v>27.5</v>
      </c>
      <c r="G175" s="18">
        <v>0</v>
      </c>
      <c r="I175" s="177">
        <f t="shared" si="8"/>
        <v>27.5</v>
      </c>
      <c r="J175" s="2"/>
      <c r="N175" s="2">
        <f t="shared" si="9"/>
        <v>0</v>
      </c>
      <c r="O175">
        <f t="shared" si="10"/>
        <v>0</v>
      </c>
      <c r="P175" s="2"/>
      <c r="Q175" s="2">
        <f t="shared" si="11"/>
        <v>0</v>
      </c>
    </row>
    <row r="176" spans="2:17" x14ac:dyDescent="0.25">
      <c r="B176" s="30" t="s">
        <v>632</v>
      </c>
      <c r="C176" s="31" t="s">
        <v>173</v>
      </c>
      <c r="D176" s="2">
        <v>0</v>
      </c>
      <c r="E176" s="32"/>
      <c r="F176" s="32">
        <v>0</v>
      </c>
      <c r="G176" s="18">
        <v>0</v>
      </c>
      <c r="H176" s="18"/>
      <c r="I176" s="177">
        <f t="shared" si="8"/>
        <v>0</v>
      </c>
      <c r="J176" s="2"/>
      <c r="N176" s="2">
        <f t="shared" si="9"/>
        <v>0</v>
      </c>
      <c r="O176">
        <f t="shared" si="10"/>
        <v>0</v>
      </c>
      <c r="P176" s="2"/>
      <c r="Q176" s="2">
        <f t="shared" si="11"/>
        <v>0</v>
      </c>
    </row>
    <row r="177" spans="2:17" x14ac:dyDescent="0.25">
      <c r="B177" s="30" t="s">
        <v>633</v>
      </c>
      <c r="C177" s="31" t="s">
        <v>174</v>
      </c>
      <c r="D177" s="2">
        <v>13.17</v>
      </c>
      <c r="E177" s="32"/>
      <c r="F177" s="32">
        <v>0</v>
      </c>
      <c r="G177" s="18">
        <v>0</v>
      </c>
      <c r="H177" s="18"/>
      <c r="I177" s="177">
        <f t="shared" si="8"/>
        <v>13.17</v>
      </c>
      <c r="J177" s="2"/>
      <c r="N177" s="2">
        <f t="shared" si="9"/>
        <v>0</v>
      </c>
      <c r="O177">
        <f t="shared" si="10"/>
        <v>0</v>
      </c>
      <c r="P177" s="2"/>
      <c r="Q177" s="2">
        <f t="shared" si="11"/>
        <v>0</v>
      </c>
    </row>
    <row r="178" spans="2:17" x14ac:dyDescent="0.25">
      <c r="B178" s="30" t="s">
        <v>634</v>
      </c>
      <c r="C178" s="31" t="s">
        <v>175</v>
      </c>
      <c r="D178" s="2">
        <v>318.33</v>
      </c>
      <c r="E178" s="32"/>
      <c r="F178" s="32">
        <v>25</v>
      </c>
      <c r="G178" s="18">
        <v>0</v>
      </c>
      <c r="I178" s="177">
        <f t="shared" si="8"/>
        <v>343.33</v>
      </c>
      <c r="J178" s="2"/>
      <c r="N178" s="2">
        <f t="shared" si="9"/>
        <v>0</v>
      </c>
      <c r="O178">
        <f t="shared" si="10"/>
        <v>0</v>
      </c>
      <c r="P178" s="2"/>
      <c r="Q178" s="2">
        <f t="shared" si="11"/>
        <v>0</v>
      </c>
    </row>
    <row r="179" spans="2:17" x14ac:dyDescent="0.25">
      <c r="B179" s="30" t="s">
        <v>635</v>
      </c>
      <c r="C179" s="31" t="s">
        <v>176</v>
      </c>
      <c r="D179" s="2">
        <v>8.17</v>
      </c>
      <c r="E179" s="32"/>
      <c r="F179" s="32">
        <v>4</v>
      </c>
      <c r="G179" s="18">
        <v>0</v>
      </c>
      <c r="H179" s="18"/>
      <c r="I179" s="177">
        <f t="shared" si="8"/>
        <v>12.17</v>
      </c>
      <c r="J179" s="2"/>
      <c r="N179" s="2">
        <f t="shared" si="9"/>
        <v>0</v>
      </c>
      <c r="O179">
        <f t="shared" si="10"/>
        <v>0</v>
      </c>
      <c r="P179" s="2"/>
      <c r="Q179" s="2">
        <f t="shared" si="11"/>
        <v>0</v>
      </c>
    </row>
    <row r="180" spans="2:17" x14ac:dyDescent="0.25">
      <c r="B180" s="30" t="s">
        <v>636</v>
      </c>
      <c r="C180" s="31" t="s">
        <v>177</v>
      </c>
      <c r="D180" s="2">
        <v>745.82999999999993</v>
      </c>
      <c r="E180" s="32"/>
      <c r="F180" s="32">
        <v>1</v>
      </c>
      <c r="G180" s="18">
        <v>0</v>
      </c>
      <c r="H180" s="18"/>
      <c r="I180" s="177">
        <f t="shared" si="8"/>
        <v>746.82999999999993</v>
      </c>
      <c r="J180" s="2"/>
      <c r="N180" s="2">
        <f t="shared" si="9"/>
        <v>0</v>
      </c>
      <c r="O180">
        <f t="shared" si="10"/>
        <v>0</v>
      </c>
      <c r="P180" s="2"/>
      <c r="Q180" s="2">
        <f t="shared" si="11"/>
        <v>0</v>
      </c>
    </row>
    <row r="181" spans="2:17" x14ac:dyDescent="0.25">
      <c r="B181" s="30" t="s">
        <v>637</v>
      </c>
      <c r="C181" s="31" t="s">
        <v>178</v>
      </c>
      <c r="D181" s="2">
        <v>298.83000000000004</v>
      </c>
      <c r="E181" s="32"/>
      <c r="F181" s="32">
        <v>35.166666666666664</v>
      </c>
      <c r="G181" s="18">
        <v>0</v>
      </c>
      <c r="H181" s="18"/>
      <c r="I181" s="177">
        <f t="shared" si="8"/>
        <v>333.99666666666673</v>
      </c>
      <c r="J181" s="2"/>
      <c r="N181" s="2">
        <f t="shared" si="9"/>
        <v>0</v>
      </c>
      <c r="O181">
        <f t="shared" si="10"/>
        <v>0</v>
      </c>
      <c r="P181" s="2"/>
      <c r="Q181" s="2">
        <f t="shared" si="11"/>
        <v>0</v>
      </c>
    </row>
    <row r="182" spans="2:17" x14ac:dyDescent="0.25">
      <c r="B182" s="30" t="s">
        <v>638</v>
      </c>
      <c r="C182" s="31" t="s">
        <v>179</v>
      </c>
      <c r="D182" s="2">
        <v>402.33000000000004</v>
      </c>
      <c r="E182" s="32"/>
      <c r="F182" s="32">
        <v>24.666666666666668</v>
      </c>
      <c r="G182" s="18">
        <v>0</v>
      </c>
      <c r="I182" s="177">
        <f t="shared" si="8"/>
        <v>426.99666666666673</v>
      </c>
      <c r="J182" s="2"/>
      <c r="N182" s="2">
        <f t="shared" si="9"/>
        <v>0</v>
      </c>
      <c r="O182">
        <f t="shared" si="10"/>
        <v>0</v>
      </c>
      <c r="P182" s="2"/>
      <c r="Q182" s="2">
        <f t="shared" si="11"/>
        <v>0</v>
      </c>
    </row>
    <row r="183" spans="2:17" x14ac:dyDescent="0.25">
      <c r="B183" s="30" t="s">
        <v>639</v>
      </c>
      <c r="C183" s="31" t="s">
        <v>180</v>
      </c>
      <c r="D183" s="2">
        <v>0</v>
      </c>
      <c r="E183" s="32"/>
      <c r="F183" s="32">
        <v>0</v>
      </c>
      <c r="G183" s="18">
        <v>0</v>
      </c>
      <c r="H183" s="18"/>
      <c r="I183" s="177">
        <f t="shared" si="8"/>
        <v>0</v>
      </c>
      <c r="J183" s="2"/>
      <c r="N183" s="2">
        <f t="shared" si="9"/>
        <v>0</v>
      </c>
      <c r="O183">
        <f t="shared" si="10"/>
        <v>0</v>
      </c>
      <c r="P183" s="2"/>
      <c r="Q183" s="2">
        <f t="shared" si="11"/>
        <v>0</v>
      </c>
    </row>
    <row r="184" spans="2:17" x14ac:dyDescent="0.25">
      <c r="B184" s="30" t="s">
        <v>640</v>
      </c>
      <c r="C184" s="31" t="s">
        <v>181</v>
      </c>
      <c r="D184" s="2">
        <v>1071.5</v>
      </c>
      <c r="E184" s="32"/>
      <c r="F184" s="32">
        <v>35.333333333333336</v>
      </c>
      <c r="G184" s="18">
        <v>0</v>
      </c>
      <c r="H184" s="18"/>
      <c r="I184" s="177">
        <f t="shared" si="8"/>
        <v>1106.8333333333333</v>
      </c>
      <c r="J184" s="2"/>
      <c r="N184" s="2">
        <f t="shared" si="9"/>
        <v>0</v>
      </c>
      <c r="O184">
        <f t="shared" si="10"/>
        <v>0</v>
      </c>
      <c r="P184" s="2"/>
      <c r="Q184" s="2">
        <f t="shared" si="11"/>
        <v>0</v>
      </c>
    </row>
    <row r="185" spans="2:17" x14ac:dyDescent="0.25">
      <c r="B185" s="30" t="s">
        <v>641</v>
      </c>
      <c r="C185" s="31" t="s">
        <v>182</v>
      </c>
      <c r="D185" s="2">
        <v>0</v>
      </c>
      <c r="E185" s="32"/>
      <c r="F185" s="32">
        <v>0</v>
      </c>
      <c r="G185" s="18">
        <v>0</v>
      </c>
      <c r="I185" s="177">
        <f t="shared" si="8"/>
        <v>0</v>
      </c>
      <c r="J185" s="2"/>
      <c r="N185" s="2">
        <f t="shared" si="9"/>
        <v>0</v>
      </c>
      <c r="O185">
        <f t="shared" si="10"/>
        <v>0</v>
      </c>
      <c r="P185" s="2"/>
      <c r="Q185" s="2">
        <f t="shared" si="11"/>
        <v>0</v>
      </c>
    </row>
    <row r="186" spans="2:17" x14ac:dyDescent="0.25">
      <c r="B186" s="30" t="s">
        <v>642</v>
      </c>
      <c r="C186" s="31" t="s">
        <v>183</v>
      </c>
      <c r="D186" s="2">
        <v>2444.17</v>
      </c>
      <c r="E186" s="32"/>
      <c r="F186" s="32">
        <v>10.5</v>
      </c>
      <c r="G186" s="18">
        <v>1</v>
      </c>
      <c r="I186" s="177">
        <f t="shared" si="8"/>
        <v>2453.67</v>
      </c>
      <c r="J186" s="2"/>
      <c r="N186" s="2">
        <f t="shared" si="9"/>
        <v>0</v>
      </c>
      <c r="O186">
        <f t="shared" si="10"/>
        <v>0</v>
      </c>
      <c r="P186" s="2"/>
      <c r="Q186" s="2">
        <f t="shared" si="11"/>
        <v>0</v>
      </c>
    </row>
    <row r="187" spans="2:17" x14ac:dyDescent="0.25">
      <c r="B187" s="30" t="s">
        <v>643</v>
      </c>
      <c r="C187" s="31" t="s">
        <v>184</v>
      </c>
      <c r="D187" s="2">
        <v>256.33</v>
      </c>
      <c r="E187" s="32"/>
      <c r="F187" s="32">
        <v>34.166666666666664</v>
      </c>
      <c r="G187" s="18">
        <v>0</v>
      </c>
      <c r="H187" s="18"/>
      <c r="I187" s="177">
        <f t="shared" si="8"/>
        <v>290.49666666666667</v>
      </c>
      <c r="J187" s="2"/>
      <c r="N187" s="2">
        <f t="shared" si="9"/>
        <v>0</v>
      </c>
      <c r="O187">
        <f t="shared" si="10"/>
        <v>0</v>
      </c>
      <c r="P187" s="2"/>
      <c r="Q187" s="2">
        <f t="shared" si="11"/>
        <v>0</v>
      </c>
    </row>
    <row r="188" spans="2:17" x14ac:dyDescent="0.25">
      <c r="B188" s="30" t="s">
        <v>644</v>
      </c>
      <c r="C188" s="31" t="s">
        <v>185</v>
      </c>
      <c r="D188" s="2">
        <v>0</v>
      </c>
      <c r="E188" s="32"/>
      <c r="F188" s="32">
        <v>0</v>
      </c>
      <c r="G188" s="18">
        <v>0</v>
      </c>
      <c r="H188" s="18"/>
      <c r="I188" s="177">
        <f t="shared" si="8"/>
        <v>0</v>
      </c>
      <c r="J188" s="2"/>
      <c r="N188" s="2">
        <f t="shared" si="9"/>
        <v>0</v>
      </c>
      <c r="O188">
        <f t="shared" si="10"/>
        <v>0</v>
      </c>
      <c r="P188" s="2"/>
      <c r="Q188" s="2">
        <f t="shared" si="11"/>
        <v>0</v>
      </c>
    </row>
    <row r="189" spans="2:17" x14ac:dyDescent="0.25">
      <c r="B189" s="30" t="s">
        <v>458</v>
      </c>
      <c r="C189" s="31" t="s">
        <v>186</v>
      </c>
      <c r="D189" s="2">
        <v>0</v>
      </c>
      <c r="E189" s="32"/>
      <c r="F189" s="32">
        <v>18</v>
      </c>
      <c r="G189" s="18">
        <v>0</v>
      </c>
      <c r="H189" s="18"/>
      <c r="I189" s="177">
        <f t="shared" si="8"/>
        <v>18</v>
      </c>
      <c r="J189" s="2"/>
      <c r="N189" s="2">
        <f t="shared" si="9"/>
        <v>0</v>
      </c>
      <c r="O189">
        <f t="shared" si="10"/>
        <v>0</v>
      </c>
      <c r="P189" s="2"/>
      <c r="Q189" s="2">
        <f t="shared" si="11"/>
        <v>0</v>
      </c>
    </row>
    <row r="190" spans="2:17" x14ac:dyDescent="0.25">
      <c r="B190" s="30" t="s">
        <v>473</v>
      </c>
      <c r="C190" s="31" t="s">
        <v>187</v>
      </c>
      <c r="D190" s="2">
        <v>58.33</v>
      </c>
      <c r="E190" s="32"/>
      <c r="F190" s="32">
        <v>1</v>
      </c>
      <c r="G190" s="18">
        <v>0</v>
      </c>
      <c r="H190" s="18"/>
      <c r="I190" s="177">
        <f t="shared" si="8"/>
        <v>59.33</v>
      </c>
      <c r="J190" s="2"/>
      <c r="N190" s="2">
        <f t="shared" si="9"/>
        <v>0</v>
      </c>
      <c r="O190">
        <f t="shared" si="10"/>
        <v>0</v>
      </c>
      <c r="P190" s="2"/>
      <c r="Q190" s="2">
        <f t="shared" si="11"/>
        <v>0</v>
      </c>
    </row>
    <row r="191" spans="2:17" x14ac:dyDescent="0.25">
      <c r="B191" s="30" t="s">
        <v>456</v>
      </c>
      <c r="C191" s="31" t="s">
        <v>188</v>
      </c>
      <c r="D191" s="2">
        <v>78.17</v>
      </c>
      <c r="E191" s="32"/>
      <c r="F191" s="32">
        <v>0</v>
      </c>
      <c r="G191" s="18">
        <v>0</v>
      </c>
      <c r="H191" s="18"/>
      <c r="I191" s="177">
        <f t="shared" si="8"/>
        <v>78.17</v>
      </c>
      <c r="J191" s="2"/>
      <c r="N191" s="2">
        <f t="shared" si="9"/>
        <v>0</v>
      </c>
      <c r="O191">
        <f t="shared" si="10"/>
        <v>0</v>
      </c>
      <c r="P191" s="2"/>
      <c r="Q191" s="2">
        <f t="shared" si="11"/>
        <v>0</v>
      </c>
    </row>
    <row r="192" spans="2:17" x14ac:dyDescent="0.25">
      <c r="B192" s="30" t="s">
        <v>645</v>
      </c>
      <c r="C192" s="31" t="s">
        <v>189</v>
      </c>
      <c r="D192" s="2">
        <v>0</v>
      </c>
      <c r="E192" s="32"/>
      <c r="F192" s="32">
        <v>0</v>
      </c>
      <c r="G192" s="18">
        <v>0</v>
      </c>
      <c r="I192" s="177">
        <f t="shared" si="8"/>
        <v>0</v>
      </c>
      <c r="J192" s="2"/>
      <c r="N192" s="2">
        <f t="shared" si="9"/>
        <v>0</v>
      </c>
      <c r="O192">
        <f t="shared" si="10"/>
        <v>0</v>
      </c>
      <c r="P192" s="2"/>
      <c r="Q192" s="2">
        <f t="shared" si="11"/>
        <v>0</v>
      </c>
    </row>
    <row r="193" spans="2:17" x14ac:dyDescent="0.25">
      <c r="B193" s="30" t="s">
        <v>646</v>
      </c>
      <c r="C193" s="31" t="s">
        <v>190</v>
      </c>
      <c r="D193" s="2">
        <v>95.5</v>
      </c>
      <c r="E193" s="32"/>
      <c r="F193" s="32">
        <v>4</v>
      </c>
      <c r="G193" s="18">
        <v>0</v>
      </c>
      <c r="I193" s="177">
        <f t="shared" si="8"/>
        <v>99.5</v>
      </c>
      <c r="J193" s="2"/>
      <c r="N193" s="2">
        <f t="shared" si="9"/>
        <v>0</v>
      </c>
      <c r="O193">
        <f t="shared" si="10"/>
        <v>0</v>
      </c>
      <c r="P193" s="2"/>
      <c r="Q193" s="2">
        <f t="shared" si="11"/>
        <v>0</v>
      </c>
    </row>
    <row r="194" spans="2:17" x14ac:dyDescent="0.25">
      <c r="B194" s="30" t="s">
        <v>647</v>
      </c>
      <c r="C194" s="31" t="s">
        <v>191</v>
      </c>
      <c r="D194" s="2">
        <v>403.66999999999996</v>
      </c>
      <c r="E194" s="32"/>
      <c r="F194" s="32">
        <v>13.333333333333334</v>
      </c>
      <c r="G194" s="18">
        <v>0</v>
      </c>
      <c r="H194" s="18"/>
      <c r="I194" s="177">
        <f t="shared" si="8"/>
        <v>417.00333333333327</v>
      </c>
      <c r="J194" s="2"/>
      <c r="N194" s="2">
        <f t="shared" si="9"/>
        <v>0</v>
      </c>
      <c r="O194">
        <f t="shared" si="10"/>
        <v>0</v>
      </c>
      <c r="P194" s="2"/>
      <c r="Q194" s="2">
        <f t="shared" si="11"/>
        <v>0</v>
      </c>
    </row>
    <row r="195" spans="2:17" x14ac:dyDescent="0.25">
      <c r="B195" s="30" t="s">
        <v>648</v>
      </c>
      <c r="C195" s="31" t="s">
        <v>192</v>
      </c>
      <c r="D195" s="2">
        <v>329</v>
      </c>
      <c r="E195" s="32"/>
      <c r="F195" s="32">
        <v>23.666666666666668</v>
      </c>
      <c r="G195" s="18">
        <v>0</v>
      </c>
      <c r="H195" s="18"/>
      <c r="I195" s="177">
        <f t="shared" si="8"/>
        <v>352.66666666666669</v>
      </c>
      <c r="J195" s="2"/>
      <c r="N195" s="2">
        <f t="shared" si="9"/>
        <v>0</v>
      </c>
      <c r="O195">
        <f t="shared" si="10"/>
        <v>0</v>
      </c>
      <c r="P195" s="2"/>
      <c r="Q195" s="2">
        <f t="shared" si="11"/>
        <v>0</v>
      </c>
    </row>
    <row r="196" spans="2:17" x14ac:dyDescent="0.25">
      <c r="B196" s="30" t="s">
        <v>649</v>
      </c>
      <c r="C196" s="31" t="s">
        <v>193</v>
      </c>
      <c r="D196" s="2">
        <v>28.17</v>
      </c>
      <c r="E196" s="32"/>
      <c r="F196" s="32">
        <v>0</v>
      </c>
      <c r="G196" s="18">
        <v>0</v>
      </c>
      <c r="H196" s="18"/>
      <c r="I196" s="177">
        <f t="shared" si="8"/>
        <v>28.17</v>
      </c>
      <c r="J196" s="2"/>
      <c r="N196" s="2">
        <f t="shared" si="9"/>
        <v>0</v>
      </c>
      <c r="O196">
        <f t="shared" si="10"/>
        <v>0</v>
      </c>
      <c r="P196" s="2"/>
      <c r="Q196" s="2">
        <f t="shared" si="11"/>
        <v>0</v>
      </c>
    </row>
    <row r="197" spans="2:17" x14ac:dyDescent="0.25">
      <c r="B197" s="30" t="s">
        <v>650</v>
      </c>
      <c r="C197" s="31" t="s">
        <v>194</v>
      </c>
      <c r="D197" s="2">
        <v>0</v>
      </c>
      <c r="E197" s="32"/>
      <c r="F197" s="32">
        <v>0</v>
      </c>
      <c r="G197" s="18">
        <v>0</v>
      </c>
      <c r="H197" s="18"/>
      <c r="I197" s="177">
        <f t="shared" si="8"/>
        <v>0</v>
      </c>
      <c r="J197" s="2"/>
      <c r="N197" s="2">
        <f t="shared" si="9"/>
        <v>0</v>
      </c>
      <c r="O197">
        <f t="shared" si="10"/>
        <v>0</v>
      </c>
      <c r="P197" s="2"/>
      <c r="Q197" s="2">
        <f t="shared" si="11"/>
        <v>0</v>
      </c>
    </row>
    <row r="198" spans="2:17" x14ac:dyDescent="0.25">
      <c r="B198" s="30" t="s">
        <v>486</v>
      </c>
      <c r="C198" s="31" t="s">
        <v>195</v>
      </c>
      <c r="D198" s="2">
        <v>55.17</v>
      </c>
      <c r="E198" s="32"/>
      <c r="F198" s="32">
        <v>0</v>
      </c>
      <c r="G198" s="18">
        <v>0</v>
      </c>
      <c r="H198" s="18"/>
      <c r="I198" s="177">
        <f t="shared" si="8"/>
        <v>55.17</v>
      </c>
      <c r="J198" s="2"/>
      <c r="N198" s="2">
        <f t="shared" si="9"/>
        <v>0</v>
      </c>
      <c r="O198">
        <f t="shared" si="10"/>
        <v>0</v>
      </c>
      <c r="P198" s="2"/>
      <c r="Q198" s="2">
        <f t="shared" si="11"/>
        <v>0</v>
      </c>
    </row>
    <row r="199" spans="2:17" x14ac:dyDescent="0.25">
      <c r="B199" s="30" t="s">
        <v>651</v>
      </c>
      <c r="C199" s="31" t="s">
        <v>196</v>
      </c>
      <c r="D199" s="2">
        <v>0</v>
      </c>
      <c r="E199" s="32"/>
      <c r="F199" s="32">
        <v>1</v>
      </c>
      <c r="G199" s="18">
        <v>0</v>
      </c>
      <c r="H199" s="18"/>
      <c r="I199" s="177">
        <f t="shared" si="8"/>
        <v>1</v>
      </c>
      <c r="J199" s="2"/>
      <c r="N199" s="2">
        <f t="shared" si="9"/>
        <v>0</v>
      </c>
      <c r="O199">
        <f t="shared" si="10"/>
        <v>0</v>
      </c>
      <c r="P199" s="2"/>
      <c r="Q199" s="2">
        <f t="shared" si="11"/>
        <v>0</v>
      </c>
    </row>
    <row r="200" spans="2:17" x14ac:dyDescent="0.25">
      <c r="B200" s="30" t="s">
        <v>652</v>
      </c>
      <c r="C200" s="31" t="s">
        <v>197</v>
      </c>
      <c r="D200" s="2">
        <v>0</v>
      </c>
      <c r="E200" s="32"/>
      <c r="F200" s="32">
        <v>0</v>
      </c>
      <c r="G200" s="18">
        <v>0</v>
      </c>
      <c r="H200" s="18"/>
      <c r="I200" s="177">
        <f t="shared" si="8"/>
        <v>0</v>
      </c>
      <c r="J200" s="2"/>
      <c r="N200" s="2">
        <f t="shared" si="9"/>
        <v>0</v>
      </c>
      <c r="O200">
        <f t="shared" si="10"/>
        <v>0</v>
      </c>
      <c r="P200" s="2"/>
      <c r="Q200" s="2">
        <f t="shared" si="11"/>
        <v>0</v>
      </c>
    </row>
    <row r="201" spans="2:17" x14ac:dyDescent="0.25">
      <c r="B201" s="30" t="s">
        <v>448</v>
      </c>
      <c r="C201" s="31" t="s">
        <v>198</v>
      </c>
      <c r="D201" s="2">
        <v>61.33</v>
      </c>
      <c r="E201" s="32"/>
      <c r="F201" s="32">
        <v>0</v>
      </c>
      <c r="G201" s="18">
        <v>0</v>
      </c>
      <c r="H201" s="18"/>
      <c r="I201" s="177">
        <f t="shared" ref="I201:I264" si="12">IF(D201+E201+F201-G201+Q201&lt;0,0,D201+E201+F201+Q201-G201)</f>
        <v>61.33</v>
      </c>
      <c r="J201" s="2"/>
      <c r="N201" s="2">
        <f t="shared" ref="N201:N264" si="13">IFERROR(D201/L201,0)</f>
        <v>0</v>
      </c>
      <c r="O201">
        <f t="shared" ref="O201:O264" si="14">M201-L201</f>
        <v>0</v>
      </c>
      <c r="P201" s="2"/>
      <c r="Q201" s="2">
        <f t="shared" ref="Q201:Q264" si="15">O201*N201</f>
        <v>0</v>
      </c>
    </row>
    <row r="202" spans="2:17" x14ac:dyDescent="0.25">
      <c r="B202" s="30" t="s">
        <v>653</v>
      </c>
      <c r="C202" s="31" t="s">
        <v>199</v>
      </c>
      <c r="D202" s="2">
        <v>65.17</v>
      </c>
      <c r="E202" s="32"/>
      <c r="F202" s="32">
        <v>0</v>
      </c>
      <c r="G202" s="18">
        <v>0</v>
      </c>
      <c r="H202" s="18"/>
      <c r="I202" s="177">
        <f t="shared" si="12"/>
        <v>65.17</v>
      </c>
      <c r="J202" s="2"/>
      <c r="N202" s="2">
        <f t="shared" si="13"/>
        <v>0</v>
      </c>
      <c r="O202">
        <f t="shared" si="14"/>
        <v>0</v>
      </c>
      <c r="P202" s="2"/>
      <c r="Q202" s="2">
        <f t="shared" si="15"/>
        <v>0</v>
      </c>
    </row>
    <row r="203" spans="2:17" x14ac:dyDescent="0.25">
      <c r="B203" s="30" t="s">
        <v>654</v>
      </c>
      <c r="C203" s="31" t="s">
        <v>200</v>
      </c>
      <c r="D203" s="2">
        <v>210.5</v>
      </c>
      <c r="E203" s="32"/>
      <c r="F203" s="32">
        <v>1</v>
      </c>
      <c r="G203" s="18">
        <v>0</v>
      </c>
      <c r="I203" s="177">
        <f t="shared" si="12"/>
        <v>211.5</v>
      </c>
      <c r="J203" s="2"/>
      <c r="N203" s="2">
        <f t="shared" si="13"/>
        <v>0</v>
      </c>
      <c r="O203">
        <f t="shared" si="14"/>
        <v>0</v>
      </c>
      <c r="P203" s="2"/>
      <c r="Q203" s="2">
        <f t="shared" si="15"/>
        <v>0</v>
      </c>
    </row>
    <row r="204" spans="2:17" x14ac:dyDescent="0.25">
      <c r="B204" s="30" t="s">
        <v>655</v>
      </c>
      <c r="C204" s="31" t="s">
        <v>201</v>
      </c>
      <c r="D204" s="2">
        <v>1994.17</v>
      </c>
      <c r="E204" s="32"/>
      <c r="F204" s="32">
        <v>0</v>
      </c>
      <c r="G204" s="18">
        <v>0</v>
      </c>
      <c r="I204" s="177">
        <f t="shared" si="12"/>
        <v>1994.17</v>
      </c>
      <c r="J204" s="2"/>
      <c r="N204" s="2">
        <f t="shared" si="13"/>
        <v>0</v>
      </c>
      <c r="O204">
        <f t="shared" si="14"/>
        <v>0</v>
      </c>
      <c r="P204" s="2"/>
      <c r="Q204" s="2">
        <f t="shared" si="15"/>
        <v>0</v>
      </c>
    </row>
    <row r="205" spans="2:17" x14ac:dyDescent="0.25">
      <c r="B205" s="30" t="s">
        <v>656</v>
      </c>
      <c r="C205" s="31" t="s">
        <v>202</v>
      </c>
      <c r="D205" s="2">
        <v>9</v>
      </c>
      <c r="E205" s="32"/>
      <c r="F205" s="32">
        <v>0</v>
      </c>
      <c r="G205" s="18">
        <v>0</v>
      </c>
      <c r="I205" s="177">
        <f t="shared" si="12"/>
        <v>9</v>
      </c>
      <c r="J205" s="2"/>
      <c r="N205" s="2">
        <f t="shared" si="13"/>
        <v>0</v>
      </c>
      <c r="O205">
        <f t="shared" si="14"/>
        <v>0</v>
      </c>
      <c r="P205" s="2"/>
      <c r="Q205" s="2">
        <f t="shared" si="15"/>
        <v>0</v>
      </c>
    </row>
    <row r="206" spans="2:17" x14ac:dyDescent="0.25">
      <c r="B206" s="30" t="s">
        <v>657</v>
      </c>
      <c r="C206" s="31" t="s">
        <v>203</v>
      </c>
      <c r="D206" s="2">
        <v>0</v>
      </c>
      <c r="E206" s="32"/>
      <c r="F206" s="32">
        <v>0</v>
      </c>
      <c r="G206" s="18">
        <v>0</v>
      </c>
      <c r="I206" s="177">
        <f t="shared" si="12"/>
        <v>0</v>
      </c>
      <c r="J206" s="2"/>
      <c r="N206" s="2">
        <f t="shared" si="13"/>
        <v>0</v>
      </c>
      <c r="O206">
        <f t="shared" si="14"/>
        <v>0</v>
      </c>
      <c r="P206" s="2"/>
      <c r="Q206" s="2">
        <f t="shared" si="15"/>
        <v>0</v>
      </c>
    </row>
    <row r="207" spans="2:17" x14ac:dyDescent="0.25">
      <c r="B207" s="30" t="s">
        <v>823</v>
      </c>
      <c r="C207" s="31" t="s">
        <v>820</v>
      </c>
      <c r="D207" s="2">
        <v>0</v>
      </c>
      <c r="E207" s="32"/>
      <c r="F207" s="32">
        <v>0</v>
      </c>
      <c r="G207" s="18">
        <v>0</v>
      </c>
      <c r="H207" s="18"/>
      <c r="I207" s="177">
        <f t="shared" si="12"/>
        <v>0</v>
      </c>
      <c r="J207" s="2"/>
      <c r="N207" s="2">
        <f t="shared" si="13"/>
        <v>0</v>
      </c>
      <c r="O207">
        <f t="shared" si="14"/>
        <v>0</v>
      </c>
      <c r="P207" s="2"/>
      <c r="Q207" s="2">
        <f t="shared" si="15"/>
        <v>0</v>
      </c>
    </row>
    <row r="208" spans="2:17" x14ac:dyDescent="0.25">
      <c r="B208" s="30" t="s">
        <v>658</v>
      </c>
      <c r="C208" s="31" t="s">
        <v>204</v>
      </c>
      <c r="D208" s="2">
        <v>6978.33</v>
      </c>
      <c r="E208" s="32">
        <v>32</v>
      </c>
      <c r="F208" s="32">
        <v>0</v>
      </c>
      <c r="G208" s="18">
        <v>5</v>
      </c>
      <c r="H208" s="18"/>
      <c r="I208" s="177">
        <f t="shared" si="12"/>
        <v>7005.33</v>
      </c>
      <c r="J208" s="2"/>
      <c r="N208" s="2">
        <f t="shared" si="13"/>
        <v>0</v>
      </c>
      <c r="O208">
        <f t="shared" si="14"/>
        <v>0</v>
      </c>
      <c r="P208" s="2"/>
      <c r="Q208" s="2">
        <f t="shared" si="15"/>
        <v>0</v>
      </c>
    </row>
    <row r="209" spans="2:17" x14ac:dyDescent="0.25">
      <c r="B209" s="30" t="s">
        <v>659</v>
      </c>
      <c r="C209" s="31" t="s">
        <v>205</v>
      </c>
      <c r="D209" s="2">
        <v>42.16</v>
      </c>
      <c r="E209" s="32"/>
      <c r="F209" s="32">
        <v>0</v>
      </c>
      <c r="G209" s="18">
        <v>0</v>
      </c>
      <c r="I209" s="177">
        <f t="shared" si="12"/>
        <v>42.16</v>
      </c>
      <c r="J209" s="2"/>
      <c r="N209" s="2">
        <f t="shared" si="13"/>
        <v>0</v>
      </c>
      <c r="O209">
        <f t="shared" si="14"/>
        <v>0</v>
      </c>
      <c r="P209" s="2"/>
      <c r="Q209" s="2">
        <f t="shared" si="15"/>
        <v>0</v>
      </c>
    </row>
    <row r="210" spans="2:17" x14ac:dyDescent="0.25">
      <c r="B210" s="30" t="s">
        <v>442</v>
      </c>
      <c r="C210" s="31" t="s">
        <v>206</v>
      </c>
      <c r="D210" s="2">
        <v>25</v>
      </c>
      <c r="E210" s="32"/>
      <c r="F210" s="32">
        <v>0</v>
      </c>
      <c r="G210" s="18">
        <v>0</v>
      </c>
      <c r="H210" s="18"/>
      <c r="I210" s="177">
        <f t="shared" si="12"/>
        <v>25</v>
      </c>
      <c r="J210" s="2"/>
      <c r="N210" s="2">
        <f t="shared" si="13"/>
        <v>0</v>
      </c>
      <c r="O210">
        <f t="shared" si="14"/>
        <v>0</v>
      </c>
      <c r="P210" s="2"/>
      <c r="Q210" s="2">
        <f t="shared" si="15"/>
        <v>0</v>
      </c>
    </row>
    <row r="211" spans="2:17" x14ac:dyDescent="0.25">
      <c r="B211" s="33" t="s">
        <v>660</v>
      </c>
      <c r="C211" s="34" t="s">
        <v>207</v>
      </c>
      <c r="D211" s="2">
        <v>0</v>
      </c>
      <c r="E211" s="32"/>
      <c r="F211" s="32">
        <v>0</v>
      </c>
      <c r="G211" s="18">
        <v>0</v>
      </c>
      <c r="H211" s="18"/>
      <c r="I211" s="177">
        <f t="shared" si="12"/>
        <v>0</v>
      </c>
      <c r="J211" s="2"/>
      <c r="N211" s="2">
        <f t="shared" si="13"/>
        <v>0</v>
      </c>
      <c r="O211">
        <f t="shared" si="14"/>
        <v>0</v>
      </c>
      <c r="P211" s="2"/>
      <c r="Q211" s="2">
        <f t="shared" si="15"/>
        <v>0</v>
      </c>
    </row>
    <row r="212" spans="2:17" x14ac:dyDescent="0.25">
      <c r="B212" s="30" t="s">
        <v>661</v>
      </c>
      <c r="C212" s="31" t="s">
        <v>208</v>
      </c>
      <c r="D212" s="2">
        <v>306.66999999999996</v>
      </c>
      <c r="E212" s="32"/>
      <c r="F212" s="32">
        <v>1</v>
      </c>
      <c r="G212" s="18">
        <v>0</v>
      </c>
      <c r="H212" s="18"/>
      <c r="I212" s="177">
        <f t="shared" si="12"/>
        <v>307.66999999999996</v>
      </c>
      <c r="J212" s="2"/>
      <c r="N212" s="2">
        <f t="shared" si="13"/>
        <v>0</v>
      </c>
      <c r="O212">
        <f t="shared" si="14"/>
        <v>0</v>
      </c>
      <c r="P212" s="2"/>
      <c r="Q212" s="2">
        <f t="shared" si="15"/>
        <v>0</v>
      </c>
    </row>
    <row r="213" spans="2:17" x14ac:dyDescent="0.25">
      <c r="B213" s="30" t="s">
        <v>662</v>
      </c>
      <c r="C213" s="31" t="s">
        <v>209</v>
      </c>
      <c r="D213" s="2">
        <v>33.17</v>
      </c>
      <c r="E213" s="32"/>
      <c r="F213" s="32">
        <v>0</v>
      </c>
      <c r="G213" s="18">
        <v>0</v>
      </c>
      <c r="I213" s="177">
        <f t="shared" si="12"/>
        <v>33.17</v>
      </c>
      <c r="J213" s="2"/>
      <c r="N213" s="2">
        <f t="shared" si="13"/>
        <v>0</v>
      </c>
      <c r="O213">
        <f t="shared" si="14"/>
        <v>0</v>
      </c>
      <c r="P213" s="2"/>
      <c r="Q213" s="2">
        <f t="shared" si="15"/>
        <v>0</v>
      </c>
    </row>
    <row r="214" spans="2:17" x14ac:dyDescent="0.25">
      <c r="B214" s="30" t="s">
        <v>663</v>
      </c>
      <c r="C214" s="31" t="s">
        <v>210</v>
      </c>
      <c r="D214" s="2">
        <v>59.66</v>
      </c>
      <c r="E214" s="32"/>
      <c r="F214" s="32">
        <v>0</v>
      </c>
      <c r="G214" s="18">
        <v>0</v>
      </c>
      <c r="I214" s="177">
        <f t="shared" si="12"/>
        <v>59.66</v>
      </c>
      <c r="J214" s="2"/>
      <c r="N214" s="2">
        <f t="shared" si="13"/>
        <v>0</v>
      </c>
      <c r="O214">
        <f t="shared" si="14"/>
        <v>0</v>
      </c>
      <c r="P214" s="2"/>
      <c r="Q214" s="2">
        <f t="shared" si="15"/>
        <v>0</v>
      </c>
    </row>
    <row r="215" spans="2:17" x14ac:dyDescent="0.25">
      <c r="B215" s="30" t="s">
        <v>450</v>
      </c>
      <c r="C215" s="31" t="s">
        <v>211</v>
      </c>
      <c r="D215" s="2">
        <v>4</v>
      </c>
      <c r="E215" s="32"/>
      <c r="F215" s="32">
        <v>0</v>
      </c>
      <c r="G215" s="18">
        <v>0</v>
      </c>
      <c r="I215" s="177">
        <f t="shared" si="12"/>
        <v>4</v>
      </c>
      <c r="J215" s="2"/>
      <c r="N215" s="2">
        <f t="shared" si="13"/>
        <v>0</v>
      </c>
      <c r="O215">
        <f t="shared" si="14"/>
        <v>0</v>
      </c>
      <c r="P215" s="2"/>
      <c r="Q215" s="2">
        <f t="shared" si="15"/>
        <v>0</v>
      </c>
    </row>
    <row r="216" spans="2:17" x14ac:dyDescent="0.25">
      <c r="B216" s="30" t="s">
        <v>664</v>
      </c>
      <c r="C216" s="31" t="s">
        <v>212</v>
      </c>
      <c r="D216" s="2">
        <v>42.67</v>
      </c>
      <c r="E216" s="32"/>
      <c r="F216" s="32">
        <v>0</v>
      </c>
      <c r="G216" s="18">
        <v>0</v>
      </c>
      <c r="H216" s="18"/>
      <c r="I216" s="177">
        <f t="shared" si="12"/>
        <v>42.67</v>
      </c>
      <c r="J216" s="2"/>
      <c r="N216" s="2">
        <f t="shared" si="13"/>
        <v>0</v>
      </c>
      <c r="O216">
        <f t="shared" si="14"/>
        <v>0</v>
      </c>
      <c r="P216" s="2"/>
      <c r="Q216" s="2">
        <f t="shared" si="15"/>
        <v>0</v>
      </c>
    </row>
    <row r="217" spans="2:17" x14ac:dyDescent="0.25">
      <c r="B217" s="34" t="s">
        <v>665</v>
      </c>
      <c r="C217" s="31" t="s">
        <v>213</v>
      </c>
      <c r="D217" s="2">
        <v>39.33</v>
      </c>
      <c r="E217" s="32"/>
      <c r="F217" s="32">
        <v>0</v>
      </c>
      <c r="G217" s="18">
        <v>0</v>
      </c>
      <c r="H217" s="18"/>
      <c r="I217" s="177">
        <f t="shared" si="12"/>
        <v>39.33</v>
      </c>
      <c r="J217" s="2"/>
      <c r="N217" s="2">
        <f t="shared" si="13"/>
        <v>0</v>
      </c>
      <c r="O217">
        <f t="shared" si="14"/>
        <v>0</v>
      </c>
      <c r="P217" s="2"/>
      <c r="Q217" s="2">
        <f t="shared" si="15"/>
        <v>0</v>
      </c>
    </row>
    <row r="218" spans="2:17" x14ac:dyDescent="0.25">
      <c r="B218" s="30" t="s">
        <v>666</v>
      </c>
      <c r="C218" s="31" t="s">
        <v>214</v>
      </c>
      <c r="D218" s="2">
        <v>105</v>
      </c>
      <c r="E218" s="32"/>
      <c r="F218" s="32">
        <v>0</v>
      </c>
      <c r="G218" s="18">
        <v>0</v>
      </c>
      <c r="H218" s="18"/>
      <c r="I218" s="177">
        <f t="shared" si="12"/>
        <v>105</v>
      </c>
      <c r="J218" s="2"/>
      <c r="N218" s="2">
        <f t="shared" si="13"/>
        <v>0</v>
      </c>
      <c r="O218">
        <f t="shared" si="14"/>
        <v>0</v>
      </c>
      <c r="P218" s="2"/>
      <c r="Q218" s="2">
        <f t="shared" si="15"/>
        <v>0</v>
      </c>
    </row>
    <row r="219" spans="2:17" x14ac:dyDescent="0.25">
      <c r="B219" s="30" t="s">
        <v>668</v>
      </c>
      <c r="C219" s="31" t="s">
        <v>216</v>
      </c>
      <c r="D219" s="2">
        <v>703</v>
      </c>
      <c r="E219" s="32"/>
      <c r="F219" s="32">
        <v>0</v>
      </c>
      <c r="G219" s="18">
        <v>0</v>
      </c>
      <c r="I219" s="177">
        <f t="shared" si="12"/>
        <v>703</v>
      </c>
      <c r="J219" s="2"/>
      <c r="N219" s="2">
        <f t="shared" si="13"/>
        <v>0</v>
      </c>
      <c r="O219">
        <f t="shared" si="14"/>
        <v>0</v>
      </c>
      <c r="P219" s="2"/>
      <c r="Q219" s="2">
        <f t="shared" si="15"/>
        <v>0</v>
      </c>
    </row>
    <row r="220" spans="2:17" x14ac:dyDescent="0.25">
      <c r="B220" s="33" t="s">
        <v>669</v>
      </c>
      <c r="C220" s="34" t="s">
        <v>217</v>
      </c>
      <c r="D220" s="2">
        <v>157.16</v>
      </c>
      <c r="E220" s="32"/>
      <c r="F220" s="32">
        <v>8.3333333333333339</v>
      </c>
      <c r="G220" s="18">
        <v>1</v>
      </c>
      <c r="H220" s="18"/>
      <c r="I220" s="177">
        <f t="shared" si="12"/>
        <v>164.49333333333334</v>
      </c>
      <c r="J220" s="2"/>
      <c r="N220" s="2">
        <f t="shared" si="13"/>
        <v>0</v>
      </c>
      <c r="O220">
        <f t="shared" si="14"/>
        <v>0</v>
      </c>
      <c r="P220" s="2"/>
      <c r="Q220" s="2">
        <f t="shared" si="15"/>
        <v>0</v>
      </c>
    </row>
    <row r="221" spans="2:17" x14ac:dyDescent="0.25">
      <c r="B221" s="30" t="s">
        <v>672</v>
      </c>
      <c r="C221" s="31" t="s">
        <v>218</v>
      </c>
      <c r="D221" s="2">
        <v>2226.83</v>
      </c>
      <c r="E221" s="32">
        <v>33</v>
      </c>
      <c r="F221" s="32">
        <v>173.83333333333334</v>
      </c>
      <c r="G221" s="18">
        <v>2</v>
      </c>
      <c r="H221" s="18"/>
      <c r="I221" s="177">
        <f t="shared" si="12"/>
        <v>2431.6633333333334</v>
      </c>
      <c r="J221" s="2"/>
      <c r="N221" s="2">
        <f t="shared" si="13"/>
        <v>0</v>
      </c>
      <c r="O221">
        <f t="shared" si="14"/>
        <v>0</v>
      </c>
      <c r="P221" s="2"/>
      <c r="Q221" s="2">
        <f t="shared" si="15"/>
        <v>0</v>
      </c>
    </row>
    <row r="222" spans="2:17" x14ac:dyDescent="0.25">
      <c r="B222" s="30" t="s">
        <v>673</v>
      </c>
      <c r="C222" s="31" t="s">
        <v>219</v>
      </c>
      <c r="D222" s="2">
        <v>0</v>
      </c>
      <c r="E222" s="32"/>
      <c r="F222" s="32">
        <v>0</v>
      </c>
      <c r="G222" s="18">
        <v>0</v>
      </c>
      <c r="H222" s="18"/>
      <c r="I222" s="177">
        <f t="shared" si="12"/>
        <v>0</v>
      </c>
      <c r="J222" s="2"/>
      <c r="N222" s="2">
        <f t="shared" si="13"/>
        <v>0</v>
      </c>
      <c r="O222">
        <f t="shared" si="14"/>
        <v>0</v>
      </c>
      <c r="P222" s="2"/>
      <c r="Q222" s="2">
        <f t="shared" si="15"/>
        <v>0</v>
      </c>
    </row>
    <row r="223" spans="2:17" x14ac:dyDescent="0.25">
      <c r="B223" s="30" t="s">
        <v>674</v>
      </c>
      <c r="C223" s="31" t="s">
        <v>220</v>
      </c>
      <c r="D223" s="2">
        <v>0</v>
      </c>
      <c r="E223" s="32"/>
      <c r="F223" s="32">
        <v>0</v>
      </c>
      <c r="G223" s="18">
        <v>0</v>
      </c>
      <c r="H223" s="18"/>
      <c r="I223" s="177">
        <f t="shared" si="12"/>
        <v>0</v>
      </c>
      <c r="J223" s="2"/>
      <c r="N223" s="2">
        <f t="shared" si="13"/>
        <v>0</v>
      </c>
      <c r="O223">
        <f t="shared" si="14"/>
        <v>0</v>
      </c>
      <c r="P223" s="2"/>
      <c r="Q223" s="2">
        <f t="shared" si="15"/>
        <v>0</v>
      </c>
    </row>
    <row r="224" spans="2:17" x14ac:dyDescent="0.25">
      <c r="B224" s="36" t="s">
        <v>785</v>
      </c>
      <c r="C224" s="31" t="s">
        <v>221</v>
      </c>
      <c r="D224" s="2">
        <v>0</v>
      </c>
      <c r="E224" s="32"/>
      <c r="F224" s="32">
        <v>0</v>
      </c>
      <c r="G224" s="18">
        <v>0</v>
      </c>
      <c r="I224" s="177">
        <f t="shared" si="12"/>
        <v>0</v>
      </c>
      <c r="J224" s="2"/>
      <c r="N224" s="2">
        <f t="shared" si="13"/>
        <v>0</v>
      </c>
      <c r="O224">
        <f t="shared" si="14"/>
        <v>0</v>
      </c>
      <c r="P224" s="2"/>
      <c r="Q224" s="2">
        <f t="shared" si="15"/>
        <v>0</v>
      </c>
    </row>
    <row r="225" spans="2:17" x14ac:dyDescent="0.25">
      <c r="B225" s="30" t="s">
        <v>675</v>
      </c>
      <c r="C225" s="31" t="s">
        <v>222</v>
      </c>
      <c r="D225" s="2">
        <v>393.5</v>
      </c>
      <c r="E225" s="32"/>
      <c r="F225" s="32">
        <v>43.666666666666664</v>
      </c>
      <c r="G225" s="18">
        <v>0</v>
      </c>
      <c r="H225" s="18"/>
      <c r="I225" s="177">
        <f t="shared" si="12"/>
        <v>437.16666666666669</v>
      </c>
      <c r="J225" s="2"/>
      <c r="N225" s="2">
        <f t="shared" si="13"/>
        <v>0</v>
      </c>
      <c r="O225">
        <f t="shared" si="14"/>
        <v>0</v>
      </c>
      <c r="P225" s="2"/>
      <c r="Q225" s="2">
        <f t="shared" si="15"/>
        <v>0</v>
      </c>
    </row>
    <row r="226" spans="2:17" x14ac:dyDescent="0.25">
      <c r="B226" s="30" t="s">
        <v>453</v>
      </c>
      <c r="C226" s="31" t="s">
        <v>223</v>
      </c>
      <c r="D226" s="2">
        <v>46.5</v>
      </c>
      <c r="E226" s="32"/>
      <c r="F226" s="32">
        <v>16</v>
      </c>
      <c r="G226" s="18">
        <v>0</v>
      </c>
      <c r="H226" s="18"/>
      <c r="I226" s="177">
        <f t="shared" si="12"/>
        <v>62.5</v>
      </c>
      <c r="J226" s="2"/>
      <c r="N226" s="2">
        <f t="shared" si="13"/>
        <v>0</v>
      </c>
      <c r="O226">
        <f t="shared" si="14"/>
        <v>0</v>
      </c>
      <c r="P226" s="2"/>
      <c r="Q226" s="2">
        <f t="shared" si="15"/>
        <v>0</v>
      </c>
    </row>
    <row r="227" spans="2:17" x14ac:dyDescent="0.25">
      <c r="B227" s="30" t="s">
        <v>676</v>
      </c>
      <c r="C227" s="31" t="s">
        <v>224</v>
      </c>
      <c r="D227" s="2">
        <v>1316</v>
      </c>
      <c r="E227" s="32"/>
      <c r="F227" s="32">
        <v>0</v>
      </c>
      <c r="G227" s="18">
        <v>0</v>
      </c>
      <c r="I227" s="177">
        <f t="shared" si="12"/>
        <v>1316</v>
      </c>
      <c r="J227" s="2"/>
      <c r="N227" s="2">
        <f t="shared" si="13"/>
        <v>0</v>
      </c>
      <c r="O227">
        <f t="shared" si="14"/>
        <v>0</v>
      </c>
      <c r="P227" s="2"/>
      <c r="Q227" s="2">
        <f t="shared" si="15"/>
        <v>0</v>
      </c>
    </row>
    <row r="228" spans="2:17" x14ac:dyDescent="0.25">
      <c r="B228" s="30" t="s">
        <v>677</v>
      </c>
      <c r="C228" s="31" t="s">
        <v>225</v>
      </c>
      <c r="D228" s="2">
        <v>0</v>
      </c>
      <c r="E228" s="32"/>
      <c r="F228" s="32">
        <v>0</v>
      </c>
      <c r="G228" s="18">
        <v>0</v>
      </c>
      <c r="H228" s="18"/>
      <c r="I228" s="177">
        <f t="shared" si="12"/>
        <v>0</v>
      </c>
      <c r="J228" s="2"/>
      <c r="N228" s="2">
        <f t="shared" si="13"/>
        <v>0</v>
      </c>
      <c r="O228">
        <f t="shared" si="14"/>
        <v>0</v>
      </c>
      <c r="P228" s="2"/>
      <c r="Q228" s="2">
        <f t="shared" si="15"/>
        <v>0</v>
      </c>
    </row>
    <row r="229" spans="2:17" x14ac:dyDescent="0.25">
      <c r="B229" s="34" t="s">
        <v>678</v>
      </c>
      <c r="C229" s="31" t="s">
        <v>226</v>
      </c>
      <c r="D229" s="2">
        <v>129.17000000000002</v>
      </c>
      <c r="E229" s="32"/>
      <c r="F229" s="32">
        <v>0</v>
      </c>
      <c r="G229" s="18">
        <v>0</v>
      </c>
      <c r="H229" s="18"/>
      <c r="I229" s="177">
        <f t="shared" si="12"/>
        <v>129.17000000000002</v>
      </c>
      <c r="J229" s="2"/>
      <c r="N229" s="2">
        <f t="shared" si="13"/>
        <v>0</v>
      </c>
      <c r="O229">
        <f t="shared" si="14"/>
        <v>0</v>
      </c>
      <c r="P229" s="2"/>
      <c r="Q229" s="2">
        <f t="shared" si="15"/>
        <v>0</v>
      </c>
    </row>
    <row r="230" spans="2:17" x14ac:dyDescent="0.25">
      <c r="B230" s="30" t="s">
        <v>461</v>
      </c>
      <c r="C230" s="31" t="s">
        <v>821</v>
      </c>
      <c r="D230" s="2">
        <v>17.170000000000002</v>
      </c>
      <c r="E230" s="32"/>
      <c r="F230" s="32">
        <v>0</v>
      </c>
      <c r="G230" s="18">
        <v>0</v>
      </c>
      <c r="I230" s="177">
        <f t="shared" si="12"/>
        <v>17.170000000000002</v>
      </c>
      <c r="J230" s="2"/>
      <c r="N230" s="2">
        <f t="shared" si="13"/>
        <v>0</v>
      </c>
      <c r="O230">
        <f t="shared" si="14"/>
        <v>0</v>
      </c>
      <c r="P230" s="2"/>
      <c r="Q230" s="2">
        <f t="shared" si="15"/>
        <v>0</v>
      </c>
    </row>
    <row r="231" spans="2:17" x14ac:dyDescent="0.25">
      <c r="B231" s="30" t="s">
        <v>475</v>
      </c>
      <c r="C231" s="31" t="s">
        <v>227</v>
      </c>
      <c r="D231" s="2">
        <v>61.66</v>
      </c>
      <c r="E231" s="32"/>
      <c r="F231" s="32">
        <v>0</v>
      </c>
      <c r="G231" s="18">
        <v>0</v>
      </c>
      <c r="I231" s="177">
        <f t="shared" si="12"/>
        <v>61.66</v>
      </c>
      <c r="J231" s="2"/>
      <c r="N231" s="2">
        <f t="shared" si="13"/>
        <v>0</v>
      </c>
      <c r="O231">
        <f t="shared" si="14"/>
        <v>0</v>
      </c>
      <c r="P231" s="2"/>
      <c r="Q231" s="2">
        <f t="shared" si="15"/>
        <v>0</v>
      </c>
    </row>
    <row r="232" spans="2:17" x14ac:dyDescent="0.25">
      <c r="B232" s="30" t="s">
        <v>679</v>
      </c>
      <c r="C232" s="31" t="s">
        <v>228</v>
      </c>
      <c r="D232" s="2">
        <v>5.34</v>
      </c>
      <c r="E232" s="32"/>
      <c r="F232" s="32">
        <v>1</v>
      </c>
      <c r="G232" s="18">
        <v>0</v>
      </c>
      <c r="H232" s="18"/>
      <c r="I232" s="177">
        <f t="shared" si="12"/>
        <v>6.34</v>
      </c>
      <c r="J232" s="2"/>
      <c r="N232" s="2">
        <f t="shared" si="13"/>
        <v>0</v>
      </c>
      <c r="O232">
        <f t="shared" si="14"/>
        <v>0</v>
      </c>
      <c r="P232" s="2"/>
      <c r="Q232" s="2">
        <f t="shared" si="15"/>
        <v>0</v>
      </c>
    </row>
    <row r="233" spans="2:17" x14ac:dyDescent="0.25">
      <c r="B233" s="33" t="s">
        <v>680</v>
      </c>
      <c r="C233" s="31" t="s">
        <v>229</v>
      </c>
      <c r="D233" s="2">
        <v>3656.84</v>
      </c>
      <c r="E233" s="32"/>
      <c r="F233" s="32">
        <v>42.666666666666664</v>
      </c>
      <c r="G233" s="18">
        <v>0</v>
      </c>
      <c r="H233" s="18"/>
      <c r="I233" s="177">
        <f t="shared" si="12"/>
        <v>3699.5066666666667</v>
      </c>
      <c r="J233" s="2"/>
      <c r="N233" s="2">
        <f t="shared" si="13"/>
        <v>0</v>
      </c>
      <c r="O233">
        <f t="shared" si="14"/>
        <v>0</v>
      </c>
      <c r="P233" s="2"/>
      <c r="Q233" s="2">
        <f t="shared" si="15"/>
        <v>0</v>
      </c>
    </row>
    <row r="234" spans="2:17" x14ac:dyDescent="0.25">
      <c r="B234" s="30" t="s">
        <v>786</v>
      </c>
      <c r="C234" s="31" t="s">
        <v>230</v>
      </c>
      <c r="D234" s="2">
        <v>0</v>
      </c>
      <c r="E234" s="32"/>
      <c r="F234" s="32">
        <v>0</v>
      </c>
      <c r="G234" s="18">
        <v>0</v>
      </c>
      <c r="H234" s="18"/>
      <c r="I234" s="177">
        <f t="shared" si="12"/>
        <v>0</v>
      </c>
      <c r="J234" s="2"/>
      <c r="N234" s="2">
        <f t="shared" si="13"/>
        <v>0</v>
      </c>
      <c r="O234">
        <f t="shared" si="14"/>
        <v>0</v>
      </c>
      <c r="P234" s="2"/>
      <c r="Q234" s="2">
        <f t="shared" si="15"/>
        <v>0</v>
      </c>
    </row>
    <row r="235" spans="2:17" x14ac:dyDescent="0.25">
      <c r="B235" s="30" t="s">
        <v>681</v>
      </c>
      <c r="C235" s="31" t="s">
        <v>231</v>
      </c>
      <c r="D235" s="2">
        <v>0</v>
      </c>
      <c r="E235" s="32"/>
      <c r="F235" s="32">
        <v>0</v>
      </c>
      <c r="G235" s="18">
        <v>0</v>
      </c>
      <c r="I235" s="177">
        <f t="shared" si="12"/>
        <v>0</v>
      </c>
      <c r="J235" s="2"/>
      <c r="N235" s="2">
        <f t="shared" si="13"/>
        <v>0</v>
      </c>
      <c r="O235">
        <f t="shared" si="14"/>
        <v>0</v>
      </c>
      <c r="P235" s="2"/>
      <c r="Q235" s="2">
        <f t="shared" si="15"/>
        <v>0</v>
      </c>
    </row>
    <row r="236" spans="2:17" x14ac:dyDescent="0.25">
      <c r="B236" s="30" t="s">
        <v>682</v>
      </c>
      <c r="C236" s="31" t="s">
        <v>232</v>
      </c>
      <c r="D236" s="2">
        <v>889.5</v>
      </c>
      <c r="E236" s="32"/>
      <c r="F236" s="32">
        <v>54.666666666666664</v>
      </c>
      <c r="G236" s="18">
        <v>3</v>
      </c>
      <c r="H236" s="18"/>
      <c r="I236" s="177">
        <f t="shared" si="12"/>
        <v>941.16666666666663</v>
      </c>
      <c r="J236" s="2"/>
      <c r="N236" s="2">
        <f t="shared" si="13"/>
        <v>0</v>
      </c>
      <c r="O236">
        <f t="shared" si="14"/>
        <v>0</v>
      </c>
      <c r="P236" s="2"/>
      <c r="Q236" s="2">
        <f t="shared" si="15"/>
        <v>0</v>
      </c>
    </row>
    <row r="237" spans="2:17" x14ac:dyDescent="0.25">
      <c r="B237" s="30" t="s">
        <v>683</v>
      </c>
      <c r="C237" s="31" t="s">
        <v>233</v>
      </c>
      <c r="D237" s="2">
        <v>215.5</v>
      </c>
      <c r="E237" s="32"/>
      <c r="F237" s="32">
        <v>16</v>
      </c>
      <c r="G237" s="18">
        <v>0</v>
      </c>
      <c r="H237" s="18"/>
      <c r="I237" s="177">
        <f t="shared" si="12"/>
        <v>231.5</v>
      </c>
      <c r="J237" s="2"/>
      <c r="N237" s="2">
        <f t="shared" si="13"/>
        <v>0</v>
      </c>
      <c r="O237">
        <f t="shared" si="14"/>
        <v>0</v>
      </c>
      <c r="P237" s="2"/>
      <c r="Q237" s="2">
        <f t="shared" si="15"/>
        <v>0</v>
      </c>
    </row>
    <row r="238" spans="2:17" x14ac:dyDescent="0.25">
      <c r="B238" s="30" t="s">
        <v>684</v>
      </c>
      <c r="C238" s="31" t="s">
        <v>234</v>
      </c>
      <c r="D238" s="2">
        <v>2.17</v>
      </c>
      <c r="E238" s="32"/>
      <c r="F238" s="32">
        <v>0</v>
      </c>
      <c r="G238" s="18">
        <v>0</v>
      </c>
      <c r="H238" s="18"/>
      <c r="I238" s="177">
        <f t="shared" si="12"/>
        <v>2.17</v>
      </c>
      <c r="J238" s="2"/>
      <c r="N238" s="2">
        <f t="shared" si="13"/>
        <v>0</v>
      </c>
      <c r="O238">
        <f t="shared" si="14"/>
        <v>0</v>
      </c>
      <c r="P238" s="2"/>
      <c r="Q238" s="2">
        <f t="shared" si="15"/>
        <v>0</v>
      </c>
    </row>
    <row r="239" spans="2:17" x14ac:dyDescent="0.25">
      <c r="B239" s="30" t="s">
        <v>685</v>
      </c>
      <c r="C239" s="31" t="s">
        <v>235</v>
      </c>
      <c r="D239" s="2">
        <v>13.5</v>
      </c>
      <c r="E239" s="32"/>
      <c r="F239" s="32">
        <v>0</v>
      </c>
      <c r="G239" s="18">
        <v>0</v>
      </c>
      <c r="I239" s="177">
        <f t="shared" si="12"/>
        <v>13.5</v>
      </c>
      <c r="J239" s="2"/>
      <c r="N239" s="2">
        <f t="shared" si="13"/>
        <v>0</v>
      </c>
      <c r="O239">
        <f t="shared" si="14"/>
        <v>0</v>
      </c>
      <c r="P239" s="2"/>
      <c r="Q239" s="2">
        <f t="shared" si="15"/>
        <v>0</v>
      </c>
    </row>
    <row r="240" spans="2:17" x14ac:dyDescent="0.25">
      <c r="B240" s="30" t="s">
        <v>686</v>
      </c>
      <c r="C240" s="31" t="s">
        <v>236</v>
      </c>
      <c r="D240" s="2">
        <v>214</v>
      </c>
      <c r="E240" s="32"/>
      <c r="F240" s="32">
        <v>1</v>
      </c>
      <c r="G240" s="18">
        <v>0</v>
      </c>
      <c r="H240" s="18"/>
      <c r="I240" s="177">
        <f t="shared" si="12"/>
        <v>215</v>
      </c>
      <c r="J240" s="2"/>
      <c r="N240" s="2">
        <f t="shared" si="13"/>
        <v>0</v>
      </c>
      <c r="O240">
        <f t="shared" si="14"/>
        <v>0</v>
      </c>
      <c r="P240" s="2"/>
      <c r="Q240" s="2">
        <f t="shared" si="15"/>
        <v>0</v>
      </c>
    </row>
    <row r="241" spans="2:17" x14ac:dyDescent="0.25">
      <c r="B241" s="30" t="s">
        <v>687</v>
      </c>
      <c r="C241" s="31" t="s">
        <v>237</v>
      </c>
      <c r="D241" s="2">
        <v>233.5</v>
      </c>
      <c r="E241" s="32"/>
      <c r="F241" s="32">
        <v>42.833333333333336</v>
      </c>
      <c r="G241" s="18">
        <v>0</v>
      </c>
      <c r="H241" s="18"/>
      <c r="I241" s="177">
        <f t="shared" si="12"/>
        <v>276.33333333333331</v>
      </c>
      <c r="J241" s="2"/>
      <c r="N241" s="2">
        <f t="shared" si="13"/>
        <v>0</v>
      </c>
      <c r="O241">
        <f t="shared" si="14"/>
        <v>0</v>
      </c>
      <c r="P241" s="2"/>
      <c r="Q241" s="2">
        <f t="shared" si="15"/>
        <v>0</v>
      </c>
    </row>
    <row r="242" spans="2:17" x14ac:dyDescent="0.25">
      <c r="B242" s="30" t="s">
        <v>688</v>
      </c>
      <c r="C242" s="31" t="s">
        <v>238</v>
      </c>
      <c r="D242" s="2">
        <v>16</v>
      </c>
      <c r="E242" s="32"/>
      <c r="F242" s="32">
        <v>0</v>
      </c>
      <c r="G242" s="18">
        <v>0</v>
      </c>
      <c r="H242" s="18"/>
      <c r="I242" s="177">
        <f t="shared" si="12"/>
        <v>16</v>
      </c>
      <c r="J242" s="2"/>
      <c r="N242" s="2">
        <f t="shared" si="13"/>
        <v>0</v>
      </c>
      <c r="O242">
        <f t="shared" si="14"/>
        <v>0</v>
      </c>
      <c r="P242" s="2"/>
      <c r="Q242" s="2">
        <f t="shared" si="15"/>
        <v>0</v>
      </c>
    </row>
    <row r="243" spans="2:17" x14ac:dyDescent="0.25">
      <c r="B243" s="30" t="s">
        <v>810</v>
      </c>
      <c r="C243" s="31" t="s">
        <v>822</v>
      </c>
      <c r="D243" s="2">
        <v>2.17</v>
      </c>
      <c r="E243" s="32"/>
      <c r="F243" s="32">
        <v>0</v>
      </c>
      <c r="G243" s="18">
        <v>0</v>
      </c>
      <c r="H243" s="18"/>
      <c r="I243" s="177">
        <f>IF(D243+E243+F243-G243+Q243&lt;0,0,D243+E243+F243+Q243-G243)</f>
        <v>2.4274576271186441</v>
      </c>
      <c r="J243" s="2"/>
      <c r="L243">
        <v>59</v>
      </c>
      <c r="M243">
        <v>66</v>
      </c>
      <c r="N243" s="2">
        <f t="shared" si="13"/>
        <v>3.6779661016949149E-2</v>
      </c>
      <c r="O243">
        <f t="shared" si="14"/>
        <v>7</v>
      </c>
      <c r="P243" s="2"/>
      <c r="Q243" s="2">
        <f t="shared" si="15"/>
        <v>0.25745762711864406</v>
      </c>
    </row>
    <row r="244" spans="2:17" x14ac:dyDescent="0.25">
      <c r="B244" s="30" t="s">
        <v>689</v>
      </c>
      <c r="C244" s="31" t="s">
        <v>239</v>
      </c>
      <c r="D244" s="2">
        <v>0</v>
      </c>
      <c r="E244" s="32"/>
      <c r="F244" s="32">
        <v>0</v>
      </c>
      <c r="G244" s="18">
        <v>0</v>
      </c>
      <c r="I244" s="177">
        <f t="shared" si="12"/>
        <v>0</v>
      </c>
      <c r="J244" s="2"/>
      <c r="N244" s="2">
        <f t="shared" si="13"/>
        <v>0</v>
      </c>
      <c r="O244">
        <f t="shared" si="14"/>
        <v>0</v>
      </c>
      <c r="P244" s="2"/>
      <c r="Q244" s="2">
        <f t="shared" si="15"/>
        <v>0</v>
      </c>
    </row>
    <row r="245" spans="2:17" x14ac:dyDescent="0.25">
      <c r="B245" s="30" t="s">
        <v>690</v>
      </c>
      <c r="C245" s="31" t="s">
        <v>240</v>
      </c>
      <c r="D245" s="2">
        <v>762.17000000000007</v>
      </c>
      <c r="E245" s="32"/>
      <c r="F245" s="32">
        <v>0</v>
      </c>
      <c r="G245" s="18">
        <v>0</v>
      </c>
      <c r="H245" s="18"/>
      <c r="I245" s="177">
        <f t="shared" si="12"/>
        <v>762.17000000000007</v>
      </c>
      <c r="J245" s="2"/>
      <c r="N245" s="2">
        <f t="shared" si="13"/>
        <v>0</v>
      </c>
      <c r="O245">
        <f t="shared" si="14"/>
        <v>0</v>
      </c>
      <c r="P245" s="2"/>
      <c r="Q245" s="2">
        <f t="shared" si="15"/>
        <v>0</v>
      </c>
    </row>
    <row r="246" spans="2:17" x14ac:dyDescent="0.25">
      <c r="B246" s="30" t="s">
        <v>490</v>
      </c>
      <c r="C246" s="31" t="s">
        <v>241</v>
      </c>
      <c r="D246" s="2">
        <v>71.17</v>
      </c>
      <c r="E246" s="32"/>
      <c r="F246" s="32">
        <v>0</v>
      </c>
      <c r="G246" s="18">
        <v>0</v>
      </c>
      <c r="H246" s="18"/>
      <c r="I246" s="177">
        <f t="shared" si="12"/>
        <v>71.17</v>
      </c>
      <c r="J246" s="2"/>
      <c r="N246" s="2">
        <f t="shared" si="13"/>
        <v>0</v>
      </c>
      <c r="O246">
        <f t="shared" si="14"/>
        <v>0</v>
      </c>
      <c r="P246" s="2"/>
      <c r="Q246" s="2">
        <f t="shared" si="15"/>
        <v>0</v>
      </c>
    </row>
    <row r="247" spans="2:17" x14ac:dyDescent="0.25">
      <c r="B247" s="30" t="s">
        <v>691</v>
      </c>
      <c r="C247" s="31" t="s">
        <v>242</v>
      </c>
      <c r="D247" s="2">
        <v>0</v>
      </c>
      <c r="E247" s="32"/>
      <c r="F247" s="32">
        <v>0</v>
      </c>
      <c r="G247" s="18">
        <v>0</v>
      </c>
      <c r="I247" s="177">
        <f t="shared" si="12"/>
        <v>0</v>
      </c>
      <c r="J247" s="2"/>
      <c r="N247" s="2">
        <f t="shared" si="13"/>
        <v>0</v>
      </c>
      <c r="O247">
        <f t="shared" si="14"/>
        <v>0</v>
      </c>
      <c r="P247" s="2"/>
      <c r="Q247" s="2">
        <f t="shared" si="15"/>
        <v>0</v>
      </c>
    </row>
    <row r="248" spans="2:17" x14ac:dyDescent="0.25">
      <c r="B248" s="30" t="s">
        <v>696</v>
      </c>
      <c r="C248" s="31" t="s">
        <v>243</v>
      </c>
      <c r="D248" s="2">
        <v>7429.84</v>
      </c>
      <c r="E248" s="32">
        <v>7</v>
      </c>
      <c r="F248" s="32">
        <v>131.33333333333334</v>
      </c>
      <c r="G248" s="18">
        <v>3</v>
      </c>
      <c r="H248" s="18"/>
      <c r="I248" s="177">
        <f t="shared" si="12"/>
        <v>7565.1733333333332</v>
      </c>
      <c r="J248" s="2"/>
      <c r="N248" s="2">
        <f t="shared" si="13"/>
        <v>0</v>
      </c>
      <c r="O248">
        <f t="shared" si="14"/>
        <v>0</v>
      </c>
      <c r="P248" s="2"/>
      <c r="Q248" s="2">
        <f t="shared" si="15"/>
        <v>0</v>
      </c>
    </row>
    <row r="249" spans="2:17" x14ac:dyDescent="0.25">
      <c r="B249" s="30" t="s">
        <v>697</v>
      </c>
      <c r="C249" s="31" t="s">
        <v>244</v>
      </c>
      <c r="D249" s="2">
        <v>418.84</v>
      </c>
      <c r="E249" s="32"/>
      <c r="F249" s="32">
        <v>27.333333333333332</v>
      </c>
      <c r="G249" s="18">
        <v>0</v>
      </c>
      <c r="H249" s="18"/>
      <c r="I249" s="177">
        <f t="shared" si="12"/>
        <v>446.17333333333329</v>
      </c>
      <c r="J249" s="2"/>
      <c r="N249" s="2">
        <f t="shared" si="13"/>
        <v>0</v>
      </c>
      <c r="O249">
        <f t="shared" si="14"/>
        <v>0</v>
      </c>
      <c r="P249" s="2"/>
      <c r="Q249" s="2">
        <f t="shared" si="15"/>
        <v>0</v>
      </c>
    </row>
    <row r="250" spans="2:17" x14ac:dyDescent="0.25">
      <c r="B250" s="30" t="s">
        <v>698</v>
      </c>
      <c r="C250" s="31" t="s">
        <v>245</v>
      </c>
      <c r="D250" s="2">
        <v>447</v>
      </c>
      <c r="E250" s="32"/>
      <c r="F250" s="32">
        <v>11.333333333333334</v>
      </c>
      <c r="G250" s="18">
        <v>0</v>
      </c>
      <c r="H250" s="18"/>
      <c r="I250" s="177">
        <f t="shared" si="12"/>
        <v>458.33333333333331</v>
      </c>
      <c r="J250" s="2"/>
      <c r="N250" s="2">
        <f t="shared" si="13"/>
        <v>0</v>
      </c>
      <c r="O250">
        <f t="shared" si="14"/>
        <v>0</v>
      </c>
      <c r="P250" s="2"/>
      <c r="Q250" s="2">
        <f t="shared" si="15"/>
        <v>0</v>
      </c>
    </row>
    <row r="251" spans="2:17" x14ac:dyDescent="0.25">
      <c r="B251" s="30" t="s">
        <v>699</v>
      </c>
      <c r="C251" s="31" t="s">
        <v>246</v>
      </c>
      <c r="D251" s="2">
        <v>0</v>
      </c>
      <c r="E251" s="32"/>
      <c r="F251" s="32">
        <v>0</v>
      </c>
      <c r="G251" s="18">
        <v>0</v>
      </c>
      <c r="H251" s="18"/>
      <c r="I251" s="177">
        <f t="shared" si="12"/>
        <v>0</v>
      </c>
      <c r="J251" s="2"/>
      <c r="N251" s="2">
        <f t="shared" si="13"/>
        <v>0</v>
      </c>
      <c r="O251">
        <f t="shared" si="14"/>
        <v>0</v>
      </c>
      <c r="P251" s="2"/>
      <c r="Q251" s="2">
        <f t="shared" si="15"/>
        <v>0</v>
      </c>
    </row>
    <row r="252" spans="2:17" x14ac:dyDescent="0.25">
      <c r="B252" s="30" t="s">
        <v>700</v>
      </c>
      <c r="C252" s="31" t="s">
        <v>247</v>
      </c>
      <c r="D252" s="2">
        <v>41</v>
      </c>
      <c r="E252" s="32"/>
      <c r="F252" s="32">
        <v>0</v>
      </c>
      <c r="G252" s="18">
        <v>0</v>
      </c>
      <c r="H252" s="18"/>
      <c r="I252" s="177">
        <f t="shared" si="12"/>
        <v>41</v>
      </c>
      <c r="J252" s="2"/>
      <c r="N252" s="2">
        <f t="shared" si="13"/>
        <v>0</v>
      </c>
      <c r="O252">
        <f t="shared" si="14"/>
        <v>0</v>
      </c>
      <c r="P252" s="2"/>
      <c r="Q252" s="2">
        <f t="shared" si="15"/>
        <v>0</v>
      </c>
    </row>
    <row r="253" spans="2:17" x14ac:dyDescent="0.25">
      <c r="B253" s="30" t="s">
        <v>701</v>
      </c>
      <c r="C253" s="31" t="s">
        <v>248</v>
      </c>
      <c r="D253" s="2">
        <v>0</v>
      </c>
      <c r="E253" s="32"/>
      <c r="F253" s="32">
        <v>0</v>
      </c>
      <c r="G253" s="18">
        <v>0</v>
      </c>
      <c r="I253" s="177">
        <f t="shared" si="12"/>
        <v>0</v>
      </c>
      <c r="J253" s="2"/>
      <c r="N253" s="2">
        <f t="shared" si="13"/>
        <v>0</v>
      </c>
      <c r="O253">
        <f t="shared" si="14"/>
        <v>0</v>
      </c>
      <c r="P253" s="2"/>
      <c r="Q253" s="2">
        <f t="shared" si="15"/>
        <v>0</v>
      </c>
    </row>
    <row r="254" spans="2:17" x14ac:dyDescent="0.25">
      <c r="B254" s="30" t="s">
        <v>702</v>
      </c>
      <c r="C254" s="31" t="s">
        <v>249</v>
      </c>
      <c r="D254" s="2">
        <v>1147.67</v>
      </c>
      <c r="E254" s="32"/>
      <c r="F254" s="32">
        <v>15.166666666666666</v>
      </c>
      <c r="G254" s="18">
        <v>0</v>
      </c>
      <c r="H254" s="18"/>
      <c r="I254" s="177">
        <f t="shared" si="12"/>
        <v>1162.8366666666668</v>
      </c>
      <c r="J254" s="2"/>
      <c r="N254" s="2">
        <f t="shared" si="13"/>
        <v>0</v>
      </c>
      <c r="O254">
        <f t="shared" si="14"/>
        <v>0</v>
      </c>
      <c r="P254" s="2"/>
      <c r="Q254" s="2">
        <f t="shared" si="15"/>
        <v>0</v>
      </c>
    </row>
    <row r="255" spans="2:17" x14ac:dyDescent="0.25">
      <c r="B255" s="30" t="s">
        <v>703</v>
      </c>
      <c r="C255" s="31" t="s">
        <v>250</v>
      </c>
      <c r="D255" s="2">
        <v>1091.6600000000001</v>
      </c>
      <c r="E255" s="32">
        <v>21</v>
      </c>
      <c r="F255" s="32">
        <v>45.166666666666664</v>
      </c>
      <c r="G255" s="18">
        <v>2</v>
      </c>
      <c r="I255" s="177">
        <f t="shared" si="12"/>
        <v>1155.8266666666668</v>
      </c>
      <c r="J255" s="2"/>
      <c r="N255" s="2">
        <f t="shared" si="13"/>
        <v>0</v>
      </c>
      <c r="O255">
        <f t="shared" si="14"/>
        <v>0</v>
      </c>
      <c r="P255" s="2"/>
      <c r="Q255" s="2">
        <f t="shared" si="15"/>
        <v>0</v>
      </c>
    </row>
    <row r="256" spans="2:17" x14ac:dyDescent="0.25">
      <c r="B256" s="30" t="s">
        <v>704</v>
      </c>
      <c r="C256" s="31" t="s">
        <v>251</v>
      </c>
      <c r="D256" s="2">
        <v>0</v>
      </c>
      <c r="E256" s="32"/>
      <c r="F256" s="32">
        <v>0</v>
      </c>
      <c r="G256" s="18">
        <v>0</v>
      </c>
      <c r="H256" s="18"/>
      <c r="I256" s="177">
        <f t="shared" si="12"/>
        <v>0</v>
      </c>
      <c r="J256" s="2"/>
      <c r="N256" s="2">
        <f t="shared" si="13"/>
        <v>0</v>
      </c>
      <c r="O256">
        <f t="shared" si="14"/>
        <v>0</v>
      </c>
      <c r="P256" s="2"/>
      <c r="Q256" s="2">
        <f t="shared" si="15"/>
        <v>0</v>
      </c>
    </row>
    <row r="257" spans="2:17" x14ac:dyDescent="0.25">
      <c r="B257" s="30" t="s">
        <v>705</v>
      </c>
      <c r="C257" s="31" t="s">
        <v>252</v>
      </c>
      <c r="D257" s="2">
        <v>0</v>
      </c>
      <c r="E257" s="32"/>
      <c r="F257" s="32">
        <v>0</v>
      </c>
      <c r="G257" s="18">
        <v>0</v>
      </c>
      <c r="H257" s="18"/>
      <c r="I257" s="177">
        <f t="shared" si="12"/>
        <v>0</v>
      </c>
      <c r="J257" s="2"/>
      <c r="N257" s="2">
        <f t="shared" si="13"/>
        <v>0</v>
      </c>
      <c r="O257">
        <f t="shared" si="14"/>
        <v>0</v>
      </c>
      <c r="P257" s="2"/>
      <c r="Q257" s="2">
        <f t="shared" si="15"/>
        <v>0</v>
      </c>
    </row>
    <row r="258" spans="2:17" x14ac:dyDescent="0.25">
      <c r="B258" s="30" t="s">
        <v>706</v>
      </c>
      <c r="C258" s="31" t="s">
        <v>253</v>
      </c>
      <c r="D258" s="2">
        <v>605.17000000000007</v>
      </c>
      <c r="E258" s="32">
        <v>8</v>
      </c>
      <c r="F258" s="32">
        <v>2</v>
      </c>
      <c r="G258" s="18">
        <v>0</v>
      </c>
      <c r="H258" s="18"/>
      <c r="I258" s="177">
        <f t="shared" si="12"/>
        <v>615.17000000000007</v>
      </c>
      <c r="J258" s="2"/>
      <c r="N258" s="2">
        <f t="shared" si="13"/>
        <v>0</v>
      </c>
      <c r="O258">
        <f t="shared" si="14"/>
        <v>0</v>
      </c>
      <c r="P258" s="2"/>
      <c r="Q258" s="2">
        <f t="shared" si="15"/>
        <v>0</v>
      </c>
    </row>
    <row r="259" spans="2:17" x14ac:dyDescent="0.25">
      <c r="B259" s="30" t="s">
        <v>707</v>
      </c>
      <c r="C259" s="31" t="s">
        <v>254</v>
      </c>
      <c r="D259" s="2">
        <v>286.33</v>
      </c>
      <c r="E259" s="32"/>
      <c r="F259" s="32">
        <v>2</v>
      </c>
      <c r="G259" s="18">
        <v>0</v>
      </c>
      <c r="H259" s="18"/>
      <c r="I259" s="177">
        <f t="shared" si="12"/>
        <v>288.33</v>
      </c>
      <c r="J259" s="2"/>
      <c r="N259" s="2">
        <f t="shared" si="13"/>
        <v>0</v>
      </c>
      <c r="O259">
        <f t="shared" si="14"/>
        <v>0</v>
      </c>
      <c r="P259" s="2"/>
      <c r="Q259" s="2">
        <f t="shared" si="15"/>
        <v>0</v>
      </c>
    </row>
    <row r="260" spans="2:17" x14ac:dyDescent="0.25">
      <c r="B260" s="30" t="s">
        <v>708</v>
      </c>
      <c r="C260" s="31" t="s">
        <v>255</v>
      </c>
      <c r="D260" s="2">
        <v>150.82999999999998</v>
      </c>
      <c r="E260" s="32"/>
      <c r="F260" s="32">
        <v>1</v>
      </c>
      <c r="G260" s="18">
        <v>0</v>
      </c>
      <c r="H260" s="18"/>
      <c r="I260" s="177">
        <f t="shared" si="12"/>
        <v>151.82999999999998</v>
      </c>
      <c r="J260" s="2"/>
      <c r="N260" s="2">
        <f t="shared" si="13"/>
        <v>0</v>
      </c>
      <c r="O260">
        <f t="shared" si="14"/>
        <v>0</v>
      </c>
      <c r="P260" s="2"/>
      <c r="Q260" s="2">
        <f t="shared" si="15"/>
        <v>0</v>
      </c>
    </row>
    <row r="261" spans="2:17" x14ac:dyDescent="0.25">
      <c r="B261" s="30" t="s">
        <v>709</v>
      </c>
      <c r="C261" s="31" t="s">
        <v>256</v>
      </c>
      <c r="D261" s="2">
        <v>115.34</v>
      </c>
      <c r="E261" s="32"/>
      <c r="F261" s="32">
        <v>0</v>
      </c>
      <c r="G261" s="18">
        <v>0</v>
      </c>
      <c r="I261" s="177">
        <f t="shared" si="12"/>
        <v>115.34</v>
      </c>
      <c r="J261" s="2"/>
      <c r="N261" s="2">
        <f t="shared" si="13"/>
        <v>0</v>
      </c>
      <c r="O261">
        <f t="shared" si="14"/>
        <v>0</v>
      </c>
      <c r="P261" s="2"/>
      <c r="Q261" s="2">
        <f t="shared" si="15"/>
        <v>0</v>
      </c>
    </row>
    <row r="262" spans="2:17" x14ac:dyDescent="0.25">
      <c r="B262" s="30" t="s">
        <v>710</v>
      </c>
      <c r="C262" s="31" t="s">
        <v>257</v>
      </c>
      <c r="D262" s="2">
        <v>257.83999999999997</v>
      </c>
      <c r="E262" s="32"/>
      <c r="F262" s="32">
        <v>29</v>
      </c>
      <c r="G262" s="18">
        <v>0</v>
      </c>
      <c r="I262" s="177">
        <f t="shared" si="12"/>
        <v>286.83999999999997</v>
      </c>
      <c r="J262" s="2"/>
      <c r="N262" s="2">
        <f t="shared" si="13"/>
        <v>0</v>
      </c>
      <c r="O262">
        <f t="shared" si="14"/>
        <v>0</v>
      </c>
      <c r="P262" s="2"/>
      <c r="Q262" s="2">
        <f t="shared" si="15"/>
        <v>0</v>
      </c>
    </row>
    <row r="263" spans="2:17" x14ac:dyDescent="0.25">
      <c r="B263" s="30" t="s">
        <v>711</v>
      </c>
      <c r="C263" s="31" t="s">
        <v>258</v>
      </c>
      <c r="D263" s="2">
        <v>11.83</v>
      </c>
      <c r="E263" s="32"/>
      <c r="F263" s="32">
        <v>0</v>
      </c>
      <c r="G263" s="18">
        <v>4</v>
      </c>
      <c r="I263" s="177">
        <f t="shared" si="12"/>
        <v>7.83</v>
      </c>
      <c r="J263" s="2"/>
      <c r="N263" s="2">
        <f t="shared" si="13"/>
        <v>0</v>
      </c>
      <c r="O263">
        <f t="shared" si="14"/>
        <v>0</v>
      </c>
      <c r="P263" s="2"/>
      <c r="Q263" s="2">
        <f t="shared" si="15"/>
        <v>0</v>
      </c>
    </row>
    <row r="264" spans="2:17" x14ac:dyDescent="0.25">
      <c r="B264" s="34" t="s">
        <v>712</v>
      </c>
      <c r="C264" s="31" t="s">
        <v>259</v>
      </c>
      <c r="D264" s="2">
        <v>21.5</v>
      </c>
      <c r="E264" s="32"/>
      <c r="F264" s="32">
        <v>0</v>
      </c>
      <c r="G264" s="18">
        <v>0</v>
      </c>
      <c r="H264" s="18"/>
      <c r="I264" s="177">
        <f t="shared" si="12"/>
        <v>21.5</v>
      </c>
      <c r="J264" s="2"/>
      <c r="N264" s="2">
        <f t="shared" si="13"/>
        <v>0</v>
      </c>
      <c r="O264">
        <f t="shared" si="14"/>
        <v>0</v>
      </c>
      <c r="P264" s="2"/>
      <c r="Q264" s="2">
        <f t="shared" si="15"/>
        <v>0</v>
      </c>
    </row>
    <row r="265" spans="2:17" x14ac:dyDescent="0.25">
      <c r="B265" s="30" t="s">
        <v>713</v>
      </c>
      <c r="C265" s="31" t="s">
        <v>260</v>
      </c>
      <c r="D265" s="2">
        <v>2709.17</v>
      </c>
      <c r="E265" s="32"/>
      <c r="F265" s="32">
        <v>243.83333333333334</v>
      </c>
      <c r="G265" s="18">
        <v>2</v>
      </c>
      <c r="H265" s="18"/>
      <c r="I265" s="177">
        <f t="shared" ref="I265:I328" si="16">IF(D265+E265+F265-G265+Q265&lt;0,0,D265+E265+F265+Q265-G265)</f>
        <v>2951.0033333333336</v>
      </c>
      <c r="J265" s="2"/>
      <c r="N265" s="2">
        <f t="shared" ref="N265:N328" si="17">IFERROR(D265/L265,0)</f>
        <v>0</v>
      </c>
      <c r="O265">
        <f t="shared" ref="O265:O328" si="18">M265-L265</f>
        <v>0</v>
      </c>
      <c r="P265" s="2"/>
      <c r="Q265" s="2">
        <f t="shared" ref="Q265:Q328" si="19">O265*N265</f>
        <v>0</v>
      </c>
    </row>
    <row r="266" spans="2:17" x14ac:dyDescent="0.25">
      <c r="B266" s="30" t="s">
        <v>714</v>
      </c>
      <c r="C266" s="31" t="s">
        <v>261</v>
      </c>
      <c r="D266" s="2">
        <v>60</v>
      </c>
      <c r="E266" s="32"/>
      <c r="F266" s="32">
        <v>0</v>
      </c>
      <c r="G266" s="18">
        <v>0</v>
      </c>
      <c r="H266" s="18"/>
      <c r="I266" s="177">
        <f t="shared" si="16"/>
        <v>60</v>
      </c>
      <c r="J266" s="2"/>
      <c r="N266" s="2">
        <f t="shared" si="17"/>
        <v>0</v>
      </c>
      <c r="O266">
        <f t="shared" si="18"/>
        <v>0</v>
      </c>
      <c r="P266" s="2"/>
      <c r="Q266" s="2">
        <f t="shared" si="19"/>
        <v>0</v>
      </c>
    </row>
    <row r="267" spans="2:17" x14ac:dyDescent="0.25">
      <c r="B267" s="30" t="s">
        <v>715</v>
      </c>
      <c r="C267" s="31" t="s">
        <v>262</v>
      </c>
      <c r="D267" s="2">
        <v>0</v>
      </c>
      <c r="E267" s="32"/>
      <c r="F267" s="32">
        <v>0</v>
      </c>
      <c r="G267" s="18">
        <v>0</v>
      </c>
      <c r="H267" s="18"/>
      <c r="I267" s="177">
        <f t="shared" si="16"/>
        <v>0</v>
      </c>
      <c r="J267" s="2"/>
      <c r="N267" s="2">
        <f t="shared" si="17"/>
        <v>0</v>
      </c>
      <c r="O267">
        <f t="shared" si="18"/>
        <v>0</v>
      </c>
      <c r="P267" s="2"/>
      <c r="Q267" s="2">
        <f t="shared" si="19"/>
        <v>0</v>
      </c>
    </row>
    <row r="268" spans="2:17" x14ac:dyDescent="0.25">
      <c r="B268" s="30" t="s">
        <v>716</v>
      </c>
      <c r="C268" s="31" t="s">
        <v>263</v>
      </c>
      <c r="D268" s="2">
        <v>0</v>
      </c>
      <c r="E268" s="32"/>
      <c r="F268" s="32">
        <v>0</v>
      </c>
      <c r="G268" s="18">
        <v>0</v>
      </c>
      <c r="H268" s="18"/>
      <c r="I268" s="177">
        <f t="shared" si="16"/>
        <v>0</v>
      </c>
      <c r="J268" s="2"/>
      <c r="N268" s="2">
        <f t="shared" si="17"/>
        <v>0</v>
      </c>
      <c r="O268">
        <f t="shared" si="18"/>
        <v>0</v>
      </c>
      <c r="P268" s="2"/>
      <c r="Q268" s="2">
        <f t="shared" si="19"/>
        <v>0</v>
      </c>
    </row>
    <row r="269" spans="2:17" x14ac:dyDescent="0.25">
      <c r="B269" s="30" t="s">
        <v>717</v>
      </c>
      <c r="C269" s="31" t="s">
        <v>264</v>
      </c>
      <c r="D269" s="2">
        <v>166</v>
      </c>
      <c r="E269" s="32"/>
      <c r="F269" s="32">
        <v>18.5</v>
      </c>
      <c r="G269" s="18">
        <v>0</v>
      </c>
      <c r="I269" s="177">
        <f t="shared" si="16"/>
        <v>184.5</v>
      </c>
      <c r="J269" s="2"/>
      <c r="N269" s="2">
        <f t="shared" si="17"/>
        <v>0</v>
      </c>
      <c r="O269">
        <f t="shared" si="18"/>
        <v>0</v>
      </c>
      <c r="P269" s="2"/>
      <c r="Q269" s="2">
        <f t="shared" si="19"/>
        <v>0</v>
      </c>
    </row>
    <row r="270" spans="2:17" x14ac:dyDescent="0.25">
      <c r="B270" s="30" t="s">
        <v>718</v>
      </c>
      <c r="C270" s="31" t="s">
        <v>265</v>
      </c>
      <c r="D270" s="2">
        <v>0</v>
      </c>
      <c r="E270" s="32"/>
      <c r="F270" s="32">
        <v>0</v>
      </c>
      <c r="G270" s="18">
        <v>0</v>
      </c>
      <c r="H270" s="18"/>
      <c r="I270" s="177">
        <f t="shared" si="16"/>
        <v>0</v>
      </c>
      <c r="J270" s="2"/>
      <c r="N270" s="2">
        <f t="shared" si="17"/>
        <v>0</v>
      </c>
      <c r="O270">
        <f t="shared" si="18"/>
        <v>0</v>
      </c>
      <c r="P270" s="2"/>
      <c r="Q270" s="2">
        <f t="shared" si="19"/>
        <v>0</v>
      </c>
    </row>
    <row r="271" spans="2:17" x14ac:dyDescent="0.25">
      <c r="B271" s="30" t="s">
        <v>719</v>
      </c>
      <c r="C271" s="31" t="s">
        <v>266</v>
      </c>
      <c r="D271" s="2">
        <v>0</v>
      </c>
      <c r="E271" s="32"/>
      <c r="F271" s="32">
        <v>0</v>
      </c>
      <c r="G271" s="18">
        <v>0</v>
      </c>
      <c r="H271" s="18"/>
      <c r="I271" s="177">
        <f t="shared" si="16"/>
        <v>0</v>
      </c>
      <c r="J271" s="2"/>
      <c r="N271" s="2">
        <f t="shared" si="17"/>
        <v>0</v>
      </c>
      <c r="O271">
        <f t="shared" si="18"/>
        <v>0</v>
      </c>
      <c r="P271" s="2"/>
      <c r="Q271" s="2">
        <f t="shared" si="19"/>
        <v>0</v>
      </c>
    </row>
    <row r="272" spans="2:17" x14ac:dyDescent="0.25">
      <c r="B272" s="30" t="s">
        <v>720</v>
      </c>
      <c r="C272" s="31" t="s">
        <v>267</v>
      </c>
      <c r="D272" s="2">
        <v>0</v>
      </c>
      <c r="E272" s="32"/>
      <c r="F272" s="32">
        <v>0</v>
      </c>
      <c r="G272" s="18">
        <v>0</v>
      </c>
      <c r="I272" s="177">
        <f t="shared" si="16"/>
        <v>0</v>
      </c>
      <c r="J272" s="2"/>
      <c r="N272" s="2">
        <f t="shared" si="17"/>
        <v>0</v>
      </c>
      <c r="O272">
        <f t="shared" si="18"/>
        <v>0</v>
      </c>
      <c r="P272" s="2"/>
      <c r="Q272" s="2">
        <f t="shared" si="19"/>
        <v>0</v>
      </c>
    </row>
    <row r="273" spans="2:17" x14ac:dyDescent="0.25">
      <c r="B273" s="30" t="s">
        <v>721</v>
      </c>
      <c r="C273" s="31" t="s">
        <v>268</v>
      </c>
      <c r="D273" s="2">
        <v>111.33</v>
      </c>
      <c r="E273" s="32"/>
      <c r="F273" s="32">
        <v>0</v>
      </c>
      <c r="G273" s="18">
        <v>0</v>
      </c>
      <c r="I273" s="177">
        <f t="shared" si="16"/>
        <v>111.33</v>
      </c>
      <c r="J273" s="2"/>
      <c r="N273" s="2">
        <f t="shared" si="17"/>
        <v>0</v>
      </c>
      <c r="O273">
        <f t="shared" si="18"/>
        <v>0</v>
      </c>
      <c r="P273" s="2"/>
      <c r="Q273" s="2">
        <f t="shared" si="19"/>
        <v>0</v>
      </c>
    </row>
    <row r="274" spans="2:17" x14ac:dyDescent="0.25">
      <c r="B274" s="30" t="s">
        <v>722</v>
      </c>
      <c r="C274" s="31" t="s">
        <v>269</v>
      </c>
      <c r="D274" s="2">
        <v>0</v>
      </c>
      <c r="E274" s="32"/>
      <c r="F274" s="32">
        <v>0</v>
      </c>
      <c r="G274" s="18">
        <v>0</v>
      </c>
      <c r="H274" s="18"/>
      <c r="I274" s="177">
        <f t="shared" si="16"/>
        <v>0</v>
      </c>
      <c r="J274" s="2"/>
      <c r="N274" s="2">
        <f t="shared" si="17"/>
        <v>0</v>
      </c>
      <c r="O274">
        <f t="shared" si="18"/>
        <v>0</v>
      </c>
      <c r="P274" s="2"/>
      <c r="Q274" s="2">
        <f t="shared" si="19"/>
        <v>0</v>
      </c>
    </row>
    <row r="275" spans="2:17" x14ac:dyDescent="0.25">
      <c r="B275" s="33" t="s">
        <v>723</v>
      </c>
      <c r="C275" s="31" t="s">
        <v>270</v>
      </c>
      <c r="D275" s="2">
        <v>19</v>
      </c>
      <c r="E275" s="32"/>
      <c r="F275" s="32">
        <v>0</v>
      </c>
      <c r="G275" s="18">
        <v>0</v>
      </c>
      <c r="I275" s="177">
        <f t="shared" si="16"/>
        <v>19</v>
      </c>
      <c r="J275" s="2"/>
      <c r="N275" s="2">
        <f t="shared" si="17"/>
        <v>0</v>
      </c>
      <c r="O275">
        <f t="shared" si="18"/>
        <v>0</v>
      </c>
      <c r="P275" s="2"/>
      <c r="Q275" s="2">
        <f t="shared" si="19"/>
        <v>0</v>
      </c>
    </row>
    <row r="276" spans="2:17" x14ac:dyDescent="0.25">
      <c r="B276" s="34" t="s">
        <v>724</v>
      </c>
      <c r="C276" s="31" t="s">
        <v>271</v>
      </c>
      <c r="D276" s="2">
        <v>294.17</v>
      </c>
      <c r="E276" s="32"/>
      <c r="F276" s="32">
        <v>7</v>
      </c>
      <c r="G276" s="18">
        <v>0</v>
      </c>
      <c r="I276" s="177">
        <f t="shared" si="16"/>
        <v>301.17</v>
      </c>
      <c r="J276" s="2"/>
      <c r="N276" s="2">
        <f t="shared" si="17"/>
        <v>0</v>
      </c>
      <c r="O276">
        <f t="shared" si="18"/>
        <v>0</v>
      </c>
      <c r="P276" s="2"/>
      <c r="Q276" s="2">
        <f t="shared" si="19"/>
        <v>0</v>
      </c>
    </row>
    <row r="277" spans="2:17" x14ac:dyDescent="0.25">
      <c r="B277" s="36" t="s">
        <v>725</v>
      </c>
      <c r="C277" s="31" t="s">
        <v>272</v>
      </c>
      <c r="D277" s="2">
        <v>100.33</v>
      </c>
      <c r="E277" s="32"/>
      <c r="F277" s="32">
        <v>0</v>
      </c>
      <c r="G277" s="18">
        <v>0</v>
      </c>
      <c r="H277" s="18"/>
      <c r="I277" s="177">
        <f t="shared" si="16"/>
        <v>100.33</v>
      </c>
      <c r="J277" s="2"/>
      <c r="N277" s="2">
        <f t="shared" si="17"/>
        <v>0</v>
      </c>
      <c r="O277">
        <f t="shared" si="18"/>
        <v>0</v>
      </c>
      <c r="P277" s="2"/>
      <c r="Q277" s="2">
        <f t="shared" si="19"/>
        <v>0</v>
      </c>
    </row>
    <row r="278" spans="2:17" x14ac:dyDescent="0.25">
      <c r="B278" s="30" t="s">
        <v>726</v>
      </c>
      <c r="C278" s="31" t="s">
        <v>273</v>
      </c>
      <c r="D278" s="2">
        <v>8.33</v>
      </c>
      <c r="E278" s="32"/>
      <c r="F278" s="32">
        <v>0</v>
      </c>
      <c r="G278" s="18">
        <v>0</v>
      </c>
      <c r="H278" s="18"/>
      <c r="I278" s="177">
        <f t="shared" si="16"/>
        <v>8.33</v>
      </c>
      <c r="J278" s="2"/>
      <c r="N278" s="2">
        <f t="shared" si="17"/>
        <v>0</v>
      </c>
      <c r="O278">
        <f t="shared" si="18"/>
        <v>0</v>
      </c>
      <c r="P278" s="2"/>
      <c r="Q278" s="2">
        <f t="shared" si="19"/>
        <v>0</v>
      </c>
    </row>
    <row r="279" spans="2:17" x14ac:dyDescent="0.25">
      <c r="B279" s="30" t="s">
        <v>727</v>
      </c>
      <c r="C279" s="31" t="s">
        <v>274</v>
      </c>
      <c r="D279" s="2">
        <v>27.17</v>
      </c>
      <c r="E279" s="32"/>
      <c r="F279" s="32">
        <v>0</v>
      </c>
      <c r="G279" s="18">
        <v>0</v>
      </c>
      <c r="I279" s="177">
        <f t="shared" si="16"/>
        <v>27.17</v>
      </c>
      <c r="J279" s="2"/>
      <c r="N279" s="2">
        <f t="shared" si="17"/>
        <v>0</v>
      </c>
      <c r="O279">
        <f t="shared" si="18"/>
        <v>0</v>
      </c>
      <c r="P279" s="2"/>
      <c r="Q279" s="2">
        <f t="shared" si="19"/>
        <v>0</v>
      </c>
    </row>
    <row r="280" spans="2:17" x14ac:dyDescent="0.25">
      <c r="B280" s="30" t="s">
        <v>728</v>
      </c>
      <c r="C280" s="31" t="s">
        <v>275</v>
      </c>
      <c r="D280" s="2">
        <v>0</v>
      </c>
      <c r="E280" s="32"/>
      <c r="F280" s="32">
        <v>0</v>
      </c>
      <c r="G280" s="18">
        <v>0</v>
      </c>
      <c r="H280" s="18"/>
      <c r="I280" s="177">
        <f t="shared" si="16"/>
        <v>0</v>
      </c>
      <c r="J280" s="2"/>
      <c r="N280" s="2">
        <f t="shared" si="17"/>
        <v>0</v>
      </c>
      <c r="O280">
        <f t="shared" si="18"/>
        <v>0</v>
      </c>
      <c r="P280" s="2"/>
      <c r="Q280" s="2">
        <f t="shared" si="19"/>
        <v>0</v>
      </c>
    </row>
    <row r="281" spans="2:17" x14ac:dyDescent="0.25">
      <c r="B281" s="34" t="s">
        <v>729</v>
      </c>
      <c r="C281" s="31" t="s">
        <v>276</v>
      </c>
      <c r="D281" s="2">
        <v>666</v>
      </c>
      <c r="E281" s="32"/>
      <c r="F281" s="32">
        <v>8.8333333333333339</v>
      </c>
      <c r="G281" s="18">
        <v>1</v>
      </c>
      <c r="I281" s="177">
        <f t="shared" si="16"/>
        <v>673.83333333333337</v>
      </c>
      <c r="J281" s="2"/>
      <c r="N281" s="2">
        <f t="shared" si="17"/>
        <v>0</v>
      </c>
      <c r="O281">
        <f t="shared" si="18"/>
        <v>0</v>
      </c>
      <c r="P281" s="2"/>
      <c r="Q281" s="2">
        <f t="shared" si="19"/>
        <v>0</v>
      </c>
    </row>
    <row r="282" spans="2:17" x14ac:dyDescent="0.25">
      <c r="B282" s="30" t="s">
        <v>730</v>
      </c>
      <c r="C282" s="31" t="s">
        <v>277</v>
      </c>
      <c r="D282" s="2">
        <v>2025.17</v>
      </c>
      <c r="E282" s="32"/>
      <c r="F282" s="32">
        <v>6.666666666666667</v>
      </c>
      <c r="G282" s="18">
        <v>0</v>
      </c>
      <c r="H282" s="18"/>
      <c r="I282" s="177">
        <f t="shared" si="16"/>
        <v>2031.8366666666668</v>
      </c>
      <c r="J282" s="2"/>
      <c r="N282" s="2">
        <f t="shared" si="17"/>
        <v>0</v>
      </c>
      <c r="O282">
        <f t="shared" si="18"/>
        <v>0</v>
      </c>
      <c r="P282" s="2"/>
      <c r="Q282" s="2">
        <f t="shared" si="19"/>
        <v>0</v>
      </c>
    </row>
    <row r="283" spans="2:17" x14ac:dyDescent="0.25">
      <c r="B283" s="30" t="s">
        <v>787</v>
      </c>
      <c r="C283" s="31" t="s">
        <v>278</v>
      </c>
      <c r="D283" s="2">
        <v>0</v>
      </c>
      <c r="E283" s="32"/>
      <c r="F283" s="32">
        <v>0</v>
      </c>
      <c r="G283" s="18">
        <v>0</v>
      </c>
      <c r="I283" s="177">
        <f t="shared" si="16"/>
        <v>0</v>
      </c>
      <c r="J283" s="2"/>
      <c r="N283" s="2">
        <f t="shared" si="17"/>
        <v>0</v>
      </c>
      <c r="O283">
        <f t="shared" si="18"/>
        <v>0</v>
      </c>
      <c r="P283" s="2"/>
      <c r="Q283" s="2">
        <f t="shared" si="19"/>
        <v>0</v>
      </c>
    </row>
    <row r="284" spans="2:17" x14ac:dyDescent="0.25">
      <c r="B284" s="30" t="s">
        <v>731</v>
      </c>
      <c r="C284" s="31" t="s">
        <v>279</v>
      </c>
      <c r="D284" s="2">
        <v>3742.33</v>
      </c>
      <c r="E284" s="32"/>
      <c r="F284" s="32">
        <v>215.16666666666666</v>
      </c>
      <c r="G284" s="18">
        <v>2</v>
      </c>
      <c r="H284" s="18"/>
      <c r="I284" s="177">
        <f t="shared" si="16"/>
        <v>3955.4966666666664</v>
      </c>
      <c r="J284" s="2"/>
      <c r="N284" s="2">
        <f t="shared" si="17"/>
        <v>0</v>
      </c>
      <c r="O284">
        <f t="shared" si="18"/>
        <v>0</v>
      </c>
      <c r="P284" s="2"/>
      <c r="Q284" s="2">
        <f t="shared" si="19"/>
        <v>0</v>
      </c>
    </row>
    <row r="285" spans="2:17" x14ac:dyDescent="0.25">
      <c r="B285" s="30" t="s">
        <v>732</v>
      </c>
      <c r="C285" s="31" t="s">
        <v>280</v>
      </c>
      <c r="D285" s="2">
        <v>0</v>
      </c>
      <c r="E285" s="32"/>
      <c r="F285" s="32">
        <v>0</v>
      </c>
      <c r="G285" s="18">
        <v>0</v>
      </c>
      <c r="I285" s="177">
        <f t="shared" si="16"/>
        <v>0</v>
      </c>
      <c r="J285" s="2"/>
      <c r="N285" s="2">
        <f t="shared" si="17"/>
        <v>0</v>
      </c>
      <c r="O285">
        <f t="shared" si="18"/>
        <v>0</v>
      </c>
      <c r="P285" s="2"/>
      <c r="Q285" s="2">
        <f t="shared" si="19"/>
        <v>0</v>
      </c>
    </row>
    <row r="286" spans="2:17" x14ac:dyDescent="0.25">
      <c r="B286" s="30" t="s">
        <v>733</v>
      </c>
      <c r="C286" s="31" t="s">
        <v>281</v>
      </c>
      <c r="D286" s="2">
        <v>501</v>
      </c>
      <c r="E286" s="32"/>
      <c r="F286" s="32">
        <v>1</v>
      </c>
      <c r="G286" s="18">
        <v>0</v>
      </c>
      <c r="H286" s="18"/>
      <c r="I286" s="177">
        <f t="shared" si="16"/>
        <v>502</v>
      </c>
      <c r="J286" s="2"/>
      <c r="N286" s="2">
        <f t="shared" si="17"/>
        <v>0</v>
      </c>
      <c r="O286">
        <f t="shared" si="18"/>
        <v>0</v>
      </c>
      <c r="P286" s="2"/>
      <c r="Q286" s="2">
        <f t="shared" si="19"/>
        <v>0</v>
      </c>
    </row>
    <row r="287" spans="2:17" x14ac:dyDescent="0.25">
      <c r="B287" s="30" t="s">
        <v>734</v>
      </c>
      <c r="C287" s="31" t="s">
        <v>282</v>
      </c>
      <c r="D287" s="2">
        <v>1.83</v>
      </c>
      <c r="E287" s="32"/>
      <c r="F287" s="32">
        <v>0</v>
      </c>
      <c r="G287" s="18">
        <v>0</v>
      </c>
      <c r="H287" s="18"/>
      <c r="I287" s="177">
        <f t="shared" si="16"/>
        <v>1.83</v>
      </c>
      <c r="J287" s="2"/>
      <c r="N287" s="2">
        <f t="shared" si="17"/>
        <v>0</v>
      </c>
      <c r="O287">
        <f t="shared" si="18"/>
        <v>0</v>
      </c>
      <c r="P287" s="2"/>
      <c r="Q287" s="2">
        <f t="shared" si="19"/>
        <v>0</v>
      </c>
    </row>
    <row r="288" spans="2:17" x14ac:dyDescent="0.25">
      <c r="B288" s="30" t="s">
        <v>735</v>
      </c>
      <c r="C288" s="31" t="s">
        <v>283</v>
      </c>
      <c r="D288" s="2">
        <v>21.33</v>
      </c>
      <c r="E288" s="32"/>
      <c r="F288" s="32">
        <v>0</v>
      </c>
      <c r="G288" s="18">
        <v>0</v>
      </c>
      <c r="I288" s="177">
        <f t="shared" si="16"/>
        <v>21.33</v>
      </c>
      <c r="J288" s="2"/>
      <c r="N288" s="2">
        <f t="shared" si="17"/>
        <v>0</v>
      </c>
      <c r="O288">
        <f t="shared" si="18"/>
        <v>0</v>
      </c>
      <c r="P288" s="2"/>
      <c r="Q288" s="2">
        <f t="shared" si="19"/>
        <v>0</v>
      </c>
    </row>
    <row r="289" spans="2:17" x14ac:dyDescent="0.25">
      <c r="B289" s="30" t="s">
        <v>736</v>
      </c>
      <c r="C289" s="31" t="s">
        <v>284</v>
      </c>
      <c r="D289" s="2">
        <v>4</v>
      </c>
      <c r="E289" s="32"/>
      <c r="F289" s="32">
        <v>0</v>
      </c>
      <c r="G289" s="18">
        <v>0</v>
      </c>
      <c r="I289" s="177">
        <f t="shared" si="16"/>
        <v>4</v>
      </c>
      <c r="J289" s="2"/>
      <c r="N289" s="2">
        <f t="shared" si="17"/>
        <v>0</v>
      </c>
      <c r="O289">
        <f t="shared" si="18"/>
        <v>0</v>
      </c>
      <c r="P289" s="2"/>
      <c r="Q289" s="2">
        <f t="shared" si="19"/>
        <v>0</v>
      </c>
    </row>
    <row r="290" spans="2:17" x14ac:dyDescent="0.25">
      <c r="B290" s="30" t="s">
        <v>737</v>
      </c>
      <c r="C290" s="31" t="s">
        <v>285</v>
      </c>
      <c r="D290" s="2">
        <v>9.33</v>
      </c>
      <c r="E290" s="32"/>
      <c r="F290" s="32">
        <v>0</v>
      </c>
      <c r="G290" s="18">
        <v>0</v>
      </c>
      <c r="I290" s="177">
        <f t="shared" si="16"/>
        <v>9.33</v>
      </c>
      <c r="J290" s="2"/>
      <c r="N290" s="2">
        <f t="shared" si="17"/>
        <v>0</v>
      </c>
      <c r="O290">
        <f t="shared" si="18"/>
        <v>0</v>
      </c>
      <c r="P290" s="2"/>
      <c r="Q290" s="2">
        <f t="shared" si="19"/>
        <v>0</v>
      </c>
    </row>
    <row r="291" spans="2:17" x14ac:dyDescent="0.25">
      <c r="B291" s="30" t="s">
        <v>738</v>
      </c>
      <c r="C291" s="31" t="s">
        <v>286</v>
      </c>
      <c r="D291" s="2">
        <v>131.66</v>
      </c>
      <c r="E291" s="32"/>
      <c r="F291" s="32">
        <v>1</v>
      </c>
      <c r="G291" s="18">
        <v>0</v>
      </c>
      <c r="H291" s="18"/>
      <c r="I291" s="177">
        <f t="shared" si="16"/>
        <v>132.66</v>
      </c>
      <c r="J291" s="2"/>
      <c r="N291" s="2">
        <f t="shared" si="17"/>
        <v>0</v>
      </c>
      <c r="O291">
        <f t="shared" si="18"/>
        <v>0</v>
      </c>
      <c r="P291" s="2"/>
      <c r="Q291" s="2">
        <f t="shared" si="19"/>
        <v>0</v>
      </c>
    </row>
    <row r="292" spans="2:17" x14ac:dyDescent="0.25">
      <c r="B292" s="30" t="s">
        <v>739</v>
      </c>
      <c r="C292" s="31" t="s">
        <v>287</v>
      </c>
      <c r="D292" s="2">
        <v>1211</v>
      </c>
      <c r="E292" s="32"/>
      <c r="F292" s="32">
        <v>120</v>
      </c>
      <c r="G292" s="18">
        <v>0</v>
      </c>
      <c r="H292" s="18"/>
      <c r="I292" s="177">
        <f t="shared" si="16"/>
        <v>1331</v>
      </c>
      <c r="J292" s="2"/>
      <c r="N292" s="2">
        <f t="shared" si="17"/>
        <v>0</v>
      </c>
      <c r="O292">
        <f t="shared" si="18"/>
        <v>0</v>
      </c>
      <c r="P292" s="2"/>
      <c r="Q292" s="2">
        <f t="shared" si="19"/>
        <v>0</v>
      </c>
    </row>
    <row r="293" spans="2:17" x14ac:dyDescent="0.25">
      <c r="B293" s="30" t="s">
        <v>494</v>
      </c>
      <c r="C293" s="31" t="s">
        <v>288</v>
      </c>
      <c r="D293" s="2">
        <v>33.67</v>
      </c>
      <c r="E293" s="32"/>
      <c r="F293" s="32">
        <v>0</v>
      </c>
      <c r="G293" s="18">
        <v>0</v>
      </c>
      <c r="H293" s="18"/>
      <c r="I293" s="177">
        <f t="shared" si="16"/>
        <v>33.67</v>
      </c>
      <c r="J293" s="2"/>
      <c r="N293" s="2">
        <f t="shared" si="17"/>
        <v>0</v>
      </c>
      <c r="O293">
        <f t="shared" si="18"/>
        <v>0</v>
      </c>
      <c r="P293" s="2"/>
      <c r="Q293" s="2">
        <f t="shared" si="19"/>
        <v>0</v>
      </c>
    </row>
    <row r="294" spans="2:17" x14ac:dyDescent="0.25">
      <c r="B294" s="30" t="s">
        <v>740</v>
      </c>
      <c r="C294" s="31" t="s">
        <v>289</v>
      </c>
      <c r="D294" s="2">
        <v>0</v>
      </c>
      <c r="E294" s="32"/>
      <c r="F294" s="32">
        <v>0</v>
      </c>
      <c r="G294" s="18">
        <v>0</v>
      </c>
      <c r="I294" s="177">
        <f t="shared" si="16"/>
        <v>0</v>
      </c>
      <c r="J294" s="2"/>
      <c r="N294" s="2">
        <f t="shared" si="17"/>
        <v>0</v>
      </c>
      <c r="O294">
        <f t="shared" si="18"/>
        <v>0</v>
      </c>
      <c r="P294" s="2"/>
      <c r="Q294" s="2">
        <f t="shared" si="19"/>
        <v>0</v>
      </c>
    </row>
    <row r="295" spans="2:17" x14ac:dyDescent="0.25">
      <c r="B295" s="30" t="s">
        <v>741</v>
      </c>
      <c r="C295" s="31" t="s">
        <v>290</v>
      </c>
      <c r="D295" s="2">
        <v>11.5</v>
      </c>
      <c r="E295" s="32"/>
      <c r="F295" s="32">
        <v>0</v>
      </c>
      <c r="G295" s="18">
        <v>0</v>
      </c>
      <c r="H295" s="18"/>
      <c r="I295" s="177">
        <f t="shared" si="16"/>
        <v>11.5</v>
      </c>
      <c r="J295" s="2"/>
      <c r="N295" s="2">
        <f t="shared" si="17"/>
        <v>0</v>
      </c>
      <c r="O295">
        <f t="shared" si="18"/>
        <v>0</v>
      </c>
      <c r="P295" s="2"/>
      <c r="Q295" s="2">
        <f t="shared" si="19"/>
        <v>0</v>
      </c>
    </row>
    <row r="296" spans="2:17" x14ac:dyDescent="0.25">
      <c r="B296" s="30" t="s">
        <v>742</v>
      </c>
      <c r="C296" s="31" t="s">
        <v>291</v>
      </c>
      <c r="D296" s="2">
        <v>1352.34</v>
      </c>
      <c r="E296" s="32">
        <v>144</v>
      </c>
      <c r="F296" s="32">
        <v>2</v>
      </c>
      <c r="G296" s="18">
        <v>0</v>
      </c>
      <c r="I296" s="177">
        <f t="shared" si="16"/>
        <v>1498.34</v>
      </c>
      <c r="J296" s="2"/>
      <c r="N296" s="2">
        <f t="shared" si="17"/>
        <v>0</v>
      </c>
      <c r="O296">
        <f t="shared" si="18"/>
        <v>0</v>
      </c>
      <c r="P296" s="2"/>
      <c r="Q296" s="2">
        <f t="shared" si="19"/>
        <v>0</v>
      </c>
    </row>
    <row r="297" spans="2:17" x14ac:dyDescent="0.25">
      <c r="B297" s="30" t="s">
        <v>743</v>
      </c>
      <c r="C297" s="31" t="s">
        <v>292</v>
      </c>
      <c r="D297" s="2">
        <v>170.34</v>
      </c>
      <c r="E297" s="32"/>
      <c r="F297" s="32">
        <v>0</v>
      </c>
      <c r="G297" s="18">
        <v>0</v>
      </c>
      <c r="H297" s="18"/>
      <c r="I297" s="177">
        <f t="shared" si="16"/>
        <v>170.34</v>
      </c>
      <c r="J297" s="2"/>
      <c r="N297" s="2">
        <f t="shared" si="17"/>
        <v>0</v>
      </c>
      <c r="O297">
        <f t="shared" si="18"/>
        <v>0</v>
      </c>
      <c r="P297" s="2"/>
      <c r="Q297" s="2">
        <f t="shared" si="19"/>
        <v>0</v>
      </c>
    </row>
    <row r="298" spans="2:17" x14ac:dyDescent="0.25">
      <c r="B298" s="30" t="s">
        <v>744</v>
      </c>
      <c r="C298" s="31" t="s">
        <v>293</v>
      </c>
      <c r="D298" s="2">
        <v>97.66</v>
      </c>
      <c r="E298" s="32"/>
      <c r="F298" s="32">
        <v>3</v>
      </c>
      <c r="G298" s="18">
        <v>0</v>
      </c>
      <c r="I298" s="177">
        <f t="shared" si="16"/>
        <v>100.66</v>
      </c>
      <c r="J298" s="2"/>
      <c r="N298" s="2">
        <f t="shared" si="17"/>
        <v>0</v>
      </c>
      <c r="O298">
        <f t="shared" si="18"/>
        <v>0</v>
      </c>
      <c r="P298" s="2"/>
      <c r="Q298" s="2">
        <f t="shared" si="19"/>
        <v>0</v>
      </c>
    </row>
    <row r="299" spans="2:17" x14ac:dyDescent="0.25">
      <c r="B299" s="30" t="s">
        <v>745</v>
      </c>
      <c r="C299" s="31" t="s">
        <v>294</v>
      </c>
      <c r="D299" s="2">
        <v>378.67</v>
      </c>
      <c r="E299" s="32"/>
      <c r="F299" s="32">
        <v>4.833333333333333</v>
      </c>
      <c r="G299" s="18">
        <v>0</v>
      </c>
      <c r="H299" s="18"/>
      <c r="I299" s="177">
        <f t="shared" si="16"/>
        <v>383.50333333333333</v>
      </c>
      <c r="J299" s="2"/>
      <c r="N299" s="2">
        <f t="shared" si="17"/>
        <v>0</v>
      </c>
      <c r="O299">
        <f t="shared" si="18"/>
        <v>0</v>
      </c>
      <c r="P299" s="2"/>
      <c r="Q299" s="2">
        <f t="shared" si="19"/>
        <v>0</v>
      </c>
    </row>
    <row r="300" spans="2:17" x14ac:dyDescent="0.25">
      <c r="B300" s="30" t="s">
        <v>746</v>
      </c>
      <c r="C300" s="31" t="s">
        <v>295</v>
      </c>
      <c r="D300" s="2">
        <v>50.16</v>
      </c>
      <c r="E300" s="32"/>
      <c r="F300" s="32">
        <v>1.1666666666666667</v>
      </c>
      <c r="G300" s="18">
        <v>0</v>
      </c>
      <c r="H300" s="18"/>
      <c r="I300" s="177">
        <f t="shared" si="16"/>
        <v>51.326666666666661</v>
      </c>
      <c r="J300" s="2"/>
      <c r="N300" s="2">
        <f t="shared" si="17"/>
        <v>0</v>
      </c>
      <c r="O300">
        <f t="shared" si="18"/>
        <v>0</v>
      </c>
      <c r="P300" s="2"/>
      <c r="Q300" s="2">
        <f t="shared" si="19"/>
        <v>0</v>
      </c>
    </row>
    <row r="301" spans="2:17" x14ac:dyDescent="0.25">
      <c r="B301" s="33" t="s">
        <v>747</v>
      </c>
      <c r="C301" s="31" t="s">
        <v>296</v>
      </c>
      <c r="D301" s="2">
        <v>3842.34</v>
      </c>
      <c r="E301" s="32"/>
      <c r="F301" s="32">
        <v>47</v>
      </c>
      <c r="G301" s="18">
        <v>10</v>
      </c>
      <c r="I301" s="177">
        <f t="shared" si="16"/>
        <v>3879.34</v>
      </c>
      <c r="J301" s="2"/>
      <c r="N301" s="2">
        <f t="shared" si="17"/>
        <v>0</v>
      </c>
      <c r="O301">
        <f t="shared" si="18"/>
        <v>0</v>
      </c>
      <c r="P301" s="2"/>
      <c r="Q301" s="2">
        <f t="shared" si="19"/>
        <v>0</v>
      </c>
    </row>
    <row r="302" spans="2:17" x14ac:dyDescent="0.25">
      <c r="B302" s="30" t="s">
        <v>748</v>
      </c>
      <c r="C302" s="31" t="s">
        <v>297</v>
      </c>
      <c r="D302" s="2">
        <v>102.83</v>
      </c>
      <c r="E302" s="32"/>
      <c r="F302" s="32">
        <v>0</v>
      </c>
      <c r="G302" s="18">
        <v>0</v>
      </c>
      <c r="H302" s="18"/>
      <c r="I302" s="177">
        <f t="shared" si="16"/>
        <v>102.83</v>
      </c>
      <c r="J302" s="2"/>
      <c r="N302" s="2">
        <f t="shared" si="17"/>
        <v>0</v>
      </c>
      <c r="O302">
        <f t="shared" si="18"/>
        <v>0</v>
      </c>
      <c r="P302" s="2"/>
      <c r="Q302" s="2">
        <f t="shared" si="19"/>
        <v>0</v>
      </c>
    </row>
    <row r="303" spans="2:17" x14ac:dyDescent="0.25">
      <c r="B303" s="30" t="s">
        <v>788</v>
      </c>
      <c r="C303" s="31" t="s">
        <v>298</v>
      </c>
      <c r="D303" s="2">
        <v>0</v>
      </c>
      <c r="E303" s="32"/>
      <c r="F303" s="32">
        <v>0</v>
      </c>
      <c r="G303" s="18">
        <v>0</v>
      </c>
      <c r="I303" s="177">
        <f t="shared" si="16"/>
        <v>0</v>
      </c>
      <c r="J303" s="2"/>
      <c r="N303" s="2">
        <f t="shared" si="17"/>
        <v>0</v>
      </c>
      <c r="O303">
        <f t="shared" si="18"/>
        <v>0</v>
      </c>
      <c r="P303" s="2"/>
      <c r="Q303" s="2">
        <f t="shared" si="19"/>
        <v>0</v>
      </c>
    </row>
    <row r="304" spans="2:17" x14ac:dyDescent="0.25">
      <c r="B304" s="30" t="s">
        <v>749</v>
      </c>
      <c r="C304" s="31" t="s">
        <v>299</v>
      </c>
      <c r="D304" s="2">
        <v>12.67</v>
      </c>
      <c r="E304" s="32"/>
      <c r="F304" s="32">
        <v>0</v>
      </c>
      <c r="G304" s="18">
        <v>0</v>
      </c>
      <c r="H304" s="18"/>
      <c r="I304" s="177">
        <f t="shared" si="16"/>
        <v>12.67</v>
      </c>
      <c r="J304" s="2"/>
      <c r="N304" s="2">
        <f t="shared" si="17"/>
        <v>0</v>
      </c>
      <c r="O304">
        <f t="shared" si="18"/>
        <v>0</v>
      </c>
      <c r="P304" s="2"/>
      <c r="Q304" s="2">
        <f t="shared" si="19"/>
        <v>0</v>
      </c>
    </row>
    <row r="305" spans="2:17" x14ac:dyDescent="0.25">
      <c r="B305" s="30" t="s">
        <v>750</v>
      </c>
      <c r="C305" s="31" t="s">
        <v>300</v>
      </c>
      <c r="D305" s="2">
        <v>1359.17</v>
      </c>
      <c r="E305" s="32"/>
      <c r="F305" s="32">
        <v>0</v>
      </c>
      <c r="G305" s="18">
        <v>0</v>
      </c>
      <c r="I305" s="177">
        <f t="shared" si="16"/>
        <v>1359.17</v>
      </c>
      <c r="J305" s="2"/>
      <c r="N305" s="2">
        <f t="shared" si="17"/>
        <v>0</v>
      </c>
      <c r="O305">
        <f t="shared" si="18"/>
        <v>0</v>
      </c>
      <c r="P305" s="2"/>
      <c r="Q305" s="2">
        <f t="shared" si="19"/>
        <v>0</v>
      </c>
    </row>
    <row r="306" spans="2:17" x14ac:dyDescent="0.25">
      <c r="B306" s="30" t="s">
        <v>751</v>
      </c>
      <c r="C306" s="31" t="s">
        <v>301</v>
      </c>
      <c r="D306" s="2">
        <v>0</v>
      </c>
      <c r="E306" s="32"/>
      <c r="F306" s="32">
        <v>0</v>
      </c>
      <c r="G306" s="18">
        <v>0</v>
      </c>
      <c r="I306" s="177">
        <f t="shared" si="16"/>
        <v>0</v>
      </c>
      <c r="J306" s="2"/>
      <c r="N306" s="2">
        <f t="shared" si="17"/>
        <v>0</v>
      </c>
      <c r="O306">
        <f t="shared" si="18"/>
        <v>0</v>
      </c>
      <c r="P306" s="2"/>
      <c r="Q306" s="2">
        <f t="shared" si="19"/>
        <v>0</v>
      </c>
    </row>
    <row r="307" spans="2:17" x14ac:dyDescent="0.25">
      <c r="B307" s="30" t="s">
        <v>752</v>
      </c>
      <c r="C307" s="31" t="s">
        <v>302</v>
      </c>
      <c r="D307" s="2">
        <v>824</v>
      </c>
      <c r="E307" s="32"/>
      <c r="F307" s="32">
        <v>1</v>
      </c>
      <c r="G307" s="18">
        <v>1</v>
      </c>
      <c r="H307" s="18"/>
      <c r="I307" s="177">
        <f t="shared" si="16"/>
        <v>824</v>
      </c>
      <c r="J307" s="2"/>
      <c r="N307" s="2">
        <f t="shared" si="17"/>
        <v>0</v>
      </c>
      <c r="O307">
        <f t="shared" si="18"/>
        <v>0</v>
      </c>
      <c r="P307" s="2"/>
      <c r="Q307" s="2">
        <f t="shared" si="19"/>
        <v>0</v>
      </c>
    </row>
    <row r="308" spans="2:17" x14ac:dyDescent="0.25">
      <c r="B308" s="30" t="s">
        <v>753</v>
      </c>
      <c r="C308" s="31" t="s">
        <v>303</v>
      </c>
      <c r="D308" s="2">
        <v>1130.3399999999999</v>
      </c>
      <c r="E308" s="32"/>
      <c r="F308" s="32">
        <v>341.83333333333331</v>
      </c>
      <c r="G308" s="18">
        <v>0</v>
      </c>
      <c r="H308" s="18"/>
      <c r="I308" s="177">
        <f t="shared" si="16"/>
        <v>1472.1733333333332</v>
      </c>
      <c r="J308" s="2"/>
      <c r="N308" s="2">
        <f t="shared" si="17"/>
        <v>0</v>
      </c>
      <c r="O308">
        <f t="shared" si="18"/>
        <v>0</v>
      </c>
      <c r="P308" s="2"/>
      <c r="Q308" s="2">
        <f t="shared" si="19"/>
        <v>0</v>
      </c>
    </row>
    <row r="309" spans="2:17" x14ac:dyDescent="0.25">
      <c r="B309" s="30" t="s">
        <v>754</v>
      </c>
      <c r="C309" s="31" t="s">
        <v>304</v>
      </c>
      <c r="D309" s="2">
        <v>286.5</v>
      </c>
      <c r="E309" s="32"/>
      <c r="F309" s="32">
        <v>1</v>
      </c>
      <c r="G309" s="18">
        <v>0</v>
      </c>
      <c r="I309" s="177">
        <f t="shared" si="16"/>
        <v>287.5</v>
      </c>
      <c r="J309" s="2"/>
      <c r="N309" s="2">
        <f t="shared" si="17"/>
        <v>0</v>
      </c>
      <c r="O309">
        <f t="shared" si="18"/>
        <v>0</v>
      </c>
      <c r="P309" s="2"/>
      <c r="Q309" s="2">
        <f t="shared" si="19"/>
        <v>0</v>
      </c>
    </row>
    <row r="310" spans="2:17" x14ac:dyDescent="0.25">
      <c r="B310" s="30" t="s">
        <v>755</v>
      </c>
      <c r="C310" s="31" t="s">
        <v>305</v>
      </c>
      <c r="D310" s="2">
        <v>98.5</v>
      </c>
      <c r="E310" s="32"/>
      <c r="F310" s="32">
        <v>0</v>
      </c>
      <c r="G310" s="18">
        <v>2</v>
      </c>
      <c r="H310" s="18"/>
      <c r="I310" s="177">
        <f t="shared" si="16"/>
        <v>96.5</v>
      </c>
      <c r="J310" s="2"/>
      <c r="N310" s="2">
        <f t="shared" si="17"/>
        <v>0</v>
      </c>
      <c r="O310">
        <f t="shared" si="18"/>
        <v>0</v>
      </c>
      <c r="P310" s="2"/>
      <c r="Q310" s="2">
        <f t="shared" si="19"/>
        <v>0</v>
      </c>
    </row>
    <row r="311" spans="2:17" x14ac:dyDescent="0.25">
      <c r="B311" s="30" t="s">
        <v>756</v>
      </c>
      <c r="C311" s="31" t="s">
        <v>306</v>
      </c>
      <c r="D311" s="2">
        <v>0</v>
      </c>
      <c r="E311" s="32"/>
      <c r="F311" s="32">
        <v>0</v>
      </c>
      <c r="G311" s="18">
        <v>0</v>
      </c>
      <c r="H311" s="18"/>
      <c r="I311" s="177">
        <f t="shared" si="16"/>
        <v>0</v>
      </c>
      <c r="J311" s="2"/>
      <c r="N311" s="2">
        <f t="shared" si="17"/>
        <v>0</v>
      </c>
      <c r="O311">
        <f t="shared" si="18"/>
        <v>0</v>
      </c>
      <c r="P311" s="2"/>
      <c r="Q311" s="2">
        <f t="shared" si="19"/>
        <v>0</v>
      </c>
    </row>
    <row r="312" spans="2:17" x14ac:dyDescent="0.25">
      <c r="B312" s="30" t="s">
        <v>757</v>
      </c>
      <c r="C312" s="31" t="s">
        <v>307</v>
      </c>
      <c r="D312" s="2">
        <v>24.17</v>
      </c>
      <c r="E312" s="32"/>
      <c r="F312" s="32">
        <v>0</v>
      </c>
      <c r="G312" s="18">
        <v>0</v>
      </c>
      <c r="I312" s="177">
        <f t="shared" si="16"/>
        <v>24.17</v>
      </c>
      <c r="J312" s="2"/>
      <c r="N312" s="2">
        <f t="shared" si="17"/>
        <v>0</v>
      </c>
      <c r="O312">
        <f t="shared" si="18"/>
        <v>0</v>
      </c>
      <c r="P312" s="2"/>
      <c r="Q312" s="2">
        <f t="shared" si="19"/>
        <v>0</v>
      </c>
    </row>
    <row r="313" spans="2:17" x14ac:dyDescent="0.25">
      <c r="B313" s="30" t="s">
        <v>758</v>
      </c>
      <c r="C313" s="31" t="s">
        <v>308</v>
      </c>
      <c r="D313" s="2">
        <v>0</v>
      </c>
      <c r="E313" s="32"/>
      <c r="F313" s="32">
        <v>94.833333333333329</v>
      </c>
      <c r="G313" s="18">
        <v>0</v>
      </c>
      <c r="I313" s="177">
        <f t="shared" si="16"/>
        <v>94.833333333333329</v>
      </c>
      <c r="J313" s="2"/>
      <c r="N313" s="2">
        <f t="shared" si="17"/>
        <v>0</v>
      </c>
      <c r="O313">
        <f t="shared" si="18"/>
        <v>0</v>
      </c>
      <c r="P313" s="2"/>
      <c r="Q313" s="2">
        <f t="shared" si="19"/>
        <v>0</v>
      </c>
    </row>
    <row r="314" spans="2:17" x14ac:dyDescent="0.25">
      <c r="B314" s="30" t="s">
        <v>759</v>
      </c>
      <c r="C314" s="31" t="s">
        <v>309</v>
      </c>
      <c r="D314" s="2">
        <v>1694.83</v>
      </c>
      <c r="E314" s="32">
        <v>18</v>
      </c>
      <c r="F314" s="32">
        <v>10</v>
      </c>
      <c r="G314" s="18">
        <v>0</v>
      </c>
      <c r="I314" s="177">
        <f t="shared" si="16"/>
        <v>1722.83</v>
      </c>
      <c r="J314" s="2"/>
      <c r="N314" s="2">
        <f t="shared" si="17"/>
        <v>0</v>
      </c>
      <c r="O314">
        <f t="shared" si="18"/>
        <v>0</v>
      </c>
      <c r="P314" s="2"/>
      <c r="Q314" s="2">
        <f t="shared" si="19"/>
        <v>0</v>
      </c>
    </row>
    <row r="315" spans="2:17" x14ac:dyDescent="0.25">
      <c r="B315" s="33" t="s">
        <v>760</v>
      </c>
      <c r="C315" s="34" t="s">
        <v>310</v>
      </c>
      <c r="D315" s="2">
        <v>172.5</v>
      </c>
      <c r="E315" s="32"/>
      <c r="F315" s="32">
        <v>4.666666666666667</v>
      </c>
      <c r="G315" s="18">
        <v>0</v>
      </c>
      <c r="I315" s="177">
        <f t="shared" si="16"/>
        <v>177.16666666666666</v>
      </c>
      <c r="J315" s="2"/>
      <c r="N315" s="2">
        <f t="shared" si="17"/>
        <v>0</v>
      </c>
      <c r="O315">
        <f t="shared" si="18"/>
        <v>0</v>
      </c>
      <c r="P315" s="2"/>
      <c r="Q315" s="2">
        <f t="shared" si="19"/>
        <v>0</v>
      </c>
    </row>
    <row r="316" spans="2:17" x14ac:dyDescent="0.25">
      <c r="B316" s="30" t="s">
        <v>761</v>
      </c>
      <c r="C316" s="31" t="s">
        <v>311</v>
      </c>
      <c r="D316" s="2">
        <v>528.16999999999996</v>
      </c>
      <c r="E316" s="32"/>
      <c r="F316" s="32">
        <v>14.666666666666666</v>
      </c>
      <c r="G316" s="18">
        <v>0</v>
      </c>
      <c r="I316" s="177">
        <f t="shared" si="16"/>
        <v>542.83666666666659</v>
      </c>
      <c r="J316" s="2"/>
      <c r="N316" s="2">
        <f t="shared" si="17"/>
        <v>0</v>
      </c>
      <c r="O316">
        <f t="shared" si="18"/>
        <v>0</v>
      </c>
      <c r="P316" s="2"/>
      <c r="Q316" s="2">
        <f t="shared" si="19"/>
        <v>0</v>
      </c>
    </row>
    <row r="317" spans="2:17" x14ac:dyDescent="0.25">
      <c r="B317" s="30" t="s">
        <v>762</v>
      </c>
      <c r="C317" s="31" t="s">
        <v>312</v>
      </c>
      <c r="D317" s="2">
        <v>0</v>
      </c>
      <c r="E317" s="32"/>
      <c r="F317" s="32">
        <v>0</v>
      </c>
      <c r="G317" s="18">
        <v>0</v>
      </c>
      <c r="I317" s="177">
        <f t="shared" si="16"/>
        <v>0</v>
      </c>
      <c r="J317" s="2"/>
      <c r="N317" s="2">
        <f t="shared" si="17"/>
        <v>0</v>
      </c>
      <c r="O317">
        <f t="shared" si="18"/>
        <v>0</v>
      </c>
      <c r="P317" s="2"/>
      <c r="Q317" s="2">
        <f t="shared" si="19"/>
        <v>0</v>
      </c>
    </row>
    <row r="318" spans="2:17" x14ac:dyDescent="0.25">
      <c r="B318" s="30" t="s">
        <v>764</v>
      </c>
      <c r="C318" s="31" t="s">
        <v>313</v>
      </c>
      <c r="D318" s="2">
        <v>0</v>
      </c>
      <c r="E318" s="32"/>
      <c r="F318" s="32">
        <v>0</v>
      </c>
      <c r="G318" s="18">
        <v>0</v>
      </c>
      <c r="H318" s="18"/>
      <c r="I318" s="177">
        <f t="shared" si="16"/>
        <v>0</v>
      </c>
      <c r="J318" s="2"/>
      <c r="N318" s="2">
        <f t="shared" si="17"/>
        <v>0</v>
      </c>
      <c r="O318">
        <f t="shared" si="18"/>
        <v>0</v>
      </c>
      <c r="P318" s="2"/>
      <c r="Q318" s="2">
        <f t="shared" si="19"/>
        <v>0</v>
      </c>
    </row>
    <row r="319" spans="2:17" x14ac:dyDescent="0.25">
      <c r="B319" s="33" t="s">
        <v>765</v>
      </c>
      <c r="C319" s="34" t="s">
        <v>314</v>
      </c>
      <c r="D319" s="2">
        <v>218</v>
      </c>
      <c r="E319" s="32"/>
      <c r="F319" s="32">
        <v>1</v>
      </c>
      <c r="G319" s="18">
        <v>0</v>
      </c>
      <c r="I319" s="177">
        <f t="shared" si="16"/>
        <v>219</v>
      </c>
      <c r="J319" s="2"/>
      <c r="N319" s="2">
        <f t="shared" si="17"/>
        <v>0</v>
      </c>
      <c r="O319">
        <f t="shared" si="18"/>
        <v>0</v>
      </c>
      <c r="P319" s="2"/>
      <c r="Q319" s="2">
        <f t="shared" si="19"/>
        <v>0</v>
      </c>
    </row>
    <row r="320" spans="2:17" x14ac:dyDescent="0.25">
      <c r="B320" s="30" t="s">
        <v>766</v>
      </c>
      <c r="C320" s="31" t="s">
        <v>315</v>
      </c>
      <c r="D320" s="2">
        <v>173</v>
      </c>
      <c r="E320" s="32"/>
      <c r="F320" s="32">
        <v>4</v>
      </c>
      <c r="G320" s="18">
        <v>0</v>
      </c>
      <c r="I320" s="177">
        <f t="shared" si="16"/>
        <v>177</v>
      </c>
      <c r="J320" s="2"/>
      <c r="N320" s="2">
        <f t="shared" si="17"/>
        <v>0</v>
      </c>
      <c r="O320">
        <f t="shared" si="18"/>
        <v>0</v>
      </c>
      <c r="P320" s="2"/>
      <c r="Q320" s="2">
        <f t="shared" si="19"/>
        <v>0</v>
      </c>
    </row>
    <row r="321" spans="2:17" x14ac:dyDescent="0.25">
      <c r="B321" s="30" t="s">
        <v>498</v>
      </c>
      <c r="C321" s="31" t="s">
        <v>316</v>
      </c>
      <c r="D321" s="2">
        <v>9.83</v>
      </c>
      <c r="E321" s="32"/>
      <c r="F321" s="32">
        <v>0</v>
      </c>
      <c r="G321" s="18">
        <v>0</v>
      </c>
      <c r="I321" s="177">
        <f t="shared" si="16"/>
        <v>9.83</v>
      </c>
      <c r="J321" s="2"/>
      <c r="N321" s="2">
        <f t="shared" si="17"/>
        <v>0</v>
      </c>
      <c r="O321">
        <f t="shared" si="18"/>
        <v>0</v>
      </c>
      <c r="P321" s="2"/>
      <c r="Q321" s="2">
        <f t="shared" si="19"/>
        <v>0</v>
      </c>
    </row>
    <row r="322" spans="2:17" x14ac:dyDescent="0.25">
      <c r="B322" s="30" t="s">
        <v>767</v>
      </c>
      <c r="C322" s="31" t="s">
        <v>317</v>
      </c>
      <c r="D322" s="2">
        <v>0</v>
      </c>
      <c r="E322" s="32"/>
      <c r="F322" s="32">
        <v>0</v>
      </c>
      <c r="G322" s="18">
        <v>0</v>
      </c>
      <c r="I322" s="177">
        <f t="shared" si="16"/>
        <v>0</v>
      </c>
      <c r="J322" s="2"/>
      <c r="N322" s="2">
        <f t="shared" si="17"/>
        <v>0</v>
      </c>
      <c r="O322">
        <f t="shared" si="18"/>
        <v>0</v>
      </c>
      <c r="P322" s="2"/>
      <c r="Q322" s="2">
        <f t="shared" si="19"/>
        <v>0</v>
      </c>
    </row>
    <row r="323" spans="2:17" x14ac:dyDescent="0.25">
      <c r="B323" s="30" t="s">
        <v>768</v>
      </c>
      <c r="C323" s="31" t="s">
        <v>318</v>
      </c>
      <c r="D323" s="2">
        <v>6</v>
      </c>
      <c r="E323" s="32"/>
      <c r="F323" s="32">
        <v>0</v>
      </c>
      <c r="G323" s="18">
        <v>0</v>
      </c>
      <c r="I323" s="177">
        <f t="shared" si="16"/>
        <v>6</v>
      </c>
      <c r="J323" s="2"/>
      <c r="N323" s="2">
        <f t="shared" si="17"/>
        <v>0</v>
      </c>
      <c r="O323">
        <f t="shared" si="18"/>
        <v>0</v>
      </c>
      <c r="P323" s="2"/>
      <c r="Q323" s="2">
        <f t="shared" si="19"/>
        <v>0</v>
      </c>
    </row>
    <row r="324" spans="2:17" x14ac:dyDescent="0.25">
      <c r="B324" s="30" t="s">
        <v>771</v>
      </c>
      <c r="C324" s="31" t="s">
        <v>319</v>
      </c>
      <c r="D324" s="2">
        <v>2.33</v>
      </c>
      <c r="E324" s="32"/>
      <c r="F324" s="32">
        <v>0</v>
      </c>
      <c r="G324" s="18">
        <v>0</v>
      </c>
      <c r="I324" s="177">
        <f t="shared" si="16"/>
        <v>2.33</v>
      </c>
      <c r="J324" s="2"/>
      <c r="N324" s="2">
        <f t="shared" si="17"/>
        <v>0</v>
      </c>
      <c r="O324">
        <f t="shared" si="18"/>
        <v>0</v>
      </c>
      <c r="P324" s="2"/>
      <c r="Q324" s="2">
        <f t="shared" si="19"/>
        <v>0</v>
      </c>
    </row>
    <row r="325" spans="2:17" x14ac:dyDescent="0.25">
      <c r="B325" s="30" t="s">
        <v>470</v>
      </c>
      <c r="C325" s="31" t="s">
        <v>320</v>
      </c>
      <c r="D325" s="2">
        <v>39.33</v>
      </c>
      <c r="E325" s="32"/>
      <c r="F325" s="32">
        <v>1.8333333333333333</v>
      </c>
      <c r="G325" s="18">
        <v>0</v>
      </c>
      <c r="I325" s="177">
        <f t="shared" si="16"/>
        <v>41.163333333333334</v>
      </c>
      <c r="J325" s="2"/>
      <c r="N325" s="2">
        <f t="shared" si="17"/>
        <v>0</v>
      </c>
      <c r="O325">
        <f t="shared" si="18"/>
        <v>0</v>
      </c>
      <c r="P325" s="2"/>
      <c r="Q325" s="2">
        <f t="shared" si="19"/>
        <v>0</v>
      </c>
    </row>
    <row r="326" spans="2:17" x14ac:dyDescent="0.25">
      <c r="B326" s="30" t="s">
        <v>772</v>
      </c>
      <c r="C326" s="31" t="s">
        <v>321</v>
      </c>
      <c r="D326" s="2">
        <v>2</v>
      </c>
      <c r="E326" s="32"/>
      <c r="F326" s="32">
        <v>0</v>
      </c>
      <c r="G326" s="18">
        <v>0</v>
      </c>
      <c r="I326" s="177">
        <f t="shared" si="16"/>
        <v>2</v>
      </c>
      <c r="J326" s="2"/>
      <c r="N326" s="2">
        <f t="shared" si="17"/>
        <v>0</v>
      </c>
      <c r="O326">
        <f t="shared" si="18"/>
        <v>0</v>
      </c>
      <c r="P326" s="2"/>
      <c r="Q326" s="2">
        <f t="shared" si="19"/>
        <v>0</v>
      </c>
    </row>
    <row r="327" spans="2:17" x14ac:dyDescent="0.25">
      <c r="B327" s="33" t="s">
        <v>773</v>
      </c>
      <c r="C327" s="31" t="s">
        <v>322</v>
      </c>
      <c r="D327" s="2">
        <v>0</v>
      </c>
      <c r="E327" s="32"/>
      <c r="F327" s="32">
        <v>0</v>
      </c>
      <c r="G327" s="18">
        <v>0</v>
      </c>
      <c r="I327" s="177">
        <f t="shared" si="16"/>
        <v>0</v>
      </c>
      <c r="J327" s="2"/>
      <c r="N327" s="2">
        <f t="shared" si="17"/>
        <v>0</v>
      </c>
      <c r="O327">
        <f t="shared" si="18"/>
        <v>0</v>
      </c>
      <c r="P327" s="2"/>
      <c r="Q327" s="2">
        <f t="shared" si="19"/>
        <v>0</v>
      </c>
    </row>
    <row r="328" spans="2:17" x14ac:dyDescent="0.25">
      <c r="B328" s="30" t="s">
        <v>774</v>
      </c>
      <c r="C328" s="31" t="s">
        <v>323</v>
      </c>
      <c r="D328" s="2">
        <v>207.17000000000002</v>
      </c>
      <c r="E328" s="32"/>
      <c r="F328" s="32">
        <v>2</v>
      </c>
      <c r="G328" s="18">
        <v>0</v>
      </c>
      <c r="I328" s="177">
        <f t="shared" si="16"/>
        <v>209.17000000000002</v>
      </c>
      <c r="J328" s="2"/>
      <c r="N328" s="2">
        <f t="shared" si="17"/>
        <v>0</v>
      </c>
      <c r="O328">
        <f t="shared" si="18"/>
        <v>0</v>
      </c>
      <c r="P328" s="2"/>
      <c r="Q328" s="2">
        <f t="shared" si="19"/>
        <v>0</v>
      </c>
    </row>
    <row r="329" spans="2:17" x14ac:dyDescent="0.25">
      <c r="B329" s="30" t="s">
        <v>789</v>
      </c>
      <c r="C329" s="31" t="s">
        <v>324</v>
      </c>
      <c r="D329" s="2">
        <v>0</v>
      </c>
      <c r="E329" s="32"/>
      <c r="F329" s="32">
        <v>0</v>
      </c>
      <c r="G329" s="18">
        <v>0</v>
      </c>
      <c r="I329" s="177">
        <f t="shared" ref="I329:I332" si="20">IF(D329+E329+F329-G329+Q329&lt;0,0,D329+E329+F329+Q329-G329)</f>
        <v>0</v>
      </c>
      <c r="J329" s="2"/>
      <c r="N329" s="2">
        <f t="shared" ref="N329:N331" si="21">IFERROR(D329/L329,0)</f>
        <v>0</v>
      </c>
      <c r="O329">
        <f t="shared" ref="O329:O331" si="22">M329-L329</f>
        <v>0</v>
      </c>
      <c r="P329" s="2"/>
      <c r="Q329" s="2">
        <f t="shared" ref="Q329:Q331" si="23">O329*N329</f>
        <v>0</v>
      </c>
    </row>
    <row r="330" spans="2:17" x14ac:dyDescent="0.25">
      <c r="B330" s="30" t="s">
        <v>775</v>
      </c>
      <c r="C330" s="31" t="s">
        <v>325</v>
      </c>
      <c r="D330" s="2">
        <v>5172</v>
      </c>
      <c r="E330" s="32"/>
      <c r="F330" s="32">
        <v>56.166666666666664</v>
      </c>
      <c r="G330" s="18">
        <v>0</v>
      </c>
      <c r="I330" s="177">
        <f t="shared" si="20"/>
        <v>5228.166666666667</v>
      </c>
      <c r="J330" s="2"/>
      <c r="N330" s="2">
        <f t="shared" si="21"/>
        <v>0</v>
      </c>
      <c r="O330">
        <f t="shared" si="22"/>
        <v>0</v>
      </c>
      <c r="P330" s="2"/>
      <c r="Q330" s="2">
        <f t="shared" si="23"/>
        <v>0</v>
      </c>
    </row>
    <row r="331" spans="2:17" x14ac:dyDescent="0.25">
      <c r="B331" s="142" t="s">
        <v>776</v>
      </c>
      <c r="C331" t="s">
        <v>326</v>
      </c>
      <c r="D331" s="7">
        <v>234.17000000000002</v>
      </c>
      <c r="F331" s="37">
        <v>2</v>
      </c>
      <c r="G331" s="18">
        <v>0</v>
      </c>
      <c r="I331" s="177">
        <f t="shared" si="20"/>
        <v>236.17000000000002</v>
      </c>
      <c r="J331" s="2"/>
      <c r="N331" s="2">
        <f t="shared" si="21"/>
        <v>0</v>
      </c>
      <c r="O331">
        <f t="shared" si="22"/>
        <v>0</v>
      </c>
      <c r="P331" s="2"/>
      <c r="Q331" s="2">
        <f t="shared" si="23"/>
        <v>0</v>
      </c>
    </row>
    <row r="332" spans="2:17" x14ac:dyDescent="0.25">
      <c r="B332" s="142" t="s">
        <v>777</v>
      </c>
      <c r="C332" t="s">
        <v>327</v>
      </c>
      <c r="D332" s="7">
        <v>158.67000000000002</v>
      </c>
      <c r="F332" s="37">
        <v>10.833333333333334</v>
      </c>
      <c r="G332" s="18">
        <v>0</v>
      </c>
      <c r="I332" s="177">
        <f t="shared" si="20"/>
        <v>169.50333333333336</v>
      </c>
      <c r="J332" s="2"/>
      <c r="N332" s="2"/>
      <c r="P332" s="2"/>
      <c r="Q332" s="2"/>
    </row>
  </sheetData>
  <sheetProtection algorithmName="SHA-512" hashValue="l6XO5Ch04gzSpUpiNazvrwc4OB6RhJesQd8hbDb1YUv3Yao+BlqTu4R4b4j7p2lZ06T+ds3yPfNU6blFSdlaXQ==" saltValue="ClFcPW4PARAftutxWvqufg==" spinCount="100000" sheet="1" objects="1" scenarios="1"/>
  <autoFilter ref="B7:Q332" xr:uid="{9CA48ADF-D2D7-469D-A6E4-66C4BE958902}"/>
  <mergeCells count="1">
    <mergeCell ref="D4:H4"/>
  </mergeCells>
  <conditionalFormatting sqref="B319">
    <cfRule type="duplicateValues" dxfId="10" priority="1"/>
  </conditionalFormatting>
  <conditionalFormatting sqref="B320:B330 B8:B318">
    <cfRule type="duplicateValues" dxfId="9" priority="4"/>
  </conditionalFormatting>
  <conditionalFormatting sqref="C319">
    <cfRule type="duplicateValues" dxfId="8" priority="2"/>
  </conditionalFormatting>
  <conditionalFormatting sqref="C320:C322 C8:C318">
    <cfRule type="duplicateValues" dxfId="7" priority="3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A84C-7309-4808-80D3-2A99AE2FDA4F}">
  <dimension ref="A1:AJ75"/>
  <sheetViews>
    <sheetView workbookViewId="0">
      <selection activeCell="C21" sqref="C21"/>
    </sheetView>
    <sheetView workbookViewId="1">
      <selection sqref="A1:W1"/>
    </sheetView>
  </sheetViews>
  <sheetFormatPr defaultColWidth="9.140625" defaultRowHeight="15" x14ac:dyDescent="0.25"/>
  <cols>
    <col min="2" max="7" width="34.42578125" customWidth="1"/>
    <col min="8" max="9" width="34.42578125" hidden="1" customWidth="1"/>
    <col min="10" max="10" width="20.85546875" hidden="1" customWidth="1"/>
    <col min="11" max="11" width="18.140625" hidden="1" customWidth="1"/>
    <col min="12" max="12" width="17.140625" hidden="1" customWidth="1"/>
    <col min="13" max="13" width="20.5703125" hidden="1" customWidth="1"/>
    <col min="14" max="14" width="18.42578125" hidden="1" customWidth="1"/>
    <col min="15" max="15" width="20" hidden="1" customWidth="1"/>
    <col min="16" max="16" width="21.42578125" hidden="1" customWidth="1"/>
    <col min="17" max="20" width="15.42578125" hidden="1" customWidth="1"/>
    <col min="21" max="21" width="15.5703125" hidden="1" customWidth="1"/>
    <col min="22" max="22" width="15" hidden="1" customWidth="1"/>
    <col min="23" max="23" width="15.5703125" hidden="1" customWidth="1"/>
    <col min="24" max="24" width="17" hidden="1" customWidth="1"/>
    <col min="25" max="25" width="19.42578125" hidden="1" customWidth="1"/>
    <col min="26" max="29" width="15.5703125" hidden="1" customWidth="1"/>
    <col min="30" max="32" width="0" hidden="1" customWidth="1"/>
  </cols>
  <sheetData>
    <row r="1" spans="1:36" ht="23.25" x14ac:dyDescent="0.35">
      <c r="A1" s="205" t="s">
        <v>328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38"/>
      <c r="Y1" s="38"/>
    </row>
    <row r="2" spans="1:36" x14ac:dyDescent="0.25">
      <c r="A2" s="39"/>
      <c r="B2" s="40" t="s">
        <v>329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  <c r="W2" s="41"/>
      <c r="X2" s="41"/>
    </row>
    <row r="3" spans="1:36" x14ac:dyDescent="0.25">
      <c r="A3" s="42"/>
      <c r="L3" s="43"/>
    </row>
    <row r="4" spans="1:36" ht="15.75" x14ac:dyDescent="0.25">
      <c r="A4" s="44" t="s">
        <v>330</v>
      </c>
      <c r="C4" s="18" t="s">
        <v>830</v>
      </c>
      <c r="D4" s="18" t="s">
        <v>827</v>
      </c>
      <c r="E4" s="18" t="s">
        <v>816</v>
      </c>
      <c r="F4" s="18" t="s">
        <v>814</v>
      </c>
      <c r="G4" s="18" t="s">
        <v>809</v>
      </c>
      <c r="H4" s="18" t="s">
        <v>791</v>
      </c>
      <c r="I4" s="18" t="s">
        <v>791</v>
      </c>
      <c r="J4" s="18" t="s">
        <v>331</v>
      </c>
      <c r="K4" s="18" t="s">
        <v>332</v>
      </c>
      <c r="L4" s="18" t="s">
        <v>333</v>
      </c>
      <c r="M4" s="18" t="s">
        <v>334</v>
      </c>
      <c r="N4" s="18" t="s">
        <v>335</v>
      </c>
      <c r="O4" s="18" t="s">
        <v>336</v>
      </c>
      <c r="P4" s="18" t="s">
        <v>337</v>
      </c>
      <c r="Q4" s="18" t="s">
        <v>338</v>
      </c>
      <c r="R4" s="18" t="s">
        <v>339</v>
      </c>
      <c r="S4" s="18" t="s">
        <v>340</v>
      </c>
      <c r="T4" s="18" t="s">
        <v>341</v>
      </c>
      <c r="U4" s="18" t="s">
        <v>342</v>
      </c>
      <c r="V4" s="18" t="s">
        <v>343</v>
      </c>
      <c r="W4" s="18" t="s">
        <v>344</v>
      </c>
      <c r="X4" s="18" t="s">
        <v>345</v>
      </c>
      <c r="Y4" s="18" t="s">
        <v>346</v>
      </c>
      <c r="Z4" s="18" t="s">
        <v>347</v>
      </c>
      <c r="AA4" s="18" t="s">
        <v>348</v>
      </c>
      <c r="AB4" s="18" t="s">
        <v>349</v>
      </c>
      <c r="AC4" s="18" t="s">
        <v>350</v>
      </c>
      <c r="AD4" s="18" t="s">
        <v>351</v>
      </c>
      <c r="AE4" s="18" t="s">
        <v>352</v>
      </c>
      <c r="AF4" s="45" t="s">
        <v>353</v>
      </c>
      <c r="AG4" s="18"/>
      <c r="AH4" s="18"/>
      <c r="AI4" s="46"/>
    </row>
    <row r="5" spans="1:36" x14ac:dyDescent="0.25">
      <c r="A5" s="47"/>
      <c r="B5" s="13" t="s">
        <v>354</v>
      </c>
      <c r="C5" s="195">
        <v>19527694</v>
      </c>
      <c r="D5" s="48">
        <v>20120693</v>
      </c>
      <c r="E5" s="48">
        <v>20608101</v>
      </c>
      <c r="F5" s="48">
        <v>20538781</v>
      </c>
      <c r="G5" s="48">
        <v>20660367</v>
      </c>
      <c r="H5" s="48">
        <v>21218937</v>
      </c>
      <c r="I5" s="48">
        <v>19504669</v>
      </c>
      <c r="J5" s="48">
        <v>18761659</v>
      </c>
      <c r="K5" s="48">
        <v>18761659</v>
      </c>
      <c r="L5" s="48">
        <v>18341433</v>
      </c>
      <c r="M5" s="48">
        <v>18270526</v>
      </c>
      <c r="N5" s="48">
        <v>16921183</v>
      </c>
      <c r="O5" s="48">
        <v>16840685</v>
      </c>
      <c r="P5" s="48">
        <v>16707785</v>
      </c>
      <c r="Q5" s="48">
        <v>16707785</v>
      </c>
      <c r="R5" s="48">
        <v>16568717</v>
      </c>
      <c r="S5" s="48">
        <v>16485080</v>
      </c>
      <c r="T5" s="48">
        <v>16136603</v>
      </c>
      <c r="U5" s="48">
        <v>16136603</v>
      </c>
      <c r="V5" s="48">
        <f>15804270</f>
        <v>15804270</v>
      </c>
      <c r="W5" s="48">
        <v>16665751</v>
      </c>
      <c r="X5" s="48">
        <v>16399053</v>
      </c>
      <c r="Y5" s="48">
        <v>16399053</v>
      </c>
      <c r="Z5" s="48">
        <v>17374274</v>
      </c>
      <c r="AA5" s="48">
        <v>16622335</v>
      </c>
      <c r="AB5" s="48">
        <v>16119531</v>
      </c>
      <c r="AC5" s="48">
        <v>16488896</v>
      </c>
      <c r="AD5" s="48">
        <v>14234059</v>
      </c>
      <c r="AE5" s="48">
        <v>12794542</v>
      </c>
      <c r="AG5" s="48"/>
      <c r="AH5" s="48"/>
      <c r="AI5" s="48"/>
    </row>
    <row r="6" spans="1:36" x14ac:dyDescent="0.25">
      <c r="A6" s="49">
        <v>0.05</v>
      </c>
      <c r="B6" s="13" t="s">
        <v>355</v>
      </c>
      <c r="C6" s="50">
        <f t="shared" ref="C6:D6" si="0">ROUND(-C5*$A$6,0)</f>
        <v>-976385</v>
      </c>
      <c r="D6" s="50">
        <f t="shared" si="0"/>
        <v>-1006035</v>
      </c>
      <c r="E6" s="50">
        <f t="shared" ref="E6:F6" si="1">ROUND(-E5*$A$6,0)</f>
        <v>-1030405</v>
      </c>
      <c r="F6" s="50">
        <f t="shared" si="1"/>
        <v>-1026939</v>
      </c>
      <c r="G6" s="50">
        <f t="shared" ref="G6:L6" si="2">ROUND(-G5*$A$6,0)</f>
        <v>-1033018</v>
      </c>
      <c r="H6" s="50">
        <f t="shared" si="2"/>
        <v>-1060947</v>
      </c>
      <c r="I6" s="50">
        <f t="shared" si="2"/>
        <v>-975233</v>
      </c>
      <c r="J6" s="50">
        <f t="shared" si="2"/>
        <v>-938083</v>
      </c>
      <c r="K6" s="50">
        <f t="shared" si="2"/>
        <v>-938083</v>
      </c>
      <c r="L6" s="50">
        <f t="shared" si="2"/>
        <v>-917072</v>
      </c>
      <c r="M6" s="50">
        <v>-913526</v>
      </c>
      <c r="N6" s="50">
        <f t="shared" ref="N6:AE6" si="3">ROUND(-N5*$A$6,0)</f>
        <v>-846059</v>
      </c>
      <c r="O6" s="50">
        <f t="shared" si="3"/>
        <v>-842034</v>
      </c>
      <c r="P6" s="50">
        <f t="shared" si="3"/>
        <v>-835389</v>
      </c>
      <c r="Q6" s="50">
        <f t="shared" si="3"/>
        <v>-835389</v>
      </c>
      <c r="R6" s="50">
        <f t="shared" si="3"/>
        <v>-828436</v>
      </c>
      <c r="S6" s="50">
        <f t="shared" si="3"/>
        <v>-824254</v>
      </c>
      <c r="T6" s="50">
        <f t="shared" si="3"/>
        <v>-806830</v>
      </c>
      <c r="U6" s="50">
        <f t="shared" si="3"/>
        <v>-806830</v>
      </c>
      <c r="V6" s="50">
        <f t="shared" si="3"/>
        <v>-790214</v>
      </c>
      <c r="W6" s="50">
        <f t="shared" si="3"/>
        <v>-833288</v>
      </c>
      <c r="X6" s="50">
        <f t="shared" si="3"/>
        <v>-819953</v>
      </c>
      <c r="Y6" s="50">
        <f t="shared" si="3"/>
        <v>-819953</v>
      </c>
      <c r="Z6" s="50">
        <f t="shared" si="3"/>
        <v>-868714</v>
      </c>
      <c r="AA6" s="50">
        <f t="shared" si="3"/>
        <v>-831117</v>
      </c>
      <c r="AB6" s="51">
        <f t="shared" si="3"/>
        <v>-805977</v>
      </c>
      <c r="AC6" s="51">
        <f t="shared" si="3"/>
        <v>-824445</v>
      </c>
      <c r="AD6" s="51">
        <f t="shared" si="3"/>
        <v>-711703</v>
      </c>
      <c r="AE6" s="51">
        <f t="shared" si="3"/>
        <v>-639727</v>
      </c>
      <c r="AG6" s="51"/>
      <c r="AH6" s="51"/>
      <c r="AI6" s="51"/>
    </row>
    <row r="7" spans="1:36" x14ac:dyDescent="0.25">
      <c r="B7" s="13" t="s">
        <v>356</v>
      </c>
      <c r="C7" s="52">
        <f t="shared" ref="C7:D7" si="4">ROUND(C6*0.5,0)</f>
        <v>-488193</v>
      </c>
      <c r="D7" s="52">
        <f t="shared" si="4"/>
        <v>-503018</v>
      </c>
      <c r="E7" s="52">
        <f t="shared" ref="E7:F7" si="5">ROUND(E6*0.5,0)</f>
        <v>-515203</v>
      </c>
      <c r="F7" s="52">
        <f t="shared" si="5"/>
        <v>-513470</v>
      </c>
      <c r="G7" s="52">
        <f t="shared" ref="G7:L7" si="6">ROUND(G6*0.5,0)</f>
        <v>-516509</v>
      </c>
      <c r="H7" s="52">
        <f t="shared" si="6"/>
        <v>-530474</v>
      </c>
      <c r="I7" s="52">
        <f t="shared" si="6"/>
        <v>-487617</v>
      </c>
      <c r="J7" s="52">
        <f t="shared" si="6"/>
        <v>-469042</v>
      </c>
      <c r="K7" s="52">
        <f t="shared" si="6"/>
        <v>-469042</v>
      </c>
      <c r="L7" s="52">
        <f t="shared" si="6"/>
        <v>-458536</v>
      </c>
      <c r="M7" s="52">
        <v>-456763</v>
      </c>
      <c r="N7" s="52">
        <f>ROUND(N6*0.5,0)</f>
        <v>-423030</v>
      </c>
      <c r="O7" s="52">
        <f>ROUND(O6*0.5,0)</f>
        <v>-421017</v>
      </c>
      <c r="P7" s="52">
        <f>ROUND(P6*0.5,0)</f>
        <v>-417695</v>
      </c>
      <c r="Q7" s="52">
        <f>ROUND(Q6*0.4,0)</f>
        <v>-334156</v>
      </c>
      <c r="R7" s="52">
        <f>ROUND(R6*0.4,0)</f>
        <v>-331374</v>
      </c>
      <c r="S7" s="52">
        <f>ROUND(S6*0.5,0)</f>
        <v>-412127</v>
      </c>
      <c r="T7" s="52">
        <f t="shared" ref="T7:AA7" si="7">ROUND(T6*0.6,0)</f>
        <v>-484098</v>
      </c>
      <c r="U7" s="52">
        <f t="shared" si="7"/>
        <v>-484098</v>
      </c>
      <c r="V7" s="52">
        <f t="shared" si="7"/>
        <v>-474128</v>
      </c>
      <c r="W7" s="52">
        <f t="shared" si="7"/>
        <v>-499973</v>
      </c>
      <c r="X7" s="52">
        <f t="shared" si="7"/>
        <v>-491972</v>
      </c>
      <c r="Y7" s="52">
        <f t="shared" si="7"/>
        <v>-491972</v>
      </c>
      <c r="Z7" s="52">
        <f t="shared" si="7"/>
        <v>-521228</v>
      </c>
      <c r="AA7" s="52">
        <f t="shared" si="7"/>
        <v>-498670</v>
      </c>
      <c r="AB7" s="51"/>
      <c r="AC7" s="51"/>
      <c r="AD7" s="51"/>
      <c r="AE7" s="51"/>
      <c r="AF7" s="49"/>
      <c r="AG7" s="51"/>
      <c r="AH7" s="51"/>
      <c r="AI7" s="51"/>
    </row>
    <row r="8" spans="1:36" x14ac:dyDescent="0.25">
      <c r="B8" s="13" t="s">
        <v>357</v>
      </c>
      <c r="C8" s="52">
        <f t="shared" ref="C8:D8" si="8">ROUND(C6*0.5,0)</f>
        <v>-488193</v>
      </c>
      <c r="D8" s="52">
        <f t="shared" si="8"/>
        <v>-503018</v>
      </c>
      <c r="E8" s="52">
        <f t="shared" ref="E8:F8" si="9">ROUND(E6*0.5,0)</f>
        <v>-515203</v>
      </c>
      <c r="F8" s="52">
        <f t="shared" si="9"/>
        <v>-513470</v>
      </c>
      <c r="G8" s="52">
        <f t="shared" ref="G8:L8" si="10">ROUND(G6*0.5,0)</f>
        <v>-516509</v>
      </c>
      <c r="H8" s="52">
        <f t="shared" si="10"/>
        <v>-530474</v>
      </c>
      <c r="I8" s="52">
        <f t="shared" si="10"/>
        <v>-487617</v>
      </c>
      <c r="J8" s="52">
        <f t="shared" si="10"/>
        <v>-469042</v>
      </c>
      <c r="K8" s="52">
        <f t="shared" si="10"/>
        <v>-469042</v>
      </c>
      <c r="L8" s="52">
        <f t="shared" si="10"/>
        <v>-458536</v>
      </c>
      <c r="M8" s="52">
        <v>-456763</v>
      </c>
      <c r="N8" s="52">
        <f>ROUND(N6*0.5,0)</f>
        <v>-423030</v>
      </c>
      <c r="O8" s="52">
        <f>ROUND(O6*0.5,0)</f>
        <v>-421017</v>
      </c>
      <c r="P8" s="52">
        <f>ROUND(P6*0.5,0)</f>
        <v>-417695</v>
      </c>
      <c r="Q8" s="52">
        <f>ROUND(Q6*0.6,0)</f>
        <v>-501233</v>
      </c>
      <c r="R8" s="52">
        <f>ROUND(R6*0.6,0)</f>
        <v>-497062</v>
      </c>
      <c r="S8" s="52">
        <f>ROUND(S6*0.5,0)</f>
        <v>-412127</v>
      </c>
      <c r="T8" s="52">
        <f t="shared" ref="T8:AA8" si="11">ROUND(T6*0.4,0)</f>
        <v>-322732</v>
      </c>
      <c r="U8" s="52">
        <f t="shared" si="11"/>
        <v>-322732</v>
      </c>
      <c r="V8" s="52">
        <f t="shared" si="11"/>
        <v>-316086</v>
      </c>
      <c r="W8" s="52">
        <f t="shared" si="11"/>
        <v>-333315</v>
      </c>
      <c r="X8" s="52">
        <f t="shared" si="11"/>
        <v>-327981</v>
      </c>
      <c r="Y8" s="52">
        <f t="shared" si="11"/>
        <v>-327981</v>
      </c>
      <c r="Z8" s="52">
        <f t="shared" si="11"/>
        <v>-347486</v>
      </c>
      <c r="AA8" s="52">
        <f t="shared" si="11"/>
        <v>-332447</v>
      </c>
      <c r="AB8" s="51"/>
      <c r="AC8" s="51"/>
      <c r="AD8" s="51"/>
      <c r="AE8" s="51"/>
      <c r="AF8" s="49"/>
      <c r="AG8" s="51"/>
      <c r="AH8" s="51"/>
      <c r="AI8" s="51"/>
    </row>
    <row r="9" spans="1:36" x14ac:dyDescent="0.25">
      <c r="A9" s="53"/>
      <c r="B9" s="13" t="s">
        <v>358</v>
      </c>
      <c r="C9" s="54">
        <f t="shared" ref="C9:D9" si="12">SUM(C5:C6)</f>
        <v>18551309</v>
      </c>
      <c r="D9" s="54">
        <f t="shared" si="12"/>
        <v>19114658</v>
      </c>
      <c r="E9" s="54">
        <f t="shared" ref="E9:F9" si="13">SUM(E5:E6)</f>
        <v>19577696</v>
      </c>
      <c r="F9" s="54">
        <f t="shared" si="13"/>
        <v>19511842</v>
      </c>
      <c r="G9" s="54">
        <f t="shared" ref="G9:J9" si="14">SUM(G5:G6)</f>
        <v>19627349</v>
      </c>
      <c r="H9" s="54">
        <f t="shared" si="14"/>
        <v>20157990</v>
      </c>
      <c r="I9" s="54">
        <f t="shared" si="14"/>
        <v>18529436</v>
      </c>
      <c r="J9" s="54">
        <f t="shared" si="14"/>
        <v>17823576</v>
      </c>
      <c r="K9" s="54">
        <f t="shared" ref="K9:L9" si="15">SUM(K5:K6)</f>
        <v>17823576</v>
      </c>
      <c r="L9" s="54">
        <f t="shared" si="15"/>
        <v>17424361</v>
      </c>
      <c r="M9" s="54">
        <v>17357000</v>
      </c>
      <c r="N9" s="54">
        <f t="shared" ref="N9:AE9" si="16">SUM(N5:N6)</f>
        <v>16075124</v>
      </c>
      <c r="O9" s="54">
        <f t="shared" si="16"/>
        <v>15998651</v>
      </c>
      <c r="P9" s="54">
        <f t="shared" si="16"/>
        <v>15872396</v>
      </c>
      <c r="Q9" s="54">
        <f t="shared" si="16"/>
        <v>15872396</v>
      </c>
      <c r="R9" s="54">
        <f t="shared" si="16"/>
        <v>15740281</v>
      </c>
      <c r="S9" s="54">
        <f t="shared" si="16"/>
        <v>15660826</v>
      </c>
      <c r="T9" s="54">
        <f t="shared" si="16"/>
        <v>15329773</v>
      </c>
      <c r="U9" s="54">
        <f t="shared" si="16"/>
        <v>15329773</v>
      </c>
      <c r="V9" s="54">
        <f t="shared" si="16"/>
        <v>15014056</v>
      </c>
      <c r="W9" s="54">
        <f t="shared" si="16"/>
        <v>15832463</v>
      </c>
      <c r="X9" s="54">
        <f t="shared" si="16"/>
        <v>15579100</v>
      </c>
      <c r="Y9" s="54">
        <f t="shared" si="16"/>
        <v>15579100</v>
      </c>
      <c r="Z9" s="54">
        <f t="shared" si="16"/>
        <v>16505560</v>
      </c>
      <c r="AA9" s="54">
        <f t="shared" si="16"/>
        <v>15791218</v>
      </c>
      <c r="AB9" s="54">
        <f t="shared" si="16"/>
        <v>15313554</v>
      </c>
      <c r="AC9" s="54">
        <f t="shared" si="16"/>
        <v>15664451</v>
      </c>
      <c r="AD9" s="54">
        <f t="shared" si="16"/>
        <v>13522356</v>
      </c>
      <c r="AE9" s="54">
        <f t="shared" si="16"/>
        <v>12154815</v>
      </c>
      <c r="AF9" s="55"/>
      <c r="AG9" s="54"/>
      <c r="AH9" s="54"/>
      <c r="AI9" s="54"/>
      <c r="AJ9" s="56"/>
    </row>
    <row r="10" spans="1:36" x14ac:dyDescent="0.25">
      <c r="A10" t="s">
        <v>359</v>
      </c>
      <c r="B10" s="13" t="s">
        <v>360</v>
      </c>
      <c r="C10" s="51">
        <f t="shared" ref="C10:D10" si="17">-C5*$A$11</f>
        <v>-2929154.1</v>
      </c>
      <c r="D10" s="51">
        <f t="shared" si="17"/>
        <v>-3018103.9499999997</v>
      </c>
      <c r="E10" s="51">
        <f t="shared" ref="E10:F10" si="18">-E5*$A$11</f>
        <v>-3091215.15</v>
      </c>
      <c r="F10" s="51">
        <f t="shared" si="18"/>
        <v>-3080817.15</v>
      </c>
      <c r="G10" s="51">
        <f t="shared" ref="G10:L10" si="19">-G5*$A$11</f>
        <v>-3099055.05</v>
      </c>
      <c r="H10" s="51">
        <f t="shared" si="19"/>
        <v>-3182840.55</v>
      </c>
      <c r="I10" s="51">
        <f t="shared" si="19"/>
        <v>-2925700.35</v>
      </c>
      <c r="J10" s="51">
        <f t="shared" si="19"/>
        <v>-2814248.85</v>
      </c>
      <c r="K10" s="51">
        <f t="shared" si="19"/>
        <v>-2814248.85</v>
      </c>
      <c r="L10" s="51">
        <f t="shared" si="19"/>
        <v>-2751214.9499999997</v>
      </c>
      <c r="M10" s="51">
        <v>-2740578.9</v>
      </c>
      <c r="N10" s="51">
        <f>-N5*$A$11</f>
        <v>-2538177.4499999997</v>
      </c>
      <c r="O10" s="51">
        <f>-O5*$A$11</f>
        <v>-2526102.75</v>
      </c>
      <c r="P10" s="51">
        <f>-P5*$A$11</f>
        <v>-2506167.75</v>
      </c>
      <c r="Q10" s="51">
        <f>-Q5*$A$11</f>
        <v>-2506167.75</v>
      </c>
      <c r="R10" s="51">
        <f>-S5*A11</f>
        <v>-2472762</v>
      </c>
      <c r="S10" s="51">
        <f>-S5*A11</f>
        <v>-2472762</v>
      </c>
      <c r="T10" s="51">
        <f>-T9*0.15</f>
        <v>-2299465.9499999997</v>
      </c>
      <c r="U10" s="51">
        <f t="shared" ref="U10:AE10" si="20">-U9*0.15</f>
        <v>-2299465.9499999997</v>
      </c>
      <c r="V10" s="51">
        <f t="shared" si="20"/>
        <v>-2252108.4</v>
      </c>
      <c r="W10" s="51">
        <f t="shared" si="20"/>
        <v>-2374869.4499999997</v>
      </c>
      <c r="X10" s="51">
        <f t="shared" si="20"/>
        <v>-2336865</v>
      </c>
      <c r="Y10" s="51">
        <f t="shared" si="20"/>
        <v>-2336865</v>
      </c>
      <c r="Z10" s="51">
        <f t="shared" si="20"/>
        <v>-2475834</v>
      </c>
      <c r="AA10" s="51">
        <f t="shared" si="20"/>
        <v>-2368682.6999999997</v>
      </c>
      <c r="AB10" s="51">
        <f t="shared" si="20"/>
        <v>-2297033.1</v>
      </c>
      <c r="AC10" s="51">
        <f t="shared" si="20"/>
        <v>-2349667.65</v>
      </c>
      <c r="AD10" s="51">
        <f t="shared" si="20"/>
        <v>-2028353.4</v>
      </c>
      <c r="AE10" s="51">
        <f t="shared" si="20"/>
        <v>-1823222.25</v>
      </c>
      <c r="AF10" s="57">
        <v>0.15</v>
      </c>
      <c r="AG10" s="51"/>
      <c r="AH10" s="51"/>
      <c r="AI10" s="51"/>
    </row>
    <row r="11" spans="1:36" x14ac:dyDescent="0.25">
      <c r="A11" s="49">
        <v>0.15</v>
      </c>
      <c r="B11" s="53" t="s">
        <v>361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9"/>
      <c r="AG11" s="58"/>
      <c r="AH11" s="58"/>
      <c r="AI11" s="58"/>
    </row>
    <row r="12" spans="1:36" x14ac:dyDescent="0.25">
      <c r="B12" s="13"/>
      <c r="C12" s="60">
        <f t="shared" ref="C12:D12" si="21">SUM(C9:C10)</f>
        <v>15622154.9</v>
      </c>
      <c r="D12" s="60">
        <f t="shared" si="21"/>
        <v>16096554.050000001</v>
      </c>
      <c r="E12" s="60">
        <f t="shared" ref="E12:F12" si="22">SUM(E9:E10)</f>
        <v>16486480.85</v>
      </c>
      <c r="F12" s="60">
        <f t="shared" si="22"/>
        <v>16431024.85</v>
      </c>
      <c r="G12" s="60">
        <f t="shared" ref="G12:L12" si="23">SUM(G9:G10)</f>
        <v>16528293.949999999</v>
      </c>
      <c r="H12" s="60">
        <f t="shared" si="23"/>
        <v>16975149.449999999</v>
      </c>
      <c r="I12" s="60">
        <f t="shared" si="23"/>
        <v>15603735.65</v>
      </c>
      <c r="J12" s="60">
        <f t="shared" si="23"/>
        <v>15009327.15</v>
      </c>
      <c r="K12" s="60">
        <f t="shared" si="23"/>
        <v>15009327.15</v>
      </c>
      <c r="L12" s="60">
        <f t="shared" si="23"/>
        <v>14673146.050000001</v>
      </c>
      <c r="M12" s="60">
        <v>14616421.1</v>
      </c>
      <c r="N12" s="60">
        <f t="shared" ref="N12:AE12" si="24">SUM(N9:N10)</f>
        <v>13536946.550000001</v>
      </c>
      <c r="O12" s="60">
        <f t="shared" si="24"/>
        <v>13472548.25</v>
      </c>
      <c r="P12" s="60">
        <f t="shared" si="24"/>
        <v>13366228.25</v>
      </c>
      <c r="Q12" s="60">
        <f t="shared" si="24"/>
        <v>13366228.25</v>
      </c>
      <c r="R12" s="60">
        <f t="shared" si="24"/>
        <v>13267519</v>
      </c>
      <c r="S12" s="60">
        <f t="shared" si="24"/>
        <v>13188064</v>
      </c>
      <c r="T12" s="60">
        <f t="shared" si="24"/>
        <v>13030307.050000001</v>
      </c>
      <c r="U12" s="60">
        <f t="shared" si="24"/>
        <v>13030307.050000001</v>
      </c>
      <c r="V12" s="60">
        <f t="shared" si="24"/>
        <v>12761947.6</v>
      </c>
      <c r="W12" s="60">
        <f t="shared" si="24"/>
        <v>13457593.550000001</v>
      </c>
      <c r="X12" s="60">
        <f t="shared" si="24"/>
        <v>13242235</v>
      </c>
      <c r="Y12" s="60">
        <f t="shared" si="24"/>
        <v>13242235</v>
      </c>
      <c r="Z12" s="60">
        <f t="shared" si="24"/>
        <v>14029726</v>
      </c>
      <c r="AA12" s="60">
        <f t="shared" si="24"/>
        <v>13422535.300000001</v>
      </c>
      <c r="AB12" s="60">
        <f t="shared" si="24"/>
        <v>13016520.9</v>
      </c>
      <c r="AC12" s="60">
        <f t="shared" si="24"/>
        <v>13314783.35</v>
      </c>
      <c r="AD12" s="60">
        <f t="shared" si="24"/>
        <v>11494002.6</v>
      </c>
      <c r="AE12" s="60">
        <f t="shared" si="24"/>
        <v>10331592.75</v>
      </c>
      <c r="AG12" s="60"/>
      <c r="AH12" s="60"/>
      <c r="AI12" s="61"/>
      <c r="AJ12" s="62"/>
    </row>
    <row r="13" spans="1:36" x14ac:dyDescent="0.25">
      <c r="A13" s="49">
        <v>0.01</v>
      </c>
      <c r="B13" s="13" t="s">
        <v>362</v>
      </c>
      <c r="C13" s="63">
        <v>100000</v>
      </c>
      <c r="D13" s="63">
        <v>100000</v>
      </c>
      <c r="E13" s="63">
        <v>100000</v>
      </c>
      <c r="F13" s="63">
        <v>100001</v>
      </c>
      <c r="G13" s="63">
        <v>100000</v>
      </c>
      <c r="H13" s="63">
        <v>100000</v>
      </c>
      <c r="I13" s="63">
        <v>100000</v>
      </c>
      <c r="J13" s="63">
        <v>100000</v>
      </c>
      <c r="K13" s="63">
        <v>100000</v>
      </c>
      <c r="L13" s="63">
        <v>100000</v>
      </c>
      <c r="M13" s="63">
        <v>100000</v>
      </c>
      <c r="N13" s="63">
        <v>100000</v>
      </c>
      <c r="O13" s="63">
        <v>100000</v>
      </c>
      <c r="P13" s="63">
        <v>100000</v>
      </c>
      <c r="Q13" s="63">
        <v>100000</v>
      </c>
      <c r="R13" s="63">
        <f>100000-11128</f>
        <v>88872</v>
      </c>
      <c r="S13" s="63">
        <f>ROUND(S5*A13,0)</f>
        <v>164851</v>
      </c>
      <c r="T13" s="63">
        <f>100000</f>
        <v>100000</v>
      </c>
      <c r="U13" s="63">
        <f>100000</f>
        <v>100000</v>
      </c>
      <c r="V13" s="63">
        <f>100000-1784</f>
        <v>98216</v>
      </c>
      <c r="W13" s="63">
        <v>100000</v>
      </c>
      <c r="X13" s="63">
        <v>100000</v>
      </c>
      <c r="Y13" s="63">
        <v>100000</v>
      </c>
      <c r="Z13" s="63">
        <v>100000</v>
      </c>
      <c r="AA13" s="63">
        <v>100000</v>
      </c>
      <c r="AB13" s="64">
        <v>344500</v>
      </c>
      <c r="AC13" s="64">
        <v>337000</v>
      </c>
      <c r="AD13" s="64">
        <v>315100</v>
      </c>
      <c r="AE13" s="64">
        <f>'[1]Allocation 2007-08'!F6+'[1]Allocation 2007-08'!G6</f>
        <v>520650</v>
      </c>
      <c r="AG13" s="65"/>
      <c r="AH13" s="65"/>
      <c r="AI13" s="65"/>
      <c r="AJ13" s="62"/>
    </row>
    <row r="14" spans="1:36" x14ac:dyDescent="0.25">
      <c r="A14" s="47"/>
      <c r="B14" s="13" t="s">
        <v>363</v>
      </c>
      <c r="C14" s="65">
        <f t="shared" ref="C14:D14" si="25">C9-C13</f>
        <v>18451309</v>
      </c>
      <c r="D14" s="65">
        <f t="shared" si="25"/>
        <v>19014658</v>
      </c>
      <c r="E14" s="65">
        <f t="shared" ref="E14:F14" si="26">E9-E13</f>
        <v>19477696</v>
      </c>
      <c r="F14" s="65">
        <f t="shared" si="26"/>
        <v>19411841</v>
      </c>
      <c r="G14" s="65">
        <f t="shared" ref="G14:L14" si="27">G9-G13</f>
        <v>19527349</v>
      </c>
      <c r="H14" s="65">
        <f t="shared" si="27"/>
        <v>20057990</v>
      </c>
      <c r="I14" s="65">
        <f t="shared" si="27"/>
        <v>18429436</v>
      </c>
      <c r="J14" s="65">
        <f t="shared" si="27"/>
        <v>17723576</v>
      </c>
      <c r="K14" s="65">
        <f t="shared" si="27"/>
        <v>17723576</v>
      </c>
      <c r="L14" s="65">
        <f t="shared" si="27"/>
        <v>17324361</v>
      </c>
      <c r="M14" s="65">
        <v>17257000</v>
      </c>
      <c r="N14" s="65">
        <f>N9-N13</f>
        <v>15975124</v>
      </c>
      <c r="O14" s="65">
        <f>O9-O13</f>
        <v>15898651</v>
      </c>
      <c r="P14" s="65">
        <f>P9-P13</f>
        <v>15772396</v>
      </c>
      <c r="Q14" s="65">
        <f>Q9-Q13</f>
        <v>15772396</v>
      </c>
      <c r="R14" s="65">
        <f>R9-100000</f>
        <v>15640281</v>
      </c>
      <c r="S14" s="65">
        <f>S9-S13</f>
        <v>15495975</v>
      </c>
      <c r="T14" s="65">
        <f>T9-T13</f>
        <v>15229773</v>
      </c>
      <c r="U14" s="65">
        <f>U9-U13</f>
        <v>15229773</v>
      </c>
      <c r="V14" s="65">
        <f>V9-V13</f>
        <v>14915840</v>
      </c>
      <c r="W14" s="65">
        <f t="shared" ref="W14:AE14" si="28">W9-W13</f>
        <v>15732463</v>
      </c>
      <c r="X14" s="65">
        <f t="shared" si="28"/>
        <v>15479100</v>
      </c>
      <c r="Y14" s="65">
        <f t="shared" si="28"/>
        <v>15479100</v>
      </c>
      <c r="Z14" s="65">
        <f t="shared" si="28"/>
        <v>16405560</v>
      </c>
      <c r="AA14" s="65">
        <f t="shared" si="28"/>
        <v>15691218</v>
      </c>
      <c r="AB14" s="65">
        <f t="shared" si="28"/>
        <v>14969054</v>
      </c>
      <c r="AC14" s="65">
        <f t="shared" si="28"/>
        <v>15327451</v>
      </c>
      <c r="AD14" s="65">
        <f t="shared" si="28"/>
        <v>13207256</v>
      </c>
      <c r="AE14" s="65">
        <f t="shared" si="28"/>
        <v>11634165</v>
      </c>
      <c r="AG14" s="65"/>
      <c r="AH14" s="65"/>
      <c r="AI14" s="65"/>
      <c r="AJ14" s="62"/>
    </row>
    <row r="15" spans="1:36" x14ac:dyDescent="0.25">
      <c r="A15" s="47"/>
      <c r="B15" s="13" t="s">
        <v>364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65"/>
      <c r="R15" s="65"/>
      <c r="S15" s="65"/>
      <c r="T15" s="65"/>
      <c r="U15" s="65">
        <v>0</v>
      </c>
      <c r="V15" s="65">
        <v>0</v>
      </c>
      <c r="W15" s="65">
        <v>0</v>
      </c>
      <c r="X15" s="65">
        <v>787874</v>
      </c>
      <c r="Y15" s="65">
        <v>787874</v>
      </c>
      <c r="Z15" s="65"/>
      <c r="AA15" s="65"/>
      <c r="AB15" s="65"/>
      <c r="AC15" s="65"/>
      <c r="AD15" s="65"/>
      <c r="AE15" s="65"/>
      <c r="AG15" s="65"/>
      <c r="AH15" s="65"/>
      <c r="AI15" s="65"/>
      <c r="AJ15" s="62"/>
    </row>
    <row r="16" spans="1:36" x14ac:dyDescent="0.25">
      <c r="A16" s="47"/>
      <c r="B16" s="13" t="s">
        <v>365</v>
      </c>
      <c r="C16" s="13"/>
      <c r="D16" s="13"/>
      <c r="E16" s="13"/>
      <c r="F16" s="13"/>
      <c r="G16" s="13"/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-297000</v>
      </c>
      <c r="S16" s="65">
        <v>0</v>
      </c>
      <c r="T16" s="65">
        <v>0</v>
      </c>
      <c r="U16" s="65">
        <v>0</v>
      </c>
      <c r="V16" s="65">
        <v>400000</v>
      </c>
      <c r="W16" s="65"/>
      <c r="X16" s="65"/>
      <c r="Y16" s="65"/>
      <c r="Z16" s="65"/>
      <c r="AA16" s="65"/>
      <c r="AB16" s="65"/>
      <c r="AC16" s="65"/>
      <c r="AD16" s="65"/>
      <c r="AE16" s="65"/>
      <c r="AG16" s="65"/>
      <c r="AH16" s="65"/>
      <c r="AI16" s="65"/>
      <c r="AJ16" s="62"/>
    </row>
    <row r="17" spans="1:36" x14ac:dyDescent="0.25">
      <c r="A17" s="47"/>
      <c r="B17" s="13" t="s">
        <v>366</v>
      </c>
      <c r="C17" s="13"/>
      <c r="D17" s="13"/>
      <c r="E17" s="13"/>
      <c r="F17" s="13"/>
      <c r="G17" s="13"/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398693</v>
      </c>
      <c r="T17" s="65">
        <v>841704</v>
      </c>
      <c r="U17" s="65">
        <v>841704</v>
      </c>
      <c r="V17" s="65">
        <v>363000</v>
      </c>
      <c r="W17" s="65"/>
      <c r="X17" s="65"/>
      <c r="Y17" s="65"/>
      <c r="Z17" s="65"/>
      <c r="AA17" s="65"/>
      <c r="AB17" s="65"/>
      <c r="AC17" s="65"/>
      <c r="AD17" s="65"/>
      <c r="AE17" s="65"/>
      <c r="AG17" s="65"/>
      <c r="AH17" s="65"/>
      <c r="AI17" s="65"/>
      <c r="AJ17" s="62"/>
    </row>
    <row r="18" spans="1:36" x14ac:dyDescent="0.25">
      <c r="A18" s="47"/>
      <c r="B18" s="13" t="s">
        <v>367</v>
      </c>
      <c r="C18" s="65">
        <f t="shared" ref="C18:D18" si="29">+C14+C15+C16+C17</f>
        <v>18451309</v>
      </c>
      <c r="D18" s="65">
        <f t="shared" si="29"/>
        <v>19014658</v>
      </c>
      <c r="E18" s="65">
        <f t="shared" ref="E18:F18" si="30">+E14+E15+E16+E17</f>
        <v>19477696</v>
      </c>
      <c r="F18" s="65">
        <f t="shared" si="30"/>
        <v>19411841</v>
      </c>
      <c r="G18" s="65">
        <f t="shared" ref="G18:H18" si="31">+G14+G15+G16+G17</f>
        <v>19527349</v>
      </c>
      <c r="H18" s="65">
        <f t="shared" si="31"/>
        <v>20057990</v>
      </c>
      <c r="I18" s="65">
        <f t="shared" ref="I18:L18" si="32">+I14+I15+I16+I17</f>
        <v>18429436</v>
      </c>
      <c r="J18" s="65">
        <f t="shared" si="32"/>
        <v>17723576</v>
      </c>
      <c r="K18" s="65">
        <f t="shared" si="32"/>
        <v>17723576</v>
      </c>
      <c r="L18" s="65">
        <f t="shared" si="32"/>
        <v>17324361</v>
      </c>
      <c r="M18" s="65">
        <v>17257000</v>
      </c>
      <c r="N18" s="65">
        <f t="shared" ref="N18:V18" si="33">+N14+N15+N16+N17</f>
        <v>15975124</v>
      </c>
      <c r="O18" s="65">
        <f t="shared" si="33"/>
        <v>15898651</v>
      </c>
      <c r="P18" s="65">
        <f t="shared" si="33"/>
        <v>15772396</v>
      </c>
      <c r="Q18" s="65">
        <f t="shared" si="33"/>
        <v>15772396</v>
      </c>
      <c r="R18" s="65">
        <f t="shared" si="33"/>
        <v>15343281</v>
      </c>
      <c r="S18" s="65">
        <f t="shared" si="33"/>
        <v>15894668</v>
      </c>
      <c r="T18" s="65">
        <f t="shared" si="33"/>
        <v>16071477</v>
      </c>
      <c r="U18" s="65">
        <f t="shared" si="33"/>
        <v>16071477</v>
      </c>
      <c r="V18" s="65">
        <f t="shared" si="33"/>
        <v>15678840</v>
      </c>
      <c r="W18" s="65">
        <f>+W14+W15</f>
        <v>15732463</v>
      </c>
      <c r="X18" s="65">
        <f>+X14+X15</f>
        <v>16266974</v>
      </c>
      <c r="Y18" s="65">
        <f>+Y14+Y15</f>
        <v>16266974</v>
      </c>
      <c r="Z18" s="65"/>
      <c r="AA18" s="65"/>
      <c r="AB18" s="65"/>
      <c r="AC18" s="65"/>
      <c r="AD18" s="65"/>
      <c r="AE18" s="65"/>
      <c r="AG18" s="65"/>
      <c r="AH18" s="65"/>
      <c r="AI18" s="65"/>
      <c r="AJ18" s="62"/>
    </row>
    <row r="19" spans="1:36" x14ac:dyDescent="0.25">
      <c r="A19" s="47"/>
      <c r="B19" s="13" t="s">
        <v>368</v>
      </c>
      <c r="C19" s="66">
        <f>'Allocations 2026-27'!O8</f>
        <v>18451313</v>
      </c>
      <c r="D19" s="66">
        <f>'Allocations 2025-26'!O8</f>
        <v>19014657</v>
      </c>
      <c r="E19" s="66" t="e">
        <f>#REF!</f>
        <v>#REF!</v>
      </c>
      <c r="F19" s="66"/>
      <c r="G19" s="66"/>
      <c r="H19" s="66">
        <f>'[2]Allocations 2023-24'!$O$8</f>
        <v>20057988</v>
      </c>
      <c r="I19" s="66" t="e">
        <f>#REF!</f>
        <v>#REF!</v>
      </c>
      <c r="J19" s="66">
        <f>'[1]Allocation 2021-22'!N8</f>
        <v>260511</v>
      </c>
      <c r="K19" s="66">
        <f>'[1]Allocation 2021-22'!O8</f>
        <v>17723576</v>
      </c>
      <c r="L19" s="66">
        <f>'[1]Allocation 2020-21'!O8</f>
        <v>17324363</v>
      </c>
      <c r="M19" s="66">
        <v>17256998</v>
      </c>
      <c r="N19" s="66">
        <f>'[1]Allocation 2019-20'!O8</f>
        <v>15975121</v>
      </c>
      <c r="O19" s="66">
        <f>'[1]Allocation 2019-20'!O8</f>
        <v>15975121</v>
      </c>
      <c r="P19" s="66">
        <f>'[1]Allocation 2018-19'!O8</f>
        <v>15772396</v>
      </c>
      <c r="Q19" s="66">
        <f>'[1]Allocation 2018-19'!O8</f>
        <v>15772396</v>
      </c>
      <c r="R19" s="66">
        <f>'[1]Allocation 2017-18'!O8</f>
        <v>15343280</v>
      </c>
      <c r="S19" s="66">
        <f>'[1]Allocation 2017-18'!O8</f>
        <v>15343280</v>
      </c>
      <c r="T19" s="66">
        <f>'[1]Allocation 2016-17'!O8</f>
        <v>16071477</v>
      </c>
      <c r="U19" s="66">
        <f>'[1]Allocation 2015-16'!O8</f>
        <v>15678834</v>
      </c>
      <c r="V19" s="66">
        <f>'[1]Allocation 2015-16'!O8</f>
        <v>15678834</v>
      </c>
      <c r="W19" s="66">
        <f>'[1]Allocation 2014-15'!O8</f>
        <v>15732463</v>
      </c>
      <c r="X19" s="66">
        <f>'[1]Allocation 2013-14'!O8</f>
        <v>16266974</v>
      </c>
      <c r="Y19" s="66">
        <f>'[1]Allocation 2013-14'!O8</f>
        <v>16266974</v>
      </c>
      <c r="Z19" s="66">
        <f>'[1]Allocation 2012-13'!O7</f>
        <v>16415142</v>
      </c>
      <c r="AA19" s="66">
        <f>'[1]Allocation 2011-12'!O7</f>
        <v>15691218</v>
      </c>
      <c r="AB19" s="66">
        <f>'[1]Allocation 2010-11'!O7</f>
        <v>14969054</v>
      </c>
      <c r="AC19" s="66">
        <f>'[1]Allocation 2009-10'!O7</f>
        <v>15327451</v>
      </c>
      <c r="AD19" s="66">
        <f>'[1]Allocation 2008-09'!O7</f>
        <v>13207256</v>
      </c>
      <c r="AE19" s="66">
        <f>'[1]Allocation 2007-08'!O6</f>
        <v>11634165</v>
      </c>
      <c r="AG19" s="66"/>
      <c r="AH19" s="66"/>
    </row>
    <row r="20" spans="1:36" x14ac:dyDescent="0.25">
      <c r="A20" s="4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G20" s="66"/>
      <c r="AH20" s="66"/>
    </row>
    <row r="21" spans="1:36" ht="15.75" thickBot="1" x14ac:dyDescent="0.3">
      <c r="A21" s="47"/>
      <c r="B21" s="13" t="s">
        <v>369</v>
      </c>
      <c r="C21" s="67">
        <f t="shared" ref="C21" si="34">+C19+C20</f>
        <v>18451313</v>
      </c>
      <c r="D21" s="67">
        <f t="shared" ref="D21:I21" si="35">+D19+D20</f>
        <v>19014657</v>
      </c>
      <c r="E21" s="67" t="e">
        <f t="shared" si="35"/>
        <v>#REF!</v>
      </c>
      <c r="F21" s="67">
        <f t="shared" si="35"/>
        <v>0</v>
      </c>
      <c r="G21" s="67">
        <f t="shared" si="35"/>
        <v>0</v>
      </c>
      <c r="H21" s="67">
        <f t="shared" si="35"/>
        <v>20057988</v>
      </c>
      <c r="I21" s="67" t="e">
        <f t="shared" si="35"/>
        <v>#REF!</v>
      </c>
      <c r="J21" s="67">
        <f t="shared" ref="J21:L21" si="36">+J19+J20</f>
        <v>260511</v>
      </c>
      <c r="K21" s="67">
        <f t="shared" si="36"/>
        <v>17723576</v>
      </c>
      <c r="L21" s="67">
        <f t="shared" si="36"/>
        <v>17324363</v>
      </c>
      <c r="M21" s="67">
        <v>17256998</v>
      </c>
      <c r="N21" s="67">
        <f>+N19+N20</f>
        <v>15975121</v>
      </c>
      <c r="O21" s="67">
        <f t="shared" ref="O21:AE21" si="37">+O19+O20</f>
        <v>15975121</v>
      </c>
      <c r="P21" s="67">
        <f t="shared" si="37"/>
        <v>15772396</v>
      </c>
      <c r="Q21" s="67">
        <f t="shared" si="37"/>
        <v>15772396</v>
      </c>
      <c r="R21" s="67">
        <f t="shared" si="37"/>
        <v>15343280</v>
      </c>
      <c r="S21" s="67">
        <f t="shared" si="37"/>
        <v>15343280</v>
      </c>
      <c r="T21" s="67">
        <f t="shared" si="37"/>
        <v>16071477</v>
      </c>
      <c r="U21" s="67">
        <f t="shared" si="37"/>
        <v>15678834</v>
      </c>
      <c r="V21" s="67">
        <f t="shared" si="37"/>
        <v>15678834</v>
      </c>
      <c r="W21" s="67">
        <f t="shared" si="37"/>
        <v>15732463</v>
      </c>
      <c r="X21" s="67">
        <f t="shared" si="37"/>
        <v>16266974</v>
      </c>
      <c r="Y21" s="67">
        <f t="shared" si="37"/>
        <v>16266974</v>
      </c>
      <c r="Z21" s="67">
        <f t="shared" si="37"/>
        <v>16415142</v>
      </c>
      <c r="AA21" s="67">
        <f t="shared" si="37"/>
        <v>15691218</v>
      </c>
      <c r="AB21" s="67">
        <f t="shared" si="37"/>
        <v>14969054</v>
      </c>
      <c r="AC21" s="67">
        <f t="shared" si="37"/>
        <v>15327451</v>
      </c>
      <c r="AD21" s="67">
        <f t="shared" si="37"/>
        <v>13207256</v>
      </c>
      <c r="AE21" s="67">
        <f t="shared" si="37"/>
        <v>11634165</v>
      </c>
      <c r="AG21" s="67"/>
      <c r="AH21" s="67"/>
    </row>
    <row r="22" spans="1:36" ht="15.75" thickTop="1" x14ac:dyDescent="0.25">
      <c r="A22" s="47"/>
      <c r="B22" s="13" t="s">
        <v>370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66"/>
      <c r="S22" s="66"/>
      <c r="T22" s="66"/>
      <c r="U22" s="66"/>
      <c r="V22" s="66"/>
      <c r="W22" s="66"/>
      <c r="X22" s="66"/>
      <c r="Y22" s="66">
        <f>AB14-AB19</f>
        <v>0</v>
      </c>
      <c r="Z22" s="66">
        <f>AC14-AC19</f>
        <v>0</v>
      </c>
      <c r="AA22" s="66">
        <f>AD14-AD19</f>
        <v>0</v>
      </c>
      <c r="AB22" s="66">
        <f>AE19-AE14</f>
        <v>0</v>
      </c>
    </row>
    <row r="23" spans="1:36" x14ac:dyDescent="0.25">
      <c r="A23" s="39"/>
      <c r="AA23" s="68"/>
    </row>
    <row r="24" spans="1:36" x14ac:dyDescent="0.25">
      <c r="A24" s="69" t="s">
        <v>371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36" x14ac:dyDescent="0.25">
      <c r="A25" s="71"/>
      <c r="B25" s="19" t="s">
        <v>372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36" x14ac:dyDescent="0.25">
      <c r="A26" s="39"/>
      <c r="B26" s="72" t="s">
        <v>373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 t="s">
        <v>374</v>
      </c>
      <c r="V26" s="72"/>
      <c r="W26" s="72"/>
      <c r="X26" s="72"/>
      <c r="Y26" s="13" t="s">
        <v>375</v>
      </c>
      <c r="Z26" s="73">
        <v>15804270</v>
      </c>
    </row>
    <row r="27" spans="1:36" x14ac:dyDescent="0.25">
      <c r="A27" s="39"/>
      <c r="B27" t="s">
        <v>376</v>
      </c>
      <c r="Y27" s="13" t="s">
        <v>377</v>
      </c>
      <c r="Z27" s="74">
        <f>ROUND(Z26*0.0662,0)</f>
        <v>1046243</v>
      </c>
    </row>
    <row r="28" spans="1:36" x14ac:dyDescent="0.25">
      <c r="A28" s="39"/>
      <c r="B28" t="s">
        <v>378</v>
      </c>
      <c r="Y28" s="13" t="s">
        <v>379</v>
      </c>
      <c r="Z28" s="74">
        <f>+Z26-Z27</f>
        <v>14758027</v>
      </c>
    </row>
    <row r="29" spans="1:36" x14ac:dyDescent="0.25">
      <c r="A29" s="39"/>
      <c r="B29" t="s">
        <v>380</v>
      </c>
      <c r="Y29" s="13" t="s">
        <v>381</v>
      </c>
      <c r="Z29" s="73">
        <f>ROUND(Z28*-0.05,0)</f>
        <v>-737901</v>
      </c>
    </row>
    <row r="30" spans="1:36" x14ac:dyDescent="0.25">
      <c r="A30" s="39"/>
      <c r="Y30" s="13" t="s">
        <v>358</v>
      </c>
      <c r="Z30" s="75">
        <f>+Z28+Z29</f>
        <v>14020126</v>
      </c>
    </row>
    <row r="31" spans="1:36" x14ac:dyDescent="0.25">
      <c r="A31" s="39"/>
      <c r="B31" t="s">
        <v>382</v>
      </c>
      <c r="Y31" s="13" t="s">
        <v>383</v>
      </c>
      <c r="Z31" s="73">
        <v>-100000</v>
      </c>
    </row>
    <row r="32" spans="1:36" ht="16.5" x14ac:dyDescent="0.35">
      <c r="A32" s="39"/>
      <c r="B32" t="s">
        <v>384</v>
      </c>
      <c r="Y32" s="76" t="s">
        <v>385</v>
      </c>
      <c r="Z32" s="77">
        <f>Z30+Z31</f>
        <v>13920126</v>
      </c>
      <c r="AB32" s="78"/>
    </row>
    <row r="33" spans="1:28" x14ac:dyDescent="0.25">
      <c r="A33" s="39"/>
      <c r="B33" t="s">
        <v>386</v>
      </c>
      <c r="AB33" s="78"/>
    </row>
    <row r="34" spans="1:28" x14ac:dyDescent="0.25">
      <c r="A34" s="39"/>
      <c r="B34" t="s">
        <v>387</v>
      </c>
      <c r="AB34" s="78"/>
    </row>
    <row r="35" spans="1:28" x14ac:dyDescent="0.25">
      <c r="A35" s="39"/>
      <c r="B35" t="s">
        <v>388</v>
      </c>
      <c r="AB35" s="78"/>
    </row>
    <row r="36" spans="1:28" x14ac:dyDescent="0.25">
      <c r="A36" s="39"/>
      <c r="B36" t="s">
        <v>389</v>
      </c>
      <c r="AB36" s="78"/>
    </row>
    <row r="37" spans="1:28" ht="15.75" x14ac:dyDescent="0.25">
      <c r="A37" s="39"/>
      <c r="B37" s="19" t="s">
        <v>390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AB37" s="79"/>
    </row>
    <row r="38" spans="1:28" x14ac:dyDescent="0.25">
      <c r="A38" s="39"/>
      <c r="B38" t="s">
        <v>391</v>
      </c>
      <c r="AB38" s="80"/>
    </row>
    <row r="39" spans="1:28" x14ac:dyDescent="0.25">
      <c r="A39" s="39"/>
      <c r="B39" t="s">
        <v>392</v>
      </c>
      <c r="AB39" s="80"/>
    </row>
    <row r="40" spans="1:28" x14ac:dyDescent="0.25">
      <c r="A40" s="39"/>
      <c r="B40" t="s">
        <v>393</v>
      </c>
    </row>
    <row r="41" spans="1:28" x14ac:dyDescent="0.25">
      <c r="A41" s="39"/>
      <c r="B41" t="s">
        <v>394</v>
      </c>
    </row>
    <row r="42" spans="1:28" x14ac:dyDescent="0.25">
      <c r="A42" s="39"/>
      <c r="AB42" s="78"/>
    </row>
    <row r="43" spans="1:28" x14ac:dyDescent="0.25">
      <c r="A43" s="39"/>
      <c r="Q43" s="18" t="s">
        <v>395</v>
      </c>
      <c r="R43" s="18" t="s">
        <v>395</v>
      </c>
      <c r="S43" s="18" t="s">
        <v>395</v>
      </c>
      <c r="T43" s="18" t="s">
        <v>395</v>
      </c>
      <c r="U43" s="18" t="s">
        <v>396</v>
      </c>
      <c r="AB43" s="78"/>
    </row>
    <row r="44" spans="1:28" x14ac:dyDescent="0.25">
      <c r="A44" s="39"/>
      <c r="B44" s="81" t="s">
        <v>397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2"/>
      <c r="R44" s="82"/>
      <c r="S44" s="82"/>
      <c r="T44" s="82"/>
      <c r="U44" s="82"/>
      <c r="W44" t="s">
        <v>398</v>
      </c>
      <c r="AB44" s="78"/>
    </row>
    <row r="45" spans="1:28" x14ac:dyDescent="0.25">
      <c r="A45" s="39"/>
      <c r="B45" s="81" t="s">
        <v>399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82"/>
      <c r="S45" s="82"/>
      <c r="T45" s="82"/>
      <c r="U45" s="82"/>
      <c r="AB45" s="78"/>
    </row>
    <row r="46" spans="1:28" x14ac:dyDescent="0.25">
      <c r="A46" s="39"/>
      <c r="B46" s="81" t="s">
        <v>400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2"/>
      <c r="R46" s="82"/>
      <c r="S46" s="82"/>
      <c r="T46" s="82"/>
      <c r="U46" s="82"/>
      <c r="AB46" s="78"/>
    </row>
    <row r="47" spans="1:28" x14ac:dyDescent="0.25">
      <c r="A47" s="39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82"/>
      <c r="S47" s="82"/>
      <c r="T47" s="82"/>
      <c r="U47" s="82"/>
      <c r="AB47" s="78"/>
    </row>
    <row r="48" spans="1:28" x14ac:dyDescent="0.25">
      <c r="A48" s="39"/>
      <c r="AB48" s="78"/>
    </row>
    <row r="49" spans="1:28" x14ac:dyDescent="0.25">
      <c r="A49" s="69" t="s">
        <v>401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AB49" s="78"/>
    </row>
    <row r="50" spans="1:28" x14ac:dyDescent="0.25">
      <c r="A50" s="39"/>
      <c r="B50" t="s">
        <v>402</v>
      </c>
      <c r="Q50" s="83"/>
      <c r="R50" s="83"/>
      <c r="S50" s="83"/>
      <c r="T50" s="83"/>
      <c r="U50" s="207" t="s">
        <v>403</v>
      </c>
      <c r="V50" s="207"/>
      <c r="AB50" s="78"/>
    </row>
    <row r="51" spans="1:28" x14ac:dyDescent="0.25">
      <c r="A51" s="39"/>
      <c r="B51" t="s">
        <v>404</v>
      </c>
    </row>
    <row r="52" spans="1:28" ht="15.75" x14ac:dyDescent="0.25">
      <c r="A52" s="39"/>
      <c r="AB52" s="79"/>
    </row>
    <row r="53" spans="1:28" x14ac:dyDescent="0.25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AB53" s="80"/>
    </row>
    <row r="54" spans="1:28" x14ac:dyDescent="0.25">
      <c r="AB54" s="80"/>
    </row>
    <row r="55" spans="1:28" x14ac:dyDescent="0.25">
      <c r="AB55" s="80"/>
    </row>
    <row r="56" spans="1:28" x14ac:dyDescent="0.25">
      <c r="AB56" s="80"/>
    </row>
    <row r="57" spans="1:28" x14ac:dyDescent="0.25">
      <c r="AB57" s="80"/>
    </row>
    <row r="58" spans="1:28" ht="15.75" x14ac:dyDescent="0.25">
      <c r="AB58" s="86"/>
    </row>
    <row r="59" spans="1:28" x14ac:dyDescent="0.25">
      <c r="AB59" s="87"/>
    </row>
    <row r="60" spans="1:28" x14ac:dyDescent="0.25">
      <c r="AB60" s="87"/>
    </row>
    <row r="61" spans="1:28" x14ac:dyDescent="0.25">
      <c r="AB61" s="87"/>
    </row>
    <row r="64" spans="1:28" x14ac:dyDescent="0.25">
      <c r="AB64" s="78"/>
    </row>
    <row r="65" spans="28:29" x14ac:dyDescent="0.25">
      <c r="AB65" s="78"/>
    </row>
    <row r="66" spans="28:29" x14ac:dyDescent="0.25">
      <c r="AB66" s="78"/>
    </row>
    <row r="67" spans="28:29" x14ac:dyDescent="0.25">
      <c r="AB67" s="78"/>
    </row>
    <row r="69" spans="28:29" ht="15.75" x14ac:dyDescent="0.25">
      <c r="AB69" s="79"/>
    </row>
    <row r="70" spans="28:29" x14ac:dyDescent="0.25">
      <c r="AB70" s="80"/>
    </row>
    <row r="71" spans="28:29" ht="15.75" thickBot="1" x14ac:dyDescent="0.3">
      <c r="AB71" s="80"/>
    </row>
    <row r="72" spans="28:29" ht="15.75" thickBot="1" x14ac:dyDescent="0.3">
      <c r="AB72" s="88"/>
      <c r="AC72" s="89"/>
    </row>
    <row r="73" spans="28:29" ht="15.75" thickBot="1" x14ac:dyDescent="0.3">
      <c r="AB73" s="90"/>
      <c r="AC73" s="91"/>
    </row>
    <row r="74" spans="28:29" ht="15.75" thickBot="1" x14ac:dyDescent="0.3">
      <c r="AB74" s="90"/>
      <c r="AC74" s="91"/>
    </row>
    <row r="75" spans="28:29" ht="15.75" thickBot="1" x14ac:dyDescent="0.3">
      <c r="AB75" s="90"/>
      <c r="AC75" s="91"/>
    </row>
  </sheetData>
  <sheetProtection algorithmName="SHA-512" hashValue="xYOHRWeTYuTG8dL9NvP2YPtZD+GET6aDbH3jYRSddlvwLgXowtdpasUdT46FS1oEVzROorl2GprGd6y16lffzA==" saltValue="CmIHQiDFL/Jv9Vj/PAFVlw==" spinCount="100000" sheet="1" objects="1" scenarios="1"/>
  <mergeCells count="2">
    <mergeCell ref="A1:W1"/>
    <mergeCell ref="U50:V50"/>
  </mergeCells>
  <dataValidations count="1">
    <dataValidation type="list" allowBlank="1" showInputMessage="1" showErrorMessage="1" sqref="W44" xr:uid="{6E0565FC-95A3-4BE7-BBF1-59809713735D}">
      <formula1>"Preliminary, Final"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B31E-490A-4549-AC7E-4E7C255F8A98}">
  <dimension ref="A1:K321"/>
  <sheetViews>
    <sheetView workbookViewId="0"/>
    <sheetView workbookViewId="1"/>
  </sheetViews>
  <sheetFormatPr defaultRowHeight="15" x14ac:dyDescent="0.25"/>
  <cols>
    <col min="1" max="1" width="12.5703125" customWidth="1"/>
    <col min="3" max="3" width="34.42578125" bestFit="1" customWidth="1"/>
  </cols>
  <sheetData>
    <row r="1" spans="1:10" x14ac:dyDescent="0.25">
      <c r="A1" s="45" t="s">
        <v>411</v>
      </c>
      <c r="B1" s="45" t="s">
        <v>0</v>
      </c>
      <c r="C1" s="45" t="s">
        <v>800</v>
      </c>
    </row>
    <row r="2" spans="1:10" x14ac:dyDescent="0.25">
      <c r="A2" s="142" t="s">
        <v>438</v>
      </c>
      <c r="B2" t="s">
        <v>439</v>
      </c>
      <c r="C2" t="s">
        <v>9</v>
      </c>
      <c r="D2" t="str">
        <f>B2</f>
        <v>14005</v>
      </c>
    </row>
    <row r="3" spans="1:10" x14ac:dyDescent="0.25">
      <c r="A3" s="142" t="s">
        <v>438</v>
      </c>
      <c r="B3" t="s">
        <v>441</v>
      </c>
      <c r="C3" t="s">
        <v>10</v>
      </c>
      <c r="D3" t="str">
        <f t="shared" ref="D3:D67" si="0">B3</f>
        <v>21226</v>
      </c>
      <c r="I3" s="142"/>
    </row>
    <row r="4" spans="1:10" x14ac:dyDescent="0.25">
      <c r="A4" s="142" t="s">
        <v>443</v>
      </c>
      <c r="B4" t="s">
        <v>444</v>
      </c>
      <c r="C4" t="s">
        <v>11</v>
      </c>
      <c r="D4" t="str">
        <f t="shared" si="0"/>
        <v>22017</v>
      </c>
      <c r="I4" s="142"/>
    </row>
    <row r="5" spans="1:10" x14ac:dyDescent="0.25">
      <c r="A5" s="142" t="s">
        <v>446</v>
      </c>
      <c r="B5" t="s">
        <v>447</v>
      </c>
      <c r="C5" t="s">
        <v>12</v>
      </c>
      <c r="D5" t="str">
        <f t="shared" si="0"/>
        <v>29103</v>
      </c>
      <c r="I5" s="142"/>
    </row>
    <row r="6" spans="1:10" x14ac:dyDescent="0.25">
      <c r="A6" s="142" t="s">
        <v>446</v>
      </c>
      <c r="B6" t="s">
        <v>449</v>
      </c>
      <c r="C6" t="s">
        <v>13</v>
      </c>
      <c r="D6" t="str">
        <f t="shared" si="0"/>
        <v>31016</v>
      </c>
      <c r="I6" s="142"/>
      <c r="J6" s="13"/>
    </row>
    <row r="7" spans="1:10" x14ac:dyDescent="0.25">
      <c r="A7" s="142" t="s">
        <v>451</v>
      </c>
      <c r="B7" t="s">
        <v>452</v>
      </c>
      <c r="C7" t="s">
        <v>14</v>
      </c>
      <c r="D7" t="str">
        <f t="shared" si="0"/>
        <v>02420</v>
      </c>
      <c r="I7" s="142"/>
    </row>
    <row r="8" spans="1:10" x14ac:dyDescent="0.25">
      <c r="A8" s="142" t="s">
        <v>454</v>
      </c>
      <c r="B8" t="s">
        <v>455</v>
      </c>
      <c r="C8" t="s">
        <v>15</v>
      </c>
      <c r="D8" t="str">
        <f t="shared" si="0"/>
        <v>17408</v>
      </c>
      <c r="I8" s="142"/>
    </row>
    <row r="9" spans="1:10" x14ac:dyDescent="0.25">
      <c r="A9" s="142" t="s">
        <v>454</v>
      </c>
      <c r="B9" t="s">
        <v>457</v>
      </c>
      <c r="C9" t="s">
        <v>16</v>
      </c>
      <c r="D9" t="str">
        <f t="shared" si="0"/>
        <v>18303</v>
      </c>
      <c r="I9" s="142"/>
    </row>
    <row r="10" spans="1:10" x14ac:dyDescent="0.25">
      <c r="A10" s="142" t="s">
        <v>459</v>
      </c>
      <c r="B10" t="s">
        <v>460</v>
      </c>
      <c r="C10" t="s">
        <v>17</v>
      </c>
      <c r="D10" t="str">
        <f t="shared" si="0"/>
        <v>06119</v>
      </c>
      <c r="I10" s="142"/>
    </row>
    <row r="11" spans="1:10" x14ac:dyDescent="0.25">
      <c r="A11" s="142" t="s">
        <v>454</v>
      </c>
      <c r="B11" t="s">
        <v>463</v>
      </c>
      <c r="C11" t="s">
        <v>18</v>
      </c>
      <c r="D11" t="str">
        <f t="shared" si="0"/>
        <v>17405</v>
      </c>
      <c r="I11" s="142"/>
    </row>
    <row r="12" spans="1:10" x14ac:dyDescent="0.25">
      <c r="A12" s="142" t="s">
        <v>446</v>
      </c>
      <c r="B12" t="s">
        <v>465</v>
      </c>
      <c r="C12" t="s">
        <v>19</v>
      </c>
      <c r="D12" t="str">
        <f t="shared" si="0"/>
        <v>37501</v>
      </c>
      <c r="I12" s="142"/>
    </row>
    <row r="13" spans="1:10" x14ac:dyDescent="0.25">
      <c r="A13" s="142" t="s">
        <v>443</v>
      </c>
      <c r="B13" s="13" t="s">
        <v>467</v>
      </c>
      <c r="C13" t="s">
        <v>20</v>
      </c>
      <c r="D13" t="str">
        <f t="shared" si="0"/>
        <v>01122</v>
      </c>
      <c r="I13" s="142"/>
    </row>
    <row r="14" spans="1:10" x14ac:dyDescent="0.25">
      <c r="A14" s="142" t="s">
        <v>454</v>
      </c>
      <c r="B14" t="s">
        <v>469</v>
      </c>
      <c r="C14" t="s">
        <v>21</v>
      </c>
      <c r="D14" t="str">
        <f t="shared" si="0"/>
        <v>27403</v>
      </c>
      <c r="I14" s="142"/>
    </row>
    <row r="15" spans="1:10" x14ac:dyDescent="0.25">
      <c r="A15" s="142" t="s">
        <v>471</v>
      </c>
      <c r="B15" t="s">
        <v>472</v>
      </c>
      <c r="C15" t="s">
        <v>22</v>
      </c>
      <c r="D15" t="str">
        <f t="shared" si="0"/>
        <v>20203</v>
      </c>
      <c r="I15" s="142"/>
    </row>
    <row r="16" spans="1:10" x14ac:dyDescent="0.25">
      <c r="A16" s="142" t="s">
        <v>446</v>
      </c>
      <c r="B16" t="s">
        <v>474</v>
      </c>
      <c r="C16" t="s">
        <v>23</v>
      </c>
      <c r="D16" t="str">
        <f t="shared" si="0"/>
        <v>37503</v>
      </c>
      <c r="I16" s="142"/>
    </row>
    <row r="17" spans="1:9" x14ac:dyDescent="0.25">
      <c r="A17" s="142" t="s">
        <v>438</v>
      </c>
      <c r="B17" t="s">
        <v>476</v>
      </c>
      <c r="C17" t="s">
        <v>24</v>
      </c>
      <c r="D17" t="str">
        <f t="shared" si="0"/>
        <v>21234</v>
      </c>
      <c r="I17" s="142"/>
    </row>
    <row r="18" spans="1:9" x14ac:dyDescent="0.25">
      <c r="A18" s="142" t="s">
        <v>478</v>
      </c>
      <c r="B18" t="s">
        <v>479</v>
      </c>
      <c r="C18" t="s">
        <v>25</v>
      </c>
      <c r="D18" t="str">
        <f t="shared" si="0"/>
        <v>18100</v>
      </c>
      <c r="I18" s="142"/>
    </row>
    <row r="19" spans="1:9" x14ac:dyDescent="0.25">
      <c r="A19" s="142" t="s">
        <v>481</v>
      </c>
      <c r="B19" t="s">
        <v>482</v>
      </c>
      <c r="C19" t="s">
        <v>26</v>
      </c>
      <c r="D19" t="str">
        <f t="shared" si="0"/>
        <v>24111</v>
      </c>
      <c r="I19" s="142"/>
    </row>
    <row r="20" spans="1:9" x14ac:dyDescent="0.25">
      <c r="A20" s="142" t="s">
        <v>481</v>
      </c>
      <c r="B20" t="s">
        <v>485</v>
      </c>
      <c r="C20" t="s">
        <v>27</v>
      </c>
      <c r="D20" t="str">
        <f t="shared" si="0"/>
        <v>09075</v>
      </c>
      <c r="I20" s="142"/>
    </row>
    <row r="21" spans="1:9" x14ac:dyDescent="0.25">
      <c r="A21" s="142" t="s">
        <v>478</v>
      </c>
      <c r="B21" t="s">
        <v>487</v>
      </c>
      <c r="C21" t="s">
        <v>28</v>
      </c>
      <c r="D21" t="str">
        <f t="shared" si="0"/>
        <v>16046</v>
      </c>
      <c r="I21" s="142"/>
    </row>
    <row r="22" spans="1:9" x14ac:dyDescent="0.25">
      <c r="A22" s="142" t="s">
        <v>446</v>
      </c>
      <c r="B22" t="s">
        <v>489</v>
      </c>
      <c r="C22" t="s">
        <v>29</v>
      </c>
      <c r="D22" t="str">
        <f t="shared" si="0"/>
        <v>29100</v>
      </c>
      <c r="I22" s="142"/>
    </row>
    <row r="23" spans="1:9" x14ac:dyDescent="0.25">
      <c r="A23" s="142" t="s">
        <v>459</v>
      </c>
      <c r="B23" t="s">
        <v>491</v>
      </c>
      <c r="C23" t="s">
        <v>30</v>
      </c>
      <c r="D23" t="str">
        <f t="shared" si="0"/>
        <v>06117</v>
      </c>
      <c r="I23" s="142"/>
    </row>
    <row r="24" spans="1:9" x14ac:dyDescent="0.25">
      <c r="A24" s="142" t="s">
        <v>478</v>
      </c>
      <c r="B24" t="s">
        <v>493</v>
      </c>
      <c r="C24" t="s">
        <v>31</v>
      </c>
      <c r="D24" t="str">
        <f t="shared" si="0"/>
        <v>05401</v>
      </c>
      <c r="I24" s="142"/>
    </row>
    <row r="25" spans="1:9" x14ac:dyDescent="0.25">
      <c r="A25" s="142" t="s">
        <v>454</v>
      </c>
      <c r="B25" t="s">
        <v>495</v>
      </c>
      <c r="C25" t="s">
        <v>32</v>
      </c>
      <c r="D25" t="str">
        <f t="shared" si="0"/>
        <v>27019</v>
      </c>
      <c r="I25" s="142"/>
    </row>
    <row r="26" spans="1:9" x14ac:dyDescent="0.25">
      <c r="A26" s="142" t="s">
        <v>481</v>
      </c>
      <c r="B26" t="s">
        <v>496</v>
      </c>
      <c r="C26" t="s">
        <v>33</v>
      </c>
      <c r="D26" t="str">
        <f t="shared" si="0"/>
        <v>04228</v>
      </c>
      <c r="I26" s="142"/>
    </row>
    <row r="27" spans="1:9" x14ac:dyDescent="0.25">
      <c r="A27" s="142" t="s">
        <v>497</v>
      </c>
      <c r="B27" t="s">
        <v>498</v>
      </c>
      <c r="C27" s="13" t="s">
        <v>499</v>
      </c>
      <c r="D27" t="str">
        <f t="shared" si="0"/>
        <v>17917</v>
      </c>
      <c r="I27" s="142"/>
    </row>
    <row r="28" spans="1:9" x14ac:dyDescent="0.25">
      <c r="A28" s="142" t="s">
        <v>481</v>
      </c>
      <c r="B28" t="s">
        <v>500</v>
      </c>
      <c r="C28" t="s">
        <v>34</v>
      </c>
      <c r="D28" t="str">
        <f t="shared" si="0"/>
        <v>04222</v>
      </c>
      <c r="I28" s="142"/>
    </row>
    <row r="29" spans="1:9" x14ac:dyDescent="0.25">
      <c r="A29" s="142" t="s">
        <v>459</v>
      </c>
      <c r="B29" t="s">
        <v>501</v>
      </c>
      <c r="C29" t="s">
        <v>35</v>
      </c>
      <c r="D29" t="str">
        <f t="shared" si="0"/>
        <v>08401</v>
      </c>
      <c r="I29" s="142"/>
    </row>
    <row r="30" spans="1:9" x14ac:dyDescent="0.25">
      <c r="A30" s="142" t="s">
        <v>497</v>
      </c>
      <c r="B30" t="s">
        <v>502</v>
      </c>
      <c r="C30" s="13" t="s">
        <v>503</v>
      </c>
      <c r="D30" t="str">
        <f t="shared" si="0"/>
        <v>18901</v>
      </c>
      <c r="I30" s="142"/>
    </row>
    <row r="31" spans="1:9" x14ac:dyDescent="0.25">
      <c r="A31" s="142" t="s">
        <v>459</v>
      </c>
      <c r="B31" t="s">
        <v>504</v>
      </c>
      <c r="C31" t="s">
        <v>37</v>
      </c>
      <c r="D31" t="str">
        <f t="shared" si="0"/>
        <v>20215</v>
      </c>
      <c r="I31" s="142"/>
    </row>
    <row r="32" spans="1:9" x14ac:dyDescent="0.25">
      <c r="A32" s="142" t="s">
        <v>478</v>
      </c>
      <c r="B32" t="s">
        <v>505</v>
      </c>
      <c r="C32" t="s">
        <v>38</v>
      </c>
      <c r="D32" t="str">
        <f t="shared" si="0"/>
        <v>18401</v>
      </c>
      <c r="I32" s="142"/>
    </row>
    <row r="33" spans="1:9" x14ac:dyDescent="0.25">
      <c r="A33" s="142" t="s">
        <v>443</v>
      </c>
      <c r="B33" t="s">
        <v>506</v>
      </c>
      <c r="C33" t="s">
        <v>39</v>
      </c>
      <c r="D33" t="str">
        <f t="shared" si="0"/>
        <v>32356</v>
      </c>
      <c r="I33" s="142"/>
    </row>
    <row r="34" spans="1:9" x14ac:dyDescent="0.25">
      <c r="A34" s="142" t="s">
        <v>438</v>
      </c>
      <c r="B34" t="s">
        <v>507</v>
      </c>
      <c r="C34" t="s">
        <v>40</v>
      </c>
      <c r="D34" t="str">
        <f t="shared" si="0"/>
        <v>21401</v>
      </c>
      <c r="I34" s="142"/>
    </row>
    <row r="35" spans="1:9" x14ac:dyDescent="0.25">
      <c r="A35" s="142" t="s">
        <v>438</v>
      </c>
      <c r="B35" t="s">
        <v>508</v>
      </c>
      <c r="C35" t="s">
        <v>41</v>
      </c>
      <c r="D35" t="str">
        <f t="shared" si="0"/>
        <v>21302</v>
      </c>
      <c r="I35" s="142"/>
    </row>
    <row r="36" spans="1:9" x14ac:dyDescent="0.25">
      <c r="A36" s="142"/>
      <c r="B36" s="33" t="s">
        <v>779</v>
      </c>
      <c r="C36" s="34" t="s">
        <v>44</v>
      </c>
      <c r="D36" t="str">
        <f t="shared" si="0"/>
        <v>27901</v>
      </c>
      <c r="I36" s="142"/>
    </row>
    <row r="37" spans="1:9" x14ac:dyDescent="0.25">
      <c r="A37" s="142" t="s">
        <v>443</v>
      </c>
      <c r="B37" t="s">
        <v>509</v>
      </c>
      <c r="C37" t="s">
        <v>42</v>
      </c>
      <c r="D37" t="str">
        <f t="shared" si="0"/>
        <v>32360</v>
      </c>
      <c r="I37" s="142"/>
    </row>
    <row r="38" spans="1:9" x14ac:dyDescent="0.25">
      <c r="A38" s="142" t="s">
        <v>443</v>
      </c>
      <c r="B38" t="s">
        <v>510</v>
      </c>
      <c r="C38" t="s">
        <v>43</v>
      </c>
      <c r="D38" t="str">
        <f t="shared" si="0"/>
        <v>33036</v>
      </c>
      <c r="I38" s="142"/>
    </row>
    <row r="39" spans="1:9" x14ac:dyDescent="0.25">
      <c r="A39" s="142" t="s">
        <v>478</v>
      </c>
      <c r="B39" t="s">
        <v>511</v>
      </c>
      <c r="C39" t="s">
        <v>45</v>
      </c>
      <c r="D39" t="str">
        <f t="shared" si="0"/>
        <v>16049</v>
      </c>
      <c r="I39" s="142"/>
    </row>
    <row r="40" spans="1:9" x14ac:dyDescent="0.25">
      <c r="A40" s="142" t="s">
        <v>451</v>
      </c>
      <c r="B40" t="s">
        <v>512</v>
      </c>
      <c r="C40" t="s">
        <v>46</v>
      </c>
      <c r="D40" t="str">
        <f t="shared" si="0"/>
        <v>02250</v>
      </c>
      <c r="I40" s="142"/>
    </row>
    <row r="41" spans="1:9" x14ac:dyDescent="0.25">
      <c r="A41" s="142" t="s">
        <v>471</v>
      </c>
      <c r="B41" t="s">
        <v>466</v>
      </c>
      <c r="C41" t="s">
        <v>47</v>
      </c>
      <c r="D41" t="str">
        <f t="shared" si="0"/>
        <v>19404</v>
      </c>
      <c r="I41" s="142"/>
    </row>
    <row r="42" spans="1:9" x14ac:dyDescent="0.25">
      <c r="A42" s="142" t="s">
        <v>454</v>
      </c>
      <c r="B42" t="s">
        <v>513</v>
      </c>
      <c r="C42" t="s">
        <v>48</v>
      </c>
      <c r="D42" t="str">
        <f t="shared" si="0"/>
        <v>27400</v>
      </c>
      <c r="I42" s="142"/>
    </row>
    <row r="43" spans="1:9" x14ac:dyDescent="0.25">
      <c r="A43" s="142" t="s">
        <v>443</v>
      </c>
      <c r="B43" t="s">
        <v>514</v>
      </c>
      <c r="C43" t="s">
        <v>50</v>
      </c>
      <c r="D43" t="str">
        <f t="shared" si="0"/>
        <v>38300</v>
      </c>
      <c r="I43" s="142"/>
    </row>
    <row r="44" spans="1:9" x14ac:dyDescent="0.25">
      <c r="A44" s="142" t="s">
        <v>451</v>
      </c>
      <c r="B44" t="s">
        <v>515</v>
      </c>
      <c r="C44" t="s">
        <v>51</v>
      </c>
      <c r="D44" t="str">
        <f t="shared" si="0"/>
        <v>36250</v>
      </c>
      <c r="I44" s="142"/>
    </row>
    <row r="45" spans="1:9" x14ac:dyDescent="0.25">
      <c r="A45" s="142" t="s">
        <v>443</v>
      </c>
      <c r="B45" t="s">
        <v>516</v>
      </c>
      <c r="C45" t="s">
        <v>52</v>
      </c>
      <c r="D45" t="str">
        <f t="shared" si="0"/>
        <v>38306</v>
      </c>
      <c r="I45" s="142"/>
    </row>
    <row r="46" spans="1:9" x14ac:dyDescent="0.25">
      <c r="A46" s="142" t="s">
        <v>443</v>
      </c>
      <c r="B46" t="s">
        <v>517</v>
      </c>
      <c r="C46" t="s">
        <v>53</v>
      </c>
      <c r="D46" t="str">
        <f t="shared" si="0"/>
        <v>33206</v>
      </c>
      <c r="I46" s="142"/>
    </row>
    <row r="47" spans="1:9" x14ac:dyDescent="0.25">
      <c r="A47" s="142" t="s">
        <v>451</v>
      </c>
      <c r="B47" t="s">
        <v>518</v>
      </c>
      <c r="C47" t="s">
        <v>54</v>
      </c>
      <c r="D47" t="str">
        <f t="shared" si="0"/>
        <v>36400</v>
      </c>
      <c r="I47" s="142"/>
    </row>
    <row r="48" spans="1:9" x14ac:dyDescent="0.25">
      <c r="A48" s="142" t="s">
        <v>443</v>
      </c>
      <c r="B48" t="s">
        <v>519</v>
      </c>
      <c r="C48" t="s">
        <v>55</v>
      </c>
      <c r="D48" t="str">
        <f t="shared" si="0"/>
        <v>33115</v>
      </c>
      <c r="I48" s="142"/>
    </row>
    <row r="49" spans="1:9" x14ac:dyDescent="0.25">
      <c r="A49" s="142" t="s">
        <v>446</v>
      </c>
      <c r="B49" t="s">
        <v>520</v>
      </c>
      <c r="C49" t="s">
        <v>56</v>
      </c>
      <c r="D49" t="str">
        <f t="shared" si="0"/>
        <v>29011</v>
      </c>
      <c r="I49" s="142"/>
    </row>
    <row r="50" spans="1:9" x14ac:dyDescent="0.25">
      <c r="A50" s="142" t="s">
        <v>446</v>
      </c>
      <c r="B50" t="s">
        <v>492</v>
      </c>
      <c r="C50" t="s">
        <v>57</v>
      </c>
      <c r="D50" t="str">
        <f t="shared" si="0"/>
        <v>29317</v>
      </c>
      <c r="I50" s="142"/>
    </row>
    <row r="51" spans="1:9" x14ac:dyDescent="0.25">
      <c r="A51" s="142" t="s">
        <v>438</v>
      </c>
      <c r="B51" t="s">
        <v>521</v>
      </c>
      <c r="C51" t="s">
        <v>58</v>
      </c>
      <c r="D51" t="str">
        <f t="shared" si="0"/>
        <v>14099</v>
      </c>
      <c r="I51" s="142"/>
    </row>
    <row r="52" spans="1:9" x14ac:dyDescent="0.25">
      <c r="A52" s="142" t="s">
        <v>481</v>
      </c>
      <c r="B52" t="s">
        <v>522</v>
      </c>
      <c r="C52" t="s">
        <v>59</v>
      </c>
      <c r="D52" t="str">
        <f t="shared" si="0"/>
        <v>13151</v>
      </c>
      <c r="I52" s="142"/>
    </row>
    <row r="53" spans="1:9" x14ac:dyDescent="0.25">
      <c r="A53" s="142" t="s">
        <v>446</v>
      </c>
      <c r="B53" t="s">
        <v>523</v>
      </c>
      <c r="C53" t="s">
        <v>60</v>
      </c>
      <c r="D53" t="str">
        <f t="shared" si="0"/>
        <v>15204</v>
      </c>
      <c r="I53" s="142"/>
    </row>
    <row r="54" spans="1:9" x14ac:dyDescent="0.25">
      <c r="A54" s="142" t="s">
        <v>478</v>
      </c>
      <c r="B54" t="s">
        <v>524</v>
      </c>
      <c r="C54" t="s">
        <v>61</v>
      </c>
      <c r="D54" t="str">
        <f t="shared" si="0"/>
        <v>05313</v>
      </c>
      <c r="I54" s="142"/>
    </row>
    <row r="55" spans="1:9" x14ac:dyDescent="0.25">
      <c r="A55" s="142" t="s">
        <v>443</v>
      </c>
      <c r="B55" t="s">
        <v>525</v>
      </c>
      <c r="C55" t="s">
        <v>62</v>
      </c>
      <c r="D55" t="str">
        <f t="shared" si="0"/>
        <v>22073</v>
      </c>
      <c r="I55" s="142"/>
    </row>
    <row r="56" spans="1:9" x14ac:dyDescent="0.25">
      <c r="A56" s="142" t="s">
        <v>443</v>
      </c>
      <c r="B56" t="s">
        <v>526</v>
      </c>
      <c r="C56" t="s">
        <v>63</v>
      </c>
      <c r="D56" t="str">
        <f t="shared" si="0"/>
        <v>10050</v>
      </c>
      <c r="I56" s="142"/>
    </row>
    <row r="57" spans="1:9" x14ac:dyDescent="0.25">
      <c r="A57" s="142" t="s">
        <v>443</v>
      </c>
      <c r="B57" t="s">
        <v>527</v>
      </c>
      <c r="C57" t="s">
        <v>64</v>
      </c>
      <c r="D57" t="str">
        <f t="shared" si="0"/>
        <v>26059</v>
      </c>
      <c r="I57" s="142"/>
    </row>
    <row r="58" spans="1:9" x14ac:dyDescent="0.25">
      <c r="A58" s="142" t="s">
        <v>471</v>
      </c>
      <c r="B58" t="s">
        <v>528</v>
      </c>
      <c r="C58" t="s">
        <v>65</v>
      </c>
      <c r="D58" t="str">
        <f t="shared" si="0"/>
        <v>19007</v>
      </c>
      <c r="I58" s="142"/>
    </row>
    <row r="59" spans="1:9" x14ac:dyDescent="0.25">
      <c r="A59" s="142" t="s">
        <v>446</v>
      </c>
      <c r="B59" t="s">
        <v>529</v>
      </c>
      <c r="C59" t="s">
        <v>66</v>
      </c>
      <c r="D59" t="str">
        <f t="shared" si="0"/>
        <v>31330</v>
      </c>
      <c r="I59" s="142"/>
    </row>
    <row r="60" spans="1:9" x14ac:dyDescent="0.25">
      <c r="A60" s="142" t="s">
        <v>443</v>
      </c>
      <c r="B60" t="s">
        <v>530</v>
      </c>
      <c r="C60" t="s">
        <v>67</v>
      </c>
      <c r="D60" t="str">
        <f t="shared" si="0"/>
        <v>22207</v>
      </c>
      <c r="I60" s="142"/>
    </row>
    <row r="61" spans="1:9" x14ac:dyDescent="0.25">
      <c r="A61" s="142" t="s">
        <v>451</v>
      </c>
      <c r="B61" t="s">
        <v>531</v>
      </c>
      <c r="C61" t="s">
        <v>68</v>
      </c>
      <c r="D61" t="str">
        <f t="shared" si="0"/>
        <v>07002</v>
      </c>
      <c r="I61" s="142"/>
    </row>
    <row r="62" spans="1:9" x14ac:dyDescent="0.25">
      <c r="A62" s="142" t="s">
        <v>443</v>
      </c>
      <c r="B62" t="s">
        <v>532</v>
      </c>
      <c r="C62" t="s">
        <v>69</v>
      </c>
      <c r="D62" t="str">
        <f t="shared" si="0"/>
        <v>32414</v>
      </c>
      <c r="I62" s="142"/>
    </row>
    <row r="63" spans="1:9" x14ac:dyDescent="0.25">
      <c r="A63" s="142" t="s">
        <v>454</v>
      </c>
      <c r="B63" t="s">
        <v>480</v>
      </c>
      <c r="C63" t="s">
        <v>70</v>
      </c>
      <c r="D63" t="str">
        <f t="shared" si="0"/>
        <v>27343</v>
      </c>
      <c r="I63" s="142"/>
    </row>
    <row r="64" spans="1:9" x14ac:dyDescent="0.25">
      <c r="A64" s="142" t="s">
        <v>451</v>
      </c>
      <c r="B64" t="s">
        <v>533</v>
      </c>
      <c r="C64" t="s">
        <v>71</v>
      </c>
      <c r="D64" t="str">
        <f t="shared" si="0"/>
        <v>36101</v>
      </c>
      <c r="I64" s="142"/>
    </row>
    <row r="65" spans="1:9" x14ac:dyDescent="0.25">
      <c r="A65" s="142" t="s">
        <v>443</v>
      </c>
      <c r="B65" t="s">
        <v>534</v>
      </c>
      <c r="C65" t="s">
        <v>72</v>
      </c>
      <c r="D65" t="str">
        <f t="shared" si="0"/>
        <v>32361</v>
      </c>
      <c r="I65" s="142"/>
    </row>
    <row r="66" spans="1:9" x14ac:dyDescent="0.25">
      <c r="A66" s="142" t="s">
        <v>471</v>
      </c>
      <c r="B66" t="s">
        <v>535</v>
      </c>
      <c r="C66" t="s">
        <v>73</v>
      </c>
      <c r="D66" t="str">
        <f t="shared" si="0"/>
        <v>39090</v>
      </c>
      <c r="I66" s="142"/>
    </row>
    <row r="67" spans="1:9" x14ac:dyDescent="0.25">
      <c r="A67" s="142" t="s">
        <v>481</v>
      </c>
      <c r="B67" t="s">
        <v>536</v>
      </c>
      <c r="C67" t="s">
        <v>74</v>
      </c>
      <c r="D67" t="str">
        <f t="shared" si="0"/>
        <v>09206</v>
      </c>
      <c r="I67" s="142"/>
    </row>
    <row r="68" spans="1:9" x14ac:dyDescent="0.25">
      <c r="A68" s="142" t="s">
        <v>471</v>
      </c>
      <c r="B68" t="s">
        <v>537</v>
      </c>
      <c r="C68" t="s">
        <v>75</v>
      </c>
      <c r="D68" t="str">
        <f t="shared" ref="D68:D131" si="1">B68</f>
        <v>19028</v>
      </c>
      <c r="I68" s="142"/>
    </row>
    <row r="69" spans="1:9" x14ac:dyDescent="0.25">
      <c r="A69" s="142" t="s">
        <v>454</v>
      </c>
      <c r="B69" t="s">
        <v>538</v>
      </c>
      <c r="C69" t="s">
        <v>76</v>
      </c>
      <c r="D69" t="str">
        <f t="shared" si="1"/>
        <v>27404</v>
      </c>
      <c r="I69" s="142"/>
    </row>
    <row r="70" spans="1:9" x14ac:dyDescent="0.25">
      <c r="A70" s="142" t="s">
        <v>446</v>
      </c>
      <c r="B70" t="s">
        <v>539</v>
      </c>
      <c r="C70" t="s">
        <v>77</v>
      </c>
      <c r="D70" t="str">
        <f t="shared" si="1"/>
        <v>31015</v>
      </c>
      <c r="I70" s="142"/>
    </row>
    <row r="71" spans="1:9" x14ac:dyDescent="0.25">
      <c r="A71" s="142" t="s">
        <v>471</v>
      </c>
      <c r="B71" t="s">
        <v>540</v>
      </c>
      <c r="C71" t="s">
        <v>78</v>
      </c>
      <c r="D71" t="str">
        <f t="shared" si="1"/>
        <v>19401</v>
      </c>
      <c r="I71" s="142"/>
    </row>
    <row r="72" spans="1:9" x14ac:dyDescent="0.25">
      <c r="A72" s="142" t="s">
        <v>438</v>
      </c>
      <c r="B72" t="s">
        <v>541</v>
      </c>
      <c r="C72" t="s">
        <v>79</v>
      </c>
      <c r="D72" t="str">
        <f t="shared" si="1"/>
        <v>14068</v>
      </c>
      <c r="I72" s="142"/>
    </row>
    <row r="73" spans="1:9" x14ac:dyDescent="0.25">
      <c r="A73" s="142" t="s">
        <v>443</v>
      </c>
      <c r="B73" t="s">
        <v>542</v>
      </c>
      <c r="C73" t="s">
        <v>80</v>
      </c>
      <c r="D73" t="str">
        <f t="shared" si="1"/>
        <v>38308</v>
      </c>
      <c r="I73" s="142"/>
    </row>
    <row r="74" spans="1:9" x14ac:dyDescent="0.25">
      <c r="A74" s="142" t="s">
        <v>481</v>
      </c>
      <c r="B74" t="s">
        <v>543</v>
      </c>
      <c r="C74" t="s">
        <v>81</v>
      </c>
      <c r="D74" t="str">
        <f t="shared" si="1"/>
        <v>04127</v>
      </c>
      <c r="I74" s="142"/>
    </row>
    <row r="75" spans="1:9" x14ac:dyDescent="0.25">
      <c r="A75" s="142" t="s">
        <v>454</v>
      </c>
      <c r="B75" t="s">
        <v>544</v>
      </c>
      <c r="C75" t="s">
        <v>82</v>
      </c>
      <c r="D75" t="str">
        <f t="shared" si="1"/>
        <v>17216</v>
      </c>
      <c r="I75" s="142"/>
    </row>
    <row r="76" spans="1:9" x14ac:dyDescent="0.25">
      <c r="A76" s="142" t="s">
        <v>481</v>
      </c>
      <c r="B76" t="s">
        <v>545</v>
      </c>
      <c r="C76" t="s">
        <v>83</v>
      </c>
      <c r="D76" t="str">
        <f t="shared" si="1"/>
        <v>13165</v>
      </c>
      <c r="I76" s="142"/>
    </row>
    <row r="77" spans="1:9" x14ac:dyDescent="0.25">
      <c r="A77" s="142" t="s">
        <v>497</v>
      </c>
      <c r="B77" s="142" t="s">
        <v>546</v>
      </c>
      <c r="C77" t="s">
        <v>547</v>
      </c>
      <c r="D77" t="str">
        <f t="shared" si="1"/>
        <v>39801</v>
      </c>
      <c r="I77" s="142"/>
    </row>
    <row r="78" spans="1:9" x14ac:dyDescent="0.25">
      <c r="A78" s="142" t="s">
        <v>497</v>
      </c>
      <c r="B78" t="s">
        <v>548</v>
      </c>
      <c r="C78" t="s">
        <v>549</v>
      </c>
      <c r="D78" t="str">
        <f t="shared" si="1"/>
        <v>06801</v>
      </c>
      <c r="I78" s="142"/>
    </row>
    <row r="79" spans="1:9" x14ac:dyDescent="0.25">
      <c r="A79" s="142" t="s">
        <v>497</v>
      </c>
      <c r="B79" t="s">
        <v>550</v>
      </c>
      <c r="C79" t="s">
        <v>551</v>
      </c>
      <c r="D79" t="str">
        <f t="shared" si="1"/>
        <v>34801</v>
      </c>
      <c r="I79" s="142"/>
    </row>
    <row r="80" spans="1:9" x14ac:dyDescent="0.25">
      <c r="A80" s="142" t="s">
        <v>438</v>
      </c>
      <c r="B80" t="s">
        <v>552</v>
      </c>
      <c r="C80" t="s">
        <v>85</v>
      </c>
      <c r="D80" t="str">
        <f t="shared" si="1"/>
        <v>21036</v>
      </c>
      <c r="I80" s="142"/>
    </row>
    <row r="81" spans="1:9" x14ac:dyDescent="0.25">
      <c r="A81" s="142" t="s">
        <v>446</v>
      </c>
      <c r="B81" t="s">
        <v>553</v>
      </c>
      <c r="C81" t="s">
        <v>86</v>
      </c>
      <c r="D81" t="str">
        <f t="shared" si="1"/>
        <v>31002</v>
      </c>
      <c r="I81" s="142"/>
    </row>
    <row r="82" spans="1:9" x14ac:dyDescent="0.25">
      <c r="A82" s="142" t="s">
        <v>459</v>
      </c>
      <c r="B82" t="s">
        <v>554</v>
      </c>
      <c r="C82" t="s">
        <v>87</v>
      </c>
      <c r="D82" t="str">
        <f t="shared" si="1"/>
        <v>06114</v>
      </c>
      <c r="I82" s="142"/>
    </row>
    <row r="83" spans="1:9" x14ac:dyDescent="0.25">
      <c r="A83" s="142" t="s">
        <v>443</v>
      </c>
      <c r="B83" t="s">
        <v>555</v>
      </c>
      <c r="C83" t="s">
        <v>88</v>
      </c>
      <c r="D83" t="str">
        <f t="shared" si="1"/>
        <v>33205</v>
      </c>
      <c r="I83" s="142"/>
    </row>
    <row r="84" spans="1:9" x14ac:dyDescent="0.25">
      <c r="A84" s="142" t="s">
        <v>454</v>
      </c>
      <c r="B84" s="159" t="s">
        <v>556</v>
      </c>
      <c r="C84" t="s">
        <v>89</v>
      </c>
      <c r="D84" t="str">
        <f t="shared" si="1"/>
        <v>17210</v>
      </c>
      <c r="I84" s="142"/>
    </row>
    <row r="85" spans="1:9" x14ac:dyDescent="0.25">
      <c r="A85" s="142" t="s">
        <v>446</v>
      </c>
      <c r="B85" t="s">
        <v>557</v>
      </c>
      <c r="C85" t="s">
        <v>90</v>
      </c>
      <c r="D85" t="str">
        <f t="shared" si="1"/>
        <v>37502</v>
      </c>
      <c r="I85" s="142"/>
    </row>
    <row r="86" spans="1:9" x14ac:dyDescent="0.25">
      <c r="A86" s="142" t="s">
        <v>454</v>
      </c>
      <c r="B86" t="s">
        <v>558</v>
      </c>
      <c r="C86" t="s">
        <v>91</v>
      </c>
      <c r="D86" t="str">
        <f t="shared" si="1"/>
        <v>27417</v>
      </c>
      <c r="I86" s="142"/>
    </row>
    <row r="87" spans="1:9" x14ac:dyDescent="0.25">
      <c r="A87" s="142" t="s">
        <v>451</v>
      </c>
      <c r="B87" t="s">
        <v>559</v>
      </c>
      <c r="C87" t="s">
        <v>92</v>
      </c>
      <c r="D87" t="str">
        <f t="shared" si="1"/>
        <v>03053</v>
      </c>
      <c r="I87" s="142"/>
    </row>
    <row r="88" spans="1:9" x14ac:dyDescent="0.25">
      <c r="A88" s="142" t="s">
        <v>454</v>
      </c>
      <c r="B88" t="s">
        <v>560</v>
      </c>
      <c r="C88" t="s">
        <v>93</v>
      </c>
      <c r="D88" t="str">
        <f t="shared" si="1"/>
        <v>27402</v>
      </c>
      <c r="I88" s="142"/>
    </row>
    <row r="89" spans="1:9" x14ac:dyDescent="0.25">
      <c r="A89" s="142" t="s">
        <v>443</v>
      </c>
      <c r="B89" t="s">
        <v>561</v>
      </c>
      <c r="C89" t="s">
        <v>94</v>
      </c>
      <c r="D89" t="str">
        <f t="shared" si="1"/>
        <v>32358</v>
      </c>
      <c r="I89" s="142"/>
    </row>
    <row r="90" spans="1:9" x14ac:dyDescent="0.25">
      <c r="A90" s="142" t="s">
        <v>443</v>
      </c>
      <c r="B90" t="s">
        <v>562</v>
      </c>
      <c r="C90" t="s">
        <v>95</v>
      </c>
      <c r="D90" t="str">
        <f t="shared" si="1"/>
        <v>38302</v>
      </c>
      <c r="I90" s="142"/>
    </row>
    <row r="91" spans="1:9" x14ac:dyDescent="0.25">
      <c r="A91" s="142" t="s">
        <v>459</v>
      </c>
      <c r="B91" t="s">
        <v>563</v>
      </c>
      <c r="C91" t="s">
        <v>96</v>
      </c>
      <c r="D91" t="str">
        <f t="shared" si="1"/>
        <v>20401</v>
      </c>
      <c r="I91" s="142"/>
    </row>
    <row r="92" spans="1:9" x14ac:dyDescent="0.25">
      <c r="A92" s="142" t="s">
        <v>471</v>
      </c>
      <c r="B92" t="s">
        <v>564</v>
      </c>
      <c r="C92" t="s">
        <v>97</v>
      </c>
      <c r="D92" t="str">
        <f t="shared" si="1"/>
        <v>20404</v>
      </c>
      <c r="I92" s="142"/>
    </row>
    <row r="93" spans="1:9" x14ac:dyDescent="0.25">
      <c r="A93" s="142" t="s">
        <v>481</v>
      </c>
      <c r="B93" t="s">
        <v>565</v>
      </c>
      <c r="C93" t="s">
        <v>98</v>
      </c>
      <c r="D93" t="str">
        <f t="shared" si="1"/>
        <v>13301</v>
      </c>
      <c r="I93" s="142"/>
    </row>
    <row r="94" spans="1:9" x14ac:dyDescent="0.25">
      <c r="A94" s="142" t="s">
        <v>471</v>
      </c>
      <c r="B94" t="s">
        <v>566</v>
      </c>
      <c r="C94" t="s">
        <v>99</v>
      </c>
      <c r="D94" t="str">
        <f t="shared" si="1"/>
        <v>39200</v>
      </c>
      <c r="I94" s="142"/>
    </row>
    <row r="95" spans="1:9" x14ac:dyDescent="0.25">
      <c r="A95" s="142" t="s">
        <v>471</v>
      </c>
      <c r="B95" t="s">
        <v>567</v>
      </c>
      <c r="C95" t="s">
        <v>100</v>
      </c>
      <c r="D95" t="str">
        <f t="shared" si="1"/>
        <v>39204</v>
      </c>
      <c r="I95" s="142"/>
    </row>
    <row r="96" spans="1:9" x14ac:dyDescent="0.25">
      <c r="A96" s="142" t="s">
        <v>446</v>
      </c>
      <c r="B96" t="s">
        <v>568</v>
      </c>
      <c r="C96" t="s">
        <v>101</v>
      </c>
      <c r="D96" t="str">
        <f t="shared" si="1"/>
        <v>31332</v>
      </c>
      <c r="I96" s="142"/>
    </row>
    <row r="97" spans="1:10" x14ac:dyDescent="0.25">
      <c r="A97" s="142" t="s">
        <v>438</v>
      </c>
      <c r="B97" t="s">
        <v>569</v>
      </c>
      <c r="C97" t="s">
        <v>102</v>
      </c>
      <c r="D97" t="str">
        <f t="shared" si="1"/>
        <v>23054</v>
      </c>
      <c r="I97" s="142"/>
    </row>
    <row r="98" spans="1:10" x14ac:dyDescent="0.25">
      <c r="A98" s="142" t="s">
        <v>443</v>
      </c>
      <c r="B98" t="s">
        <v>570</v>
      </c>
      <c r="C98" t="s">
        <v>103</v>
      </c>
      <c r="D98" t="str">
        <f t="shared" si="1"/>
        <v>32312</v>
      </c>
      <c r="I98" s="142"/>
    </row>
    <row r="99" spans="1:10" x14ac:dyDescent="0.25">
      <c r="A99" s="142" t="s">
        <v>459</v>
      </c>
      <c r="B99" s="159" t="s">
        <v>571</v>
      </c>
      <c r="C99" t="s">
        <v>104</v>
      </c>
      <c r="D99" t="str">
        <f t="shared" si="1"/>
        <v>06103</v>
      </c>
      <c r="I99" s="142"/>
    </row>
    <row r="100" spans="1:10" x14ac:dyDescent="0.25">
      <c r="A100" s="142" t="s">
        <v>438</v>
      </c>
      <c r="B100" t="s">
        <v>572</v>
      </c>
      <c r="C100" t="s">
        <v>105</v>
      </c>
      <c r="D100" t="str">
        <f t="shared" si="1"/>
        <v>34324</v>
      </c>
      <c r="I100" s="142"/>
    </row>
    <row r="101" spans="1:10" x14ac:dyDescent="0.25">
      <c r="A101" s="142" t="s">
        <v>443</v>
      </c>
      <c r="B101" t="s">
        <v>573</v>
      </c>
      <c r="C101" t="s">
        <v>106</v>
      </c>
      <c r="D101" t="str">
        <f t="shared" si="1"/>
        <v>22204</v>
      </c>
      <c r="I101" s="142"/>
    </row>
    <row r="102" spans="1:10" x14ac:dyDescent="0.25">
      <c r="A102" s="142" t="s">
        <v>471</v>
      </c>
      <c r="B102" t="s">
        <v>574</v>
      </c>
      <c r="C102" t="s">
        <v>107</v>
      </c>
      <c r="D102" t="str">
        <f t="shared" si="1"/>
        <v>39203</v>
      </c>
      <c r="I102" s="142"/>
    </row>
    <row r="103" spans="1:10" x14ac:dyDescent="0.25">
      <c r="A103" s="142" t="s">
        <v>454</v>
      </c>
      <c r="B103" t="s">
        <v>575</v>
      </c>
      <c r="C103" t="s">
        <v>108</v>
      </c>
      <c r="D103" t="str">
        <f t="shared" si="1"/>
        <v>17401</v>
      </c>
      <c r="I103" s="142"/>
    </row>
    <row r="104" spans="1:10" x14ac:dyDescent="0.25">
      <c r="A104" s="142" t="s">
        <v>459</v>
      </c>
      <c r="B104" t="s">
        <v>445</v>
      </c>
      <c r="C104" t="s">
        <v>109</v>
      </c>
      <c r="D104" t="str">
        <f t="shared" si="1"/>
        <v>06098</v>
      </c>
      <c r="I104" s="142"/>
    </row>
    <row r="105" spans="1:10" x14ac:dyDescent="0.25">
      <c r="A105" s="142" t="s">
        <v>438</v>
      </c>
      <c r="B105" t="s">
        <v>576</v>
      </c>
      <c r="C105" t="s">
        <v>110</v>
      </c>
      <c r="D105" t="str">
        <f t="shared" si="1"/>
        <v>23404</v>
      </c>
      <c r="I105" s="142"/>
    </row>
    <row r="106" spans="1:10" x14ac:dyDescent="0.25">
      <c r="A106" s="142" t="s">
        <v>438</v>
      </c>
      <c r="B106" t="s">
        <v>577</v>
      </c>
      <c r="C106" t="s">
        <v>111</v>
      </c>
      <c r="D106" t="str">
        <f t="shared" si="1"/>
        <v>14028</v>
      </c>
      <c r="I106" s="142"/>
    </row>
    <row r="107" spans="1:10" x14ac:dyDescent="0.25">
      <c r="A107" s="174" t="s">
        <v>497</v>
      </c>
      <c r="B107" s="33" t="s">
        <v>483</v>
      </c>
      <c r="C107" s="13" t="s">
        <v>484</v>
      </c>
      <c r="D107" t="str">
        <f t="shared" si="1"/>
        <v>27902</v>
      </c>
      <c r="I107" s="142"/>
    </row>
    <row r="108" spans="1:10" x14ac:dyDescent="0.25">
      <c r="A108" s="174" t="s">
        <v>497</v>
      </c>
      <c r="B108" t="s">
        <v>578</v>
      </c>
      <c r="C108" s="175" t="s">
        <v>579</v>
      </c>
      <c r="D108" t="str">
        <f t="shared" si="1"/>
        <v>17911</v>
      </c>
      <c r="I108" s="142"/>
      <c r="J108" s="1"/>
    </row>
    <row r="109" spans="1:10" x14ac:dyDescent="0.25">
      <c r="A109" s="142" t="s">
        <v>497</v>
      </c>
      <c r="B109" s="160" t="s">
        <v>464</v>
      </c>
      <c r="C109" s="13" t="s">
        <v>113</v>
      </c>
      <c r="D109" t="str">
        <f t="shared" si="1"/>
        <v>17916</v>
      </c>
      <c r="I109" s="142"/>
    </row>
    <row r="110" spans="1:10" x14ac:dyDescent="0.25">
      <c r="A110" s="142" t="s">
        <v>443</v>
      </c>
      <c r="B110" t="s">
        <v>580</v>
      </c>
      <c r="C110" t="s">
        <v>114</v>
      </c>
      <c r="D110" t="str">
        <f t="shared" si="1"/>
        <v>10070</v>
      </c>
      <c r="I110" s="142"/>
    </row>
    <row r="111" spans="1:10" x14ac:dyDescent="0.25">
      <c r="A111" s="142" t="s">
        <v>446</v>
      </c>
      <c r="B111" t="s">
        <v>581</v>
      </c>
      <c r="C111" t="s">
        <v>115</v>
      </c>
      <c r="D111" t="str">
        <f t="shared" si="1"/>
        <v>31063</v>
      </c>
      <c r="I111" s="142"/>
    </row>
    <row r="112" spans="1:10" x14ac:dyDescent="0.25">
      <c r="A112" s="142" t="s">
        <v>454</v>
      </c>
      <c r="B112" s="1" t="s">
        <v>582</v>
      </c>
      <c r="C112" t="s">
        <v>116</v>
      </c>
      <c r="D112" t="str">
        <f t="shared" si="1"/>
        <v>17411</v>
      </c>
      <c r="I112" s="142"/>
    </row>
    <row r="113" spans="1:9" x14ac:dyDescent="0.25">
      <c r="A113" s="142" t="s">
        <v>451</v>
      </c>
      <c r="B113" t="s">
        <v>583</v>
      </c>
      <c r="C113" t="s">
        <v>117</v>
      </c>
      <c r="D113" t="str">
        <f t="shared" si="1"/>
        <v>11056</v>
      </c>
      <c r="I113" s="142"/>
    </row>
    <row r="114" spans="1:9" x14ac:dyDescent="0.25">
      <c r="A114" s="142" t="s">
        <v>459</v>
      </c>
      <c r="B114" t="s">
        <v>584</v>
      </c>
      <c r="C114" t="s">
        <v>118</v>
      </c>
      <c r="D114" t="str">
        <f t="shared" si="1"/>
        <v>08402</v>
      </c>
      <c r="I114" s="142"/>
    </row>
    <row r="115" spans="1:9" x14ac:dyDescent="0.25">
      <c r="A115" s="142" t="s">
        <v>443</v>
      </c>
      <c r="B115" t="s">
        <v>585</v>
      </c>
      <c r="C115" t="s">
        <v>119</v>
      </c>
      <c r="D115" t="str">
        <f t="shared" si="1"/>
        <v>10003</v>
      </c>
      <c r="I115" s="142"/>
    </row>
    <row r="116" spans="1:9" x14ac:dyDescent="0.25">
      <c r="A116" s="142" t="s">
        <v>459</v>
      </c>
      <c r="B116" t="s">
        <v>586</v>
      </c>
      <c r="C116" t="s">
        <v>120</v>
      </c>
      <c r="D116" t="str">
        <f t="shared" si="1"/>
        <v>08458</v>
      </c>
      <c r="I116" s="142"/>
    </row>
    <row r="117" spans="1:9" x14ac:dyDescent="0.25">
      <c r="A117" s="142" t="s">
        <v>451</v>
      </c>
      <c r="B117" t="s">
        <v>587</v>
      </c>
      <c r="C117" t="s">
        <v>121</v>
      </c>
      <c r="D117" t="str">
        <f t="shared" si="1"/>
        <v>03017</v>
      </c>
      <c r="I117" s="142"/>
    </row>
    <row r="118" spans="1:9" x14ac:dyDescent="0.25">
      <c r="A118" s="142" t="s">
        <v>454</v>
      </c>
      <c r="B118" t="s">
        <v>588</v>
      </c>
      <c r="C118" t="s">
        <v>122</v>
      </c>
      <c r="D118" t="str">
        <f t="shared" si="1"/>
        <v>17415</v>
      </c>
      <c r="I118" s="142"/>
    </row>
    <row r="119" spans="1:9" x14ac:dyDescent="0.25">
      <c r="A119" s="142" t="s">
        <v>443</v>
      </c>
      <c r="B119" t="s">
        <v>589</v>
      </c>
      <c r="C119" t="s">
        <v>123</v>
      </c>
      <c r="D119" t="str">
        <f t="shared" si="1"/>
        <v>33212</v>
      </c>
      <c r="I119" s="142"/>
    </row>
    <row r="120" spans="1:9" x14ac:dyDescent="0.25">
      <c r="A120" s="142" t="s">
        <v>451</v>
      </c>
      <c r="B120" t="s">
        <v>590</v>
      </c>
      <c r="C120" t="s">
        <v>124</v>
      </c>
      <c r="D120" t="str">
        <f t="shared" si="1"/>
        <v>03052</v>
      </c>
      <c r="I120" s="142"/>
    </row>
    <row r="121" spans="1:9" x14ac:dyDescent="0.25">
      <c r="A121" s="142" t="s">
        <v>471</v>
      </c>
      <c r="B121" t="s">
        <v>591</v>
      </c>
      <c r="C121" t="s">
        <v>125</v>
      </c>
      <c r="D121" t="str">
        <f t="shared" si="1"/>
        <v>19403</v>
      </c>
      <c r="I121" s="142"/>
    </row>
    <row r="122" spans="1:9" x14ac:dyDescent="0.25">
      <c r="A122" s="142" t="s">
        <v>459</v>
      </c>
      <c r="B122" t="s">
        <v>592</v>
      </c>
      <c r="C122" t="s">
        <v>126</v>
      </c>
      <c r="D122" t="str">
        <f t="shared" si="1"/>
        <v>20402</v>
      </c>
      <c r="I122" s="142"/>
    </row>
    <row r="123" spans="1:9" x14ac:dyDescent="0.25">
      <c r="A123" s="142" t="s">
        <v>446</v>
      </c>
      <c r="B123" t="s">
        <v>593</v>
      </c>
      <c r="C123" t="s">
        <v>127</v>
      </c>
      <c r="D123" t="str">
        <f t="shared" si="1"/>
        <v>29311</v>
      </c>
      <c r="I123" s="142"/>
    </row>
    <row r="124" spans="1:9" x14ac:dyDescent="0.25">
      <c r="A124" s="142" t="s">
        <v>459</v>
      </c>
      <c r="B124" t="s">
        <v>594</v>
      </c>
      <c r="C124" t="s">
        <v>128</v>
      </c>
      <c r="D124" t="str">
        <f t="shared" si="1"/>
        <v>06101</v>
      </c>
      <c r="I124" s="142"/>
    </row>
    <row r="125" spans="1:9" x14ac:dyDescent="0.25">
      <c r="A125" s="142" t="s">
        <v>443</v>
      </c>
      <c r="B125" t="s">
        <v>595</v>
      </c>
      <c r="C125" t="s">
        <v>129</v>
      </c>
      <c r="D125" t="str">
        <f t="shared" si="1"/>
        <v>38126</v>
      </c>
      <c r="I125" s="142"/>
    </row>
    <row r="126" spans="1:9" x14ac:dyDescent="0.25">
      <c r="A126" s="142" t="s">
        <v>481</v>
      </c>
      <c r="B126" t="s">
        <v>596</v>
      </c>
      <c r="C126" t="s">
        <v>130</v>
      </c>
      <c r="D126" t="str">
        <f t="shared" si="1"/>
        <v>04129</v>
      </c>
      <c r="I126" s="142"/>
    </row>
    <row r="127" spans="1:9" x14ac:dyDescent="0.25">
      <c r="A127" s="142" t="s">
        <v>446</v>
      </c>
      <c r="B127" t="s">
        <v>597</v>
      </c>
      <c r="C127" t="s">
        <v>131</v>
      </c>
      <c r="D127" t="str">
        <f t="shared" si="1"/>
        <v>31004</v>
      </c>
      <c r="I127" s="142"/>
    </row>
    <row r="128" spans="1:9" x14ac:dyDescent="0.25">
      <c r="A128" s="142" t="s">
        <v>454</v>
      </c>
      <c r="B128" t="s">
        <v>598</v>
      </c>
      <c r="C128" t="s">
        <v>133</v>
      </c>
      <c r="D128" t="str">
        <f t="shared" si="1"/>
        <v>17414</v>
      </c>
      <c r="I128" s="142"/>
    </row>
    <row r="129" spans="1:10" x14ac:dyDescent="0.25">
      <c r="A129" s="142" t="s">
        <v>446</v>
      </c>
      <c r="B129" t="s">
        <v>599</v>
      </c>
      <c r="C129" t="s">
        <v>134</v>
      </c>
      <c r="D129" t="str">
        <f t="shared" si="1"/>
        <v>31306</v>
      </c>
      <c r="I129" s="142"/>
    </row>
    <row r="130" spans="1:10" x14ac:dyDescent="0.25">
      <c r="A130" s="142" t="s">
        <v>443</v>
      </c>
      <c r="B130" t="s">
        <v>600</v>
      </c>
      <c r="C130" t="s">
        <v>135</v>
      </c>
      <c r="D130" t="str">
        <f t="shared" si="1"/>
        <v>38264</v>
      </c>
      <c r="I130" s="142"/>
    </row>
    <row r="131" spans="1:10" x14ac:dyDescent="0.25">
      <c r="A131" s="142" t="s">
        <v>443</v>
      </c>
      <c r="B131" t="s">
        <v>601</v>
      </c>
      <c r="C131" t="s">
        <v>136</v>
      </c>
      <c r="D131" t="str">
        <f t="shared" si="1"/>
        <v>32362</v>
      </c>
      <c r="I131" s="142"/>
    </row>
    <row r="132" spans="1:10" x14ac:dyDescent="0.25">
      <c r="A132" s="142" t="s">
        <v>443</v>
      </c>
      <c r="B132" t="s">
        <v>440</v>
      </c>
      <c r="C132" t="s">
        <v>137</v>
      </c>
      <c r="D132" t="str">
        <f t="shared" ref="D132:D195" si="2">B132</f>
        <v>01158</v>
      </c>
      <c r="I132" s="142"/>
    </row>
    <row r="133" spans="1:10" x14ac:dyDescent="0.25">
      <c r="A133" s="142" t="s">
        <v>459</v>
      </c>
      <c r="B133" s="13" t="s">
        <v>602</v>
      </c>
      <c r="C133" t="s">
        <v>138</v>
      </c>
      <c r="D133" t="str">
        <f t="shared" si="2"/>
        <v>08122</v>
      </c>
      <c r="I133" s="142"/>
    </row>
    <row r="134" spans="1:10" x14ac:dyDescent="0.25">
      <c r="A134" s="142" t="s">
        <v>443</v>
      </c>
      <c r="B134" t="s">
        <v>603</v>
      </c>
      <c r="C134" t="s">
        <v>139</v>
      </c>
      <c r="D134" t="str">
        <f t="shared" si="2"/>
        <v>33183</v>
      </c>
      <c r="I134" s="142"/>
    </row>
    <row r="135" spans="1:10" ht="12.6" customHeight="1" x14ac:dyDescent="0.25">
      <c r="A135" s="142" t="s">
        <v>446</v>
      </c>
      <c r="B135" t="s">
        <v>488</v>
      </c>
      <c r="C135" t="s">
        <v>140</v>
      </c>
      <c r="D135" t="str">
        <f t="shared" si="2"/>
        <v>28144</v>
      </c>
      <c r="I135" s="142"/>
    </row>
    <row r="136" spans="1:10" x14ac:dyDescent="0.25">
      <c r="A136" s="142" t="s">
        <v>497</v>
      </c>
      <c r="B136" t="s">
        <v>604</v>
      </c>
      <c r="C136" s="13" t="s">
        <v>141</v>
      </c>
      <c r="D136" t="str">
        <f t="shared" si="2"/>
        <v>32903</v>
      </c>
      <c r="I136" s="142"/>
      <c r="J136" s="161"/>
    </row>
    <row r="137" spans="1:10" x14ac:dyDescent="0.25">
      <c r="A137" s="142" t="s">
        <v>459</v>
      </c>
      <c r="B137" s="13" t="s">
        <v>605</v>
      </c>
      <c r="C137" t="s">
        <v>143</v>
      </c>
      <c r="D137" t="str">
        <f t="shared" si="2"/>
        <v>20406</v>
      </c>
      <c r="I137" s="142"/>
    </row>
    <row r="138" spans="1:10" x14ac:dyDescent="0.25">
      <c r="A138" s="142" t="s">
        <v>446</v>
      </c>
      <c r="B138" t="s">
        <v>606</v>
      </c>
      <c r="C138" t="s">
        <v>144</v>
      </c>
      <c r="D138" t="str">
        <f t="shared" si="2"/>
        <v>37504</v>
      </c>
      <c r="I138" s="142"/>
    </row>
    <row r="139" spans="1:10" x14ac:dyDescent="0.25">
      <c r="A139" s="142" t="s">
        <v>471</v>
      </c>
      <c r="B139" t="s">
        <v>607</v>
      </c>
      <c r="C139" t="s">
        <v>145</v>
      </c>
      <c r="D139" t="str">
        <f t="shared" si="2"/>
        <v>39120</v>
      </c>
      <c r="I139" s="142"/>
    </row>
    <row r="140" spans="1:10" x14ac:dyDescent="0.25">
      <c r="A140" s="142" t="s">
        <v>481</v>
      </c>
      <c r="B140" t="s">
        <v>608</v>
      </c>
      <c r="C140" t="s">
        <v>146</v>
      </c>
      <c r="D140" t="str">
        <f t="shared" si="2"/>
        <v>09207</v>
      </c>
      <c r="I140" s="142"/>
    </row>
    <row r="141" spans="1:10" x14ac:dyDescent="0.25">
      <c r="A141" s="142" t="s">
        <v>481</v>
      </c>
      <c r="B141" t="s">
        <v>609</v>
      </c>
      <c r="C141" t="s">
        <v>147</v>
      </c>
      <c r="D141" t="str">
        <f t="shared" si="2"/>
        <v>04019</v>
      </c>
      <c r="I141" s="142"/>
    </row>
    <row r="142" spans="1:10" x14ac:dyDescent="0.25">
      <c r="A142" s="142" t="s">
        <v>438</v>
      </c>
      <c r="B142" t="s">
        <v>610</v>
      </c>
      <c r="C142" t="s">
        <v>148</v>
      </c>
      <c r="D142" t="str">
        <f t="shared" si="2"/>
        <v>23311</v>
      </c>
      <c r="I142" s="142"/>
    </row>
    <row r="143" spans="1:10" x14ac:dyDescent="0.25">
      <c r="A143" s="142" t="s">
        <v>443</v>
      </c>
      <c r="B143" t="s">
        <v>611</v>
      </c>
      <c r="C143" t="s">
        <v>149</v>
      </c>
      <c r="D143" t="str">
        <f t="shared" si="2"/>
        <v>33207</v>
      </c>
      <c r="I143" s="142"/>
    </row>
    <row r="144" spans="1:10" x14ac:dyDescent="0.25">
      <c r="A144" s="142" t="s">
        <v>446</v>
      </c>
      <c r="B144" t="s">
        <v>612</v>
      </c>
      <c r="C144" t="s">
        <v>150</v>
      </c>
      <c r="D144" t="str">
        <f t="shared" si="2"/>
        <v>31025</v>
      </c>
      <c r="I144" s="142"/>
    </row>
    <row r="145" spans="1:9" x14ac:dyDescent="0.25">
      <c r="A145" s="142" t="s">
        <v>438</v>
      </c>
      <c r="B145" t="s">
        <v>613</v>
      </c>
      <c r="C145" t="s">
        <v>151</v>
      </c>
      <c r="D145" t="str">
        <f t="shared" si="2"/>
        <v>14065</v>
      </c>
      <c r="I145" s="142"/>
    </row>
    <row r="146" spans="1:9" x14ac:dyDescent="0.25">
      <c r="A146" s="142" t="s">
        <v>443</v>
      </c>
      <c r="B146" t="s">
        <v>614</v>
      </c>
      <c r="C146" t="s">
        <v>152</v>
      </c>
      <c r="D146" t="str">
        <f t="shared" si="2"/>
        <v>32354</v>
      </c>
      <c r="I146" s="142"/>
    </row>
    <row r="147" spans="1:9" x14ac:dyDescent="0.25">
      <c r="A147" s="142" t="s">
        <v>443</v>
      </c>
      <c r="B147" t="s">
        <v>615</v>
      </c>
      <c r="C147" t="s">
        <v>153</v>
      </c>
      <c r="D147" t="str">
        <f t="shared" si="2"/>
        <v>32326</v>
      </c>
      <c r="I147" s="142"/>
    </row>
    <row r="148" spans="1:9" x14ac:dyDescent="0.25">
      <c r="A148" s="142" t="s">
        <v>454</v>
      </c>
      <c r="B148" t="s">
        <v>616</v>
      </c>
      <c r="C148" t="s">
        <v>154</v>
      </c>
      <c r="D148" t="str">
        <f t="shared" si="2"/>
        <v>17400</v>
      </c>
      <c r="I148" s="142"/>
    </row>
    <row r="149" spans="1:9" x14ac:dyDescent="0.25">
      <c r="A149" s="142" t="s">
        <v>446</v>
      </c>
      <c r="B149" t="s">
        <v>617</v>
      </c>
      <c r="C149" t="s">
        <v>155</v>
      </c>
      <c r="D149" t="str">
        <f t="shared" si="2"/>
        <v>37505</v>
      </c>
      <c r="I149" s="142"/>
    </row>
    <row r="150" spans="1:9" x14ac:dyDescent="0.25">
      <c r="A150" s="142" t="s">
        <v>481</v>
      </c>
      <c r="B150" t="s">
        <v>618</v>
      </c>
      <c r="C150" t="s">
        <v>156</v>
      </c>
      <c r="D150" t="str">
        <f t="shared" si="2"/>
        <v>24350</v>
      </c>
      <c r="I150" s="142"/>
    </row>
    <row r="151" spans="1:9" x14ac:dyDescent="0.25">
      <c r="A151" s="142" t="s">
        <v>459</v>
      </c>
      <c r="B151" t="s">
        <v>619</v>
      </c>
      <c r="C151" t="s">
        <v>157</v>
      </c>
      <c r="D151" t="str">
        <f t="shared" si="2"/>
        <v>30031</v>
      </c>
      <c r="I151" s="142"/>
    </row>
    <row r="152" spans="1:9" x14ac:dyDescent="0.25">
      <c r="A152" s="142" t="s">
        <v>446</v>
      </c>
      <c r="B152" t="s">
        <v>620</v>
      </c>
      <c r="C152" t="s">
        <v>158</v>
      </c>
      <c r="D152" t="str">
        <f t="shared" si="2"/>
        <v>31103</v>
      </c>
      <c r="I152" s="142"/>
    </row>
    <row r="153" spans="1:9" x14ac:dyDescent="0.25">
      <c r="A153" s="142" t="s">
        <v>438</v>
      </c>
      <c r="B153" t="s">
        <v>621</v>
      </c>
      <c r="C153" t="s">
        <v>159</v>
      </c>
      <c r="D153" t="str">
        <f t="shared" si="2"/>
        <v>14066</v>
      </c>
      <c r="I153" s="142"/>
    </row>
    <row r="154" spans="1:9" x14ac:dyDescent="0.25">
      <c r="A154" s="142" t="s">
        <v>438</v>
      </c>
      <c r="B154" t="s">
        <v>622</v>
      </c>
      <c r="C154" t="s">
        <v>160</v>
      </c>
      <c r="D154" t="str">
        <f t="shared" si="2"/>
        <v>21214</v>
      </c>
      <c r="I154" s="142"/>
    </row>
    <row r="155" spans="1:9" x14ac:dyDescent="0.25">
      <c r="A155" s="142" t="s">
        <v>481</v>
      </c>
      <c r="B155" t="s">
        <v>623</v>
      </c>
      <c r="C155" t="s">
        <v>161</v>
      </c>
      <c r="D155" t="str">
        <f t="shared" si="2"/>
        <v>13161</v>
      </c>
      <c r="I155" s="142"/>
    </row>
    <row r="156" spans="1:9" x14ac:dyDescent="0.25">
      <c r="A156" s="142" t="s">
        <v>438</v>
      </c>
      <c r="B156" s="153" t="s">
        <v>468</v>
      </c>
      <c r="C156" t="s">
        <v>162</v>
      </c>
      <c r="D156" t="str">
        <f t="shared" si="2"/>
        <v>21206</v>
      </c>
      <c r="I156" s="142"/>
    </row>
    <row r="157" spans="1:9" x14ac:dyDescent="0.25">
      <c r="A157" s="142" t="s">
        <v>471</v>
      </c>
      <c r="B157" t="s">
        <v>624</v>
      </c>
      <c r="C157" t="s">
        <v>163</v>
      </c>
      <c r="D157" t="str">
        <f t="shared" si="2"/>
        <v>39209</v>
      </c>
      <c r="I157" s="142"/>
    </row>
    <row r="158" spans="1:9" x14ac:dyDescent="0.25">
      <c r="A158" s="142" t="s">
        <v>446</v>
      </c>
      <c r="B158" t="s">
        <v>625</v>
      </c>
      <c r="C158" t="s">
        <v>164</v>
      </c>
      <c r="D158" t="str">
        <f t="shared" si="2"/>
        <v>37507</v>
      </c>
      <c r="I158" s="142"/>
    </row>
    <row r="159" spans="1:9" x14ac:dyDescent="0.25">
      <c r="A159" s="142" t="s">
        <v>459</v>
      </c>
      <c r="B159" t="s">
        <v>626</v>
      </c>
      <c r="C159" t="s">
        <v>165</v>
      </c>
      <c r="D159" t="str">
        <f t="shared" si="2"/>
        <v>30029</v>
      </c>
      <c r="I159" s="142"/>
    </row>
    <row r="160" spans="1:9" x14ac:dyDescent="0.25">
      <c r="A160" s="142" t="s">
        <v>446</v>
      </c>
      <c r="B160" t="s">
        <v>627</v>
      </c>
      <c r="C160" t="s">
        <v>166</v>
      </c>
      <c r="D160" t="str">
        <f t="shared" si="2"/>
        <v>29320</v>
      </c>
      <c r="I160" s="142"/>
    </row>
    <row r="161" spans="1:9" x14ac:dyDescent="0.25">
      <c r="A161" s="142" t="s">
        <v>446</v>
      </c>
      <c r="B161" t="s">
        <v>628</v>
      </c>
      <c r="C161" t="s">
        <v>168</v>
      </c>
      <c r="D161" t="str">
        <f t="shared" si="2"/>
        <v>31006</v>
      </c>
      <c r="I161" s="142"/>
    </row>
    <row r="162" spans="1:9" x14ac:dyDescent="0.25">
      <c r="A162" s="142" t="s">
        <v>471</v>
      </c>
      <c r="B162" t="s">
        <v>629</v>
      </c>
      <c r="C162" t="s">
        <v>169</v>
      </c>
      <c r="D162" t="str">
        <f t="shared" si="2"/>
        <v>39003</v>
      </c>
      <c r="I162" s="142"/>
    </row>
    <row r="163" spans="1:9" x14ac:dyDescent="0.25">
      <c r="A163" s="142" t="s">
        <v>438</v>
      </c>
      <c r="B163" t="s">
        <v>630</v>
      </c>
      <c r="C163" t="s">
        <v>170</v>
      </c>
      <c r="D163" t="str">
        <f t="shared" si="2"/>
        <v>21014</v>
      </c>
      <c r="I163" s="142"/>
    </row>
    <row r="164" spans="1:9" x14ac:dyDescent="0.25">
      <c r="A164" s="142" t="s">
        <v>459</v>
      </c>
      <c r="B164" t="s">
        <v>477</v>
      </c>
      <c r="C164" t="s">
        <v>171</v>
      </c>
      <c r="D164" t="str">
        <f t="shared" si="2"/>
        <v>25155</v>
      </c>
      <c r="I164" s="142"/>
    </row>
    <row r="165" spans="1:9" x14ac:dyDescent="0.25">
      <c r="A165" s="142" t="s">
        <v>481</v>
      </c>
      <c r="B165" t="s">
        <v>631</v>
      </c>
      <c r="C165" t="s">
        <v>172</v>
      </c>
      <c r="D165" t="str">
        <f t="shared" si="2"/>
        <v>24014</v>
      </c>
      <c r="I165" s="142"/>
    </row>
    <row r="166" spans="1:9" x14ac:dyDescent="0.25">
      <c r="A166" s="142" t="s">
        <v>443</v>
      </c>
      <c r="B166" t="s">
        <v>632</v>
      </c>
      <c r="C166" t="s">
        <v>173</v>
      </c>
      <c r="D166" t="str">
        <f t="shared" si="2"/>
        <v>26056</v>
      </c>
      <c r="I166" s="142"/>
    </row>
    <row r="167" spans="1:9" x14ac:dyDescent="0.25">
      <c r="A167" s="142" t="s">
        <v>443</v>
      </c>
      <c r="B167" t="s">
        <v>633</v>
      </c>
      <c r="C167" t="s">
        <v>174</v>
      </c>
      <c r="D167" t="str">
        <f t="shared" si="2"/>
        <v>32325</v>
      </c>
      <c r="I167" s="142"/>
    </row>
    <row r="168" spans="1:9" x14ac:dyDescent="0.25">
      <c r="A168" s="142" t="s">
        <v>446</v>
      </c>
      <c r="B168" t="s">
        <v>634</v>
      </c>
      <c r="C168" t="s">
        <v>175</v>
      </c>
      <c r="D168" t="str">
        <f t="shared" si="2"/>
        <v>37506</v>
      </c>
      <c r="I168" s="142"/>
    </row>
    <row r="169" spans="1:9" x14ac:dyDescent="0.25">
      <c r="A169" s="142" t="s">
        <v>438</v>
      </c>
      <c r="B169" t="s">
        <v>635</v>
      </c>
      <c r="C169" t="s">
        <v>176</v>
      </c>
      <c r="D169" t="str">
        <f t="shared" si="2"/>
        <v>14064</v>
      </c>
      <c r="I169" s="142"/>
    </row>
    <row r="170" spans="1:9" x14ac:dyDescent="0.25">
      <c r="A170" s="142" t="s">
        <v>451</v>
      </c>
      <c r="B170" t="s">
        <v>636</v>
      </c>
      <c r="C170" t="s">
        <v>177</v>
      </c>
      <c r="D170" t="str">
        <f t="shared" si="2"/>
        <v>11051</v>
      </c>
      <c r="I170" s="142"/>
    </row>
    <row r="171" spans="1:9" x14ac:dyDescent="0.25">
      <c r="A171" s="142" t="s">
        <v>478</v>
      </c>
      <c r="B171" t="s">
        <v>637</v>
      </c>
      <c r="C171" t="s">
        <v>178</v>
      </c>
      <c r="D171" t="str">
        <f t="shared" si="2"/>
        <v>18400</v>
      </c>
      <c r="I171" s="142"/>
    </row>
    <row r="172" spans="1:9" x14ac:dyDescent="0.25">
      <c r="A172" s="142" t="s">
        <v>478</v>
      </c>
      <c r="B172" t="s">
        <v>638</v>
      </c>
      <c r="C172" t="s">
        <v>179</v>
      </c>
      <c r="D172" t="str">
        <f t="shared" si="2"/>
        <v>23403</v>
      </c>
      <c r="I172" s="142"/>
    </row>
    <row r="173" spans="1:9" x14ac:dyDescent="0.25">
      <c r="A173" s="142" t="s">
        <v>438</v>
      </c>
      <c r="B173" t="s">
        <v>639</v>
      </c>
      <c r="C173" t="s">
        <v>180</v>
      </c>
      <c r="D173" t="str">
        <f t="shared" si="2"/>
        <v>25200</v>
      </c>
      <c r="I173" s="142"/>
    </row>
    <row r="174" spans="1:9" x14ac:dyDescent="0.25">
      <c r="A174" s="142" t="s">
        <v>438</v>
      </c>
      <c r="B174" t="s">
        <v>640</v>
      </c>
      <c r="C174" t="s">
        <v>181</v>
      </c>
      <c r="D174" t="str">
        <f t="shared" si="2"/>
        <v>34003</v>
      </c>
      <c r="I174" s="142"/>
    </row>
    <row r="175" spans="1:9" x14ac:dyDescent="0.25">
      <c r="A175" s="142" t="s">
        <v>443</v>
      </c>
      <c r="B175" t="s">
        <v>641</v>
      </c>
      <c r="C175" t="s">
        <v>182</v>
      </c>
      <c r="D175" t="str">
        <f t="shared" si="2"/>
        <v>33211</v>
      </c>
      <c r="I175" s="142"/>
    </row>
    <row r="176" spans="1:9" x14ac:dyDescent="0.25">
      <c r="A176" s="142" t="s">
        <v>454</v>
      </c>
      <c r="B176" t="s">
        <v>642</v>
      </c>
      <c r="C176" t="s">
        <v>183</v>
      </c>
      <c r="D176" t="str">
        <f t="shared" si="2"/>
        <v>17417</v>
      </c>
      <c r="I176" s="142"/>
    </row>
    <row r="177" spans="1:9" x14ac:dyDescent="0.25">
      <c r="A177" s="142" t="s">
        <v>446</v>
      </c>
      <c r="B177" t="s">
        <v>643</v>
      </c>
      <c r="C177" t="s">
        <v>184</v>
      </c>
      <c r="D177" t="str">
        <f t="shared" si="2"/>
        <v>15201</v>
      </c>
      <c r="I177" s="142"/>
    </row>
    <row r="178" spans="1:9" x14ac:dyDescent="0.25">
      <c r="A178" s="142" t="s">
        <v>443</v>
      </c>
      <c r="B178" t="s">
        <v>644</v>
      </c>
      <c r="C178" t="s">
        <v>185</v>
      </c>
      <c r="D178" t="str">
        <f t="shared" si="2"/>
        <v>38324</v>
      </c>
      <c r="I178" s="142"/>
    </row>
    <row r="179" spans="1:9" x14ac:dyDescent="0.25">
      <c r="A179" s="142" t="s">
        <v>438</v>
      </c>
      <c r="B179" t="s">
        <v>458</v>
      </c>
      <c r="C179" t="s">
        <v>186</v>
      </c>
      <c r="D179" t="str">
        <f t="shared" si="2"/>
        <v>14400</v>
      </c>
      <c r="I179" s="142"/>
    </row>
    <row r="180" spans="1:9" x14ac:dyDescent="0.25">
      <c r="A180" s="142" t="s">
        <v>459</v>
      </c>
      <c r="B180" t="s">
        <v>473</v>
      </c>
      <c r="C180" t="s">
        <v>187</v>
      </c>
      <c r="D180" t="str">
        <f t="shared" si="2"/>
        <v>25101</v>
      </c>
      <c r="I180" s="142"/>
    </row>
    <row r="181" spans="1:9" x14ac:dyDescent="0.25">
      <c r="A181" s="142" t="s">
        <v>438</v>
      </c>
      <c r="B181" t="s">
        <v>456</v>
      </c>
      <c r="C181" t="s">
        <v>188</v>
      </c>
      <c r="D181" t="str">
        <f t="shared" si="2"/>
        <v>14172</v>
      </c>
      <c r="I181" s="142"/>
    </row>
    <row r="182" spans="1:9" x14ac:dyDescent="0.25">
      <c r="A182" s="142" t="s">
        <v>443</v>
      </c>
      <c r="B182" t="s">
        <v>645</v>
      </c>
      <c r="C182" t="s">
        <v>189</v>
      </c>
      <c r="D182" t="str">
        <f t="shared" si="2"/>
        <v>22105</v>
      </c>
      <c r="I182" s="142"/>
    </row>
    <row r="183" spans="1:9" x14ac:dyDescent="0.25">
      <c r="A183" s="142" t="s">
        <v>481</v>
      </c>
      <c r="B183" t="s">
        <v>646</v>
      </c>
      <c r="C183" t="s">
        <v>190</v>
      </c>
      <c r="D183" t="str">
        <f t="shared" si="2"/>
        <v>24105</v>
      </c>
      <c r="I183" s="142"/>
    </row>
    <row r="184" spans="1:9" x14ac:dyDescent="0.25">
      <c r="A184" s="142" t="s">
        <v>438</v>
      </c>
      <c r="B184" t="s">
        <v>647</v>
      </c>
      <c r="C184" t="s">
        <v>191</v>
      </c>
      <c r="D184" t="str">
        <f t="shared" si="2"/>
        <v>34111</v>
      </c>
      <c r="I184" s="142"/>
    </row>
    <row r="185" spans="1:9" x14ac:dyDescent="0.25">
      <c r="A185" s="142" t="s">
        <v>481</v>
      </c>
      <c r="B185" t="s">
        <v>648</v>
      </c>
      <c r="C185" t="s">
        <v>192</v>
      </c>
      <c r="D185" t="str">
        <f t="shared" si="2"/>
        <v>24019</v>
      </c>
      <c r="I185" s="142"/>
    </row>
    <row r="186" spans="1:9" x14ac:dyDescent="0.25">
      <c r="A186" s="142" t="s">
        <v>438</v>
      </c>
      <c r="B186" t="s">
        <v>649</v>
      </c>
      <c r="C186" t="s">
        <v>193</v>
      </c>
      <c r="D186" t="str">
        <f t="shared" si="2"/>
        <v>21300</v>
      </c>
      <c r="I186" s="142"/>
    </row>
    <row r="187" spans="1:9" x14ac:dyDescent="0.25">
      <c r="A187" s="142" t="s">
        <v>443</v>
      </c>
      <c r="B187" t="s">
        <v>650</v>
      </c>
      <c r="C187" t="s">
        <v>194</v>
      </c>
      <c r="D187" t="str">
        <f t="shared" si="2"/>
        <v>33030</v>
      </c>
      <c r="I187" s="142"/>
    </row>
    <row r="188" spans="1:9" x14ac:dyDescent="0.25">
      <c r="A188" s="142" t="s">
        <v>446</v>
      </c>
      <c r="B188" t="s">
        <v>486</v>
      </c>
      <c r="C188" t="s">
        <v>195</v>
      </c>
      <c r="D188" t="str">
        <f t="shared" si="2"/>
        <v>28137</v>
      </c>
      <c r="I188" s="142"/>
    </row>
    <row r="189" spans="1:9" x14ac:dyDescent="0.25">
      <c r="A189" s="142" t="s">
        <v>443</v>
      </c>
      <c r="B189" t="s">
        <v>651</v>
      </c>
      <c r="C189" t="s">
        <v>196</v>
      </c>
      <c r="D189" t="str">
        <f t="shared" si="2"/>
        <v>32123</v>
      </c>
      <c r="I189" s="142"/>
    </row>
    <row r="190" spans="1:9" x14ac:dyDescent="0.25">
      <c r="A190" s="142" t="s">
        <v>443</v>
      </c>
      <c r="B190" t="s">
        <v>652</v>
      </c>
      <c r="C190" t="s">
        <v>197</v>
      </c>
      <c r="D190" t="str">
        <f t="shared" si="2"/>
        <v>10065</v>
      </c>
      <c r="I190" s="142"/>
    </row>
    <row r="191" spans="1:9" x14ac:dyDescent="0.25">
      <c r="A191" s="142" t="s">
        <v>481</v>
      </c>
      <c r="B191" t="s">
        <v>448</v>
      </c>
      <c r="C191" t="s">
        <v>198</v>
      </c>
      <c r="D191" t="str">
        <f t="shared" si="2"/>
        <v>09013</v>
      </c>
      <c r="I191" s="142"/>
    </row>
    <row r="192" spans="1:9" x14ac:dyDescent="0.25">
      <c r="A192" s="142" t="s">
        <v>481</v>
      </c>
      <c r="B192" t="s">
        <v>653</v>
      </c>
      <c r="C192" t="s">
        <v>199</v>
      </c>
      <c r="D192" t="str">
        <f t="shared" si="2"/>
        <v>24410</v>
      </c>
      <c r="I192" s="142"/>
    </row>
    <row r="193" spans="1:9" x14ac:dyDescent="0.25">
      <c r="A193" s="142" t="s">
        <v>454</v>
      </c>
      <c r="B193" t="s">
        <v>654</v>
      </c>
      <c r="C193" t="s">
        <v>200</v>
      </c>
      <c r="D193" t="str">
        <f t="shared" si="2"/>
        <v>27344</v>
      </c>
      <c r="I193" s="142"/>
    </row>
    <row r="194" spans="1:9" x14ac:dyDescent="0.25">
      <c r="A194" s="142" t="s">
        <v>451</v>
      </c>
      <c r="B194" t="s">
        <v>655</v>
      </c>
      <c r="C194" t="s">
        <v>201</v>
      </c>
      <c r="D194" t="str">
        <f t="shared" si="2"/>
        <v>01147</v>
      </c>
      <c r="I194" s="142"/>
    </row>
    <row r="195" spans="1:9" x14ac:dyDescent="0.25">
      <c r="A195" s="142" t="s">
        <v>481</v>
      </c>
      <c r="B195" t="s">
        <v>656</v>
      </c>
      <c r="C195" t="s">
        <v>202</v>
      </c>
      <c r="D195" t="str">
        <f t="shared" si="2"/>
        <v>09102</v>
      </c>
      <c r="I195" s="142"/>
    </row>
    <row r="196" spans="1:9" x14ac:dyDescent="0.25">
      <c r="A196" s="142" t="s">
        <v>443</v>
      </c>
      <c r="B196" t="s">
        <v>657</v>
      </c>
      <c r="C196" t="s">
        <v>203</v>
      </c>
      <c r="D196" t="str">
        <f t="shared" ref="D196:D260" si="3">B196</f>
        <v>38301</v>
      </c>
      <c r="I196" s="142"/>
    </row>
    <row r="197" spans="1:9" x14ac:dyDescent="0.25">
      <c r="A197" s="142" t="s">
        <v>451</v>
      </c>
      <c r="B197" t="s">
        <v>658</v>
      </c>
      <c r="C197" t="s">
        <v>204</v>
      </c>
      <c r="D197" t="str">
        <f t="shared" si="3"/>
        <v>11001</v>
      </c>
      <c r="I197" s="142"/>
    </row>
    <row r="198" spans="1:9" x14ac:dyDescent="0.25">
      <c r="A198" s="142" t="s">
        <v>481</v>
      </c>
      <c r="B198" t="s">
        <v>659</v>
      </c>
      <c r="C198" t="s">
        <v>205</v>
      </c>
      <c r="D198" t="str">
        <f t="shared" si="3"/>
        <v>24122</v>
      </c>
      <c r="I198" s="142"/>
    </row>
    <row r="199" spans="1:9" x14ac:dyDescent="0.25">
      <c r="A199" s="142" t="s">
        <v>451</v>
      </c>
      <c r="B199" t="s">
        <v>442</v>
      </c>
      <c r="C199" t="s">
        <v>206</v>
      </c>
      <c r="D199" t="str">
        <f t="shared" si="3"/>
        <v>03050</v>
      </c>
      <c r="I199" s="142"/>
    </row>
    <row r="200" spans="1:9" x14ac:dyDescent="0.25">
      <c r="A200" s="142" t="s">
        <v>438</v>
      </c>
      <c r="B200" t="s">
        <v>660</v>
      </c>
      <c r="C200" t="s">
        <v>207</v>
      </c>
      <c r="D200" t="str">
        <f t="shared" si="3"/>
        <v>21301</v>
      </c>
      <c r="I200" s="142"/>
    </row>
    <row r="201" spans="1:9" x14ac:dyDescent="0.25">
      <c r="A201" s="142" t="s">
        <v>454</v>
      </c>
      <c r="B201" t="s">
        <v>661</v>
      </c>
      <c r="C201" t="s">
        <v>208</v>
      </c>
      <c r="D201" t="str">
        <f t="shared" si="3"/>
        <v>27401</v>
      </c>
      <c r="I201" s="142"/>
    </row>
    <row r="202" spans="1:9" x14ac:dyDescent="0.25">
      <c r="A202" s="142" t="s">
        <v>497</v>
      </c>
      <c r="B202" s="33" t="s">
        <v>662</v>
      </c>
      <c r="C202" s="13" t="s">
        <v>209</v>
      </c>
      <c r="D202" t="str">
        <f t="shared" si="3"/>
        <v>04901</v>
      </c>
      <c r="I202" s="142"/>
    </row>
    <row r="203" spans="1:9" x14ac:dyDescent="0.25">
      <c r="A203" s="142" t="s">
        <v>438</v>
      </c>
      <c r="B203" t="s">
        <v>663</v>
      </c>
      <c r="C203" t="s">
        <v>210</v>
      </c>
      <c r="D203" t="str">
        <f t="shared" si="3"/>
        <v>23402</v>
      </c>
      <c r="I203" s="142"/>
    </row>
    <row r="204" spans="1:9" x14ac:dyDescent="0.25">
      <c r="A204" s="142" t="s">
        <v>451</v>
      </c>
      <c r="B204" t="s">
        <v>450</v>
      </c>
      <c r="C204" t="s">
        <v>211</v>
      </c>
      <c r="D204" t="str">
        <f t="shared" si="3"/>
        <v>12110</v>
      </c>
      <c r="I204" s="142"/>
    </row>
    <row r="205" spans="1:9" x14ac:dyDescent="0.25">
      <c r="A205" s="142" t="s">
        <v>478</v>
      </c>
      <c r="B205" t="s">
        <v>664</v>
      </c>
      <c r="C205" t="s">
        <v>212</v>
      </c>
      <c r="D205" t="str">
        <f t="shared" si="3"/>
        <v>05121</v>
      </c>
      <c r="I205" s="142"/>
    </row>
    <row r="206" spans="1:9" x14ac:dyDescent="0.25">
      <c r="A206" s="142" t="s">
        <v>478</v>
      </c>
      <c r="B206" t="s">
        <v>665</v>
      </c>
      <c r="C206" t="s">
        <v>213</v>
      </c>
      <c r="D206" t="str">
        <f t="shared" si="3"/>
        <v>16050</v>
      </c>
      <c r="I206" s="142"/>
    </row>
    <row r="207" spans="1:9" x14ac:dyDescent="0.25">
      <c r="A207" s="142" t="s">
        <v>451</v>
      </c>
      <c r="B207" s="153" t="s">
        <v>666</v>
      </c>
      <c r="C207" t="s">
        <v>214</v>
      </c>
      <c r="D207" t="str">
        <f t="shared" si="3"/>
        <v>36402</v>
      </c>
      <c r="I207" s="142"/>
    </row>
    <row r="208" spans="1:9" x14ac:dyDescent="0.25">
      <c r="A208" s="174" t="s">
        <v>497</v>
      </c>
      <c r="B208" t="s">
        <v>667</v>
      </c>
      <c r="C208" t="s">
        <v>215</v>
      </c>
      <c r="D208" t="str">
        <f t="shared" si="3"/>
        <v>32907</v>
      </c>
      <c r="I208" s="142"/>
    </row>
    <row r="209" spans="1:9" x14ac:dyDescent="0.25">
      <c r="A209" s="142" t="s">
        <v>451</v>
      </c>
      <c r="B209" t="s">
        <v>668</v>
      </c>
      <c r="C209" t="s">
        <v>216</v>
      </c>
      <c r="D209" t="str">
        <f t="shared" si="3"/>
        <v>03116</v>
      </c>
      <c r="I209" s="142"/>
    </row>
    <row r="210" spans="1:9" x14ac:dyDescent="0.25">
      <c r="A210" s="142" t="s">
        <v>443</v>
      </c>
      <c r="B210" t="s">
        <v>669</v>
      </c>
      <c r="C210" t="s">
        <v>217</v>
      </c>
      <c r="D210" t="str">
        <f t="shared" si="3"/>
        <v>38267</v>
      </c>
      <c r="I210" s="142"/>
    </row>
    <row r="211" spans="1:9" x14ac:dyDescent="0.25">
      <c r="A211" s="142" t="s">
        <v>497</v>
      </c>
      <c r="B211" s="33" t="s">
        <v>670</v>
      </c>
      <c r="C211" s="13" t="s">
        <v>671</v>
      </c>
      <c r="D211" t="str">
        <f t="shared" si="3"/>
        <v>38901</v>
      </c>
      <c r="I211" s="142"/>
    </row>
    <row r="212" spans="1:9" x14ac:dyDescent="0.25">
      <c r="A212" s="142" t="s">
        <v>454</v>
      </c>
      <c r="B212" t="s">
        <v>672</v>
      </c>
      <c r="C212" t="s">
        <v>218</v>
      </c>
      <c r="D212" t="str">
        <f t="shared" si="3"/>
        <v>27003</v>
      </c>
      <c r="I212" s="142"/>
    </row>
    <row r="213" spans="1:9" x14ac:dyDescent="0.25">
      <c r="A213" s="142" t="s">
        <v>478</v>
      </c>
      <c r="B213" t="s">
        <v>673</v>
      </c>
      <c r="C213" t="s">
        <v>219</v>
      </c>
      <c r="D213" t="str">
        <f t="shared" si="3"/>
        <v>16020</v>
      </c>
      <c r="I213" s="142"/>
    </row>
    <row r="214" spans="1:9" x14ac:dyDescent="0.25">
      <c r="A214" s="142" t="s">
        <v>478</v>
      </c>
      <c r="B214" t="s">
        <v>674</v>
      </c>
      <c r="C214" t="s">
        <v>220</v>
      </c>
      <c r="D214" t="str">
        <f t="shared" si="3"/>
        <v>16048</v>
      </c>
      <c r="I214" s="142"/>
    </row>
    <row r="215" spans="1:9" x14ac:dyDescent="0.25">
      <c r="A215" s="142" t="s">
        <v>478</v>
      </c>
      <c r="B215" t="s">
        <v>675</v>
      </c>
      <c r="C215" t="s">
        <v>222</v>
      </c>
      <c r="D215" t="str">
        <f t="shared" si="3"/>
        <v>05402</v>
      </c>
      <c r="I215" s="142"/>
    </row>
    <row r="216" spans="1:9" x14ac:dyDescent="0.25">
      <c r="A216" s="142" t="s">
        <v>438</v>
      </c>
      <c r="B216" t="s">
        <v>453</v>
      </c>
      <c r="C216" t="s">
        <v>223</v>
      </c>
      <c r="D216" t="str">
        <f t="shared" si="3"/>
        <v>14097</v>
      </c>
      <c r="I216" s="142"/>
    </row>
    <row r="217" spans="1:9" x14ac:dyDescent="0.25">
      <c r="A217" s="142" t="s">
        <v>481</v>
      </c>
      <c r="B217" t="s">
        <v>676</v>
      </c>
      <c r="C217" t="s">
        <v>224</v>
      </c>
      <c r="D217" t="str">
        <f t="shared" si="3"/>
        <v>13144</v>
      </c>
      <c r="I217" s="142"/>
    </row>
    <row r="218" spans="1:9" x14ac:dyDescent="0.25">
      <c r="A218" s="142" t="s">
        <v>438</v>
      </c>
      <c r="B218" s="159" t="s">
        <v>677</v>
      </c>
      <c r="C218" t="s">
        <v>225</v>
      </c>
      <c r="D218" t="str">
        <f t="shared" si="3"/>
        <v>34307</v>
      </c>
      <c r="I218" s="142"/>
    </row>
    <row r="219" spans="1:9" x14ac:dyDescent="0.25">
      <c r="A219" s="142" t="s">
        <v>497</v>
      </c>
      <c r="B219" t="s">
        <v>678</v>
      </c>
      <c r="C219" t="s">
        <v>226</v>
      </c>
      <c r="D219" t="str">
        <f t="shared" si="3"/>
        <v>17908</v>
      </c>
      <c r="I219" s="142"/>
    </row>
    <row r="220" spans="1:9" x14ac:dyDescent="0.25">
      <c r="A220" s="142" t="s">
        <v>497</v>
      </c>
      <c r="B220" s="142" t="s">
        <v>461</v>
      </c>
      <c r="C220" s="13" t="s">
        <v>462</v>
      </c>
      <c r="D220" t="str">
        <f t="shared" si="3"/>
        <v>17910</v>
      </c>
      <c r="I220" s="142"/>
    </row>
    <row r="221" spans="1:9" x14ac:dyDescent="0.25">
      <c r="A221" s="142" t="s">
        <v>438</v>
      </c>
      <c r="B221" t="s">
        <v>475</v>
      </c>
      <c r="C221" t="s">
        <v>227</v>
      </c>
      <c r="D221" t="str">
        <f t="shared" si="3"/>
        <v>25116</v>
      </c>
      <c r="I221" s="142"/>
    </row>
    <row r="222" spans="1:9" x14ac:dyDescent="0.25">
      <c r="A222" s="142" t="s">
        <v>443</v>
      </c>
      <c r="B222" t="s">
        <v>679</v>
      </c>
      <c r="C222" t="s">
        <v>228</v>
      </c>
      <c r="D222" t="str">
        <f t="shared" si="3"/>
        <v>22009</v>
      </c>
      <c r="I222" s="142"/>
    </row>
    <row r="223" spans="1:9" x14ac:dyDescent="0.25">
      <c r="A223" s="142" t="s">
        <v>454</v>
      </c>
      <c r="B223" t="s">
        <v>680</v>
      </c>
      <c r="C223" t="s">
        <v>229</v>
      </c>
      <c r="D223" t="str">
        <f t="shared" si="3"/>
        <v>17403</v>
      </c>
      <c r="I223" s="142"/>
    </row>
    <row r="224" spans="1:9" x14ac:dyDescent="0.25">
      <c r="A224" s="142" t="s">
        <v>443</v>
      </c>
      <c r="B224" t="s">
        <v>681</v>
      </c>
      <c r="C224" t="s">
        <v>231</v>
      </c>
      <c r="D224" t="str">
        <f t="shared" si="3"/>
        <v>10309</v>
      </c>
      <c r="I224" s="142"/>
    </row>
    <row r="225" spans="1:10" x14ac:dyDescent="0.25">
      <c r="A225" s="142" t="s">
        <v>451</v>
      </c>
      <c r="B225" t="s">
        <v>682</v>
      </c>
      <c r="C225" t="s">
        <v>232</v>
      </c>
      <c r="D225" t="str">
        <f t="shared" si="3"/>
        <v>03400</v>
      </c>
      <c r="I225" s="142"/>
    </row>
    <row r="226" spans="1:10" x14ac:dyDescent="0.25">
      <c r="A226" s="142" t="s">
        <v>459</v>
      </c>
      <c r="B226" t="s">
        <v>683</v>
      </c>
      <c r="C226" t="s">
        <v>233</v>
      </c>
      <c r="D226" t="str">
        <f t="shared" si="3"/>
        <v>06122</v>
      </c>
      <c r="I226" s="142"/>
    </row>
    <row r="227" spans="1:10" x14ac:dyDescent="0.25">
      <c r="A227" s="142" t="s">
        <v>443</v>
      </c>
      <c r="B227" t="s">
        <v>684</v>
      </c>
      <c r="C227" t="s">
        <v>234</v>
      </c>
      <c r="D227" t="str">
        <f t="shared" si="3"/>
        <v>01160</v>
      </c>
      <c r="I227" s="142"/>
    </row>
    <row r="228" spans="1:10" x14ac:dyDescent="0.25">
      <c r="A228" s="142" t="s">
        <v>443</v>
      </c>
      <c r="B228" t="s">
        <v>685</v>
      </c>
      <c r="C228" t="s">
        <v>235</v>
      </c>
      <c r="D228" t="str">
        <f t="shared" si="3"/>
        <v>32416</v>
      </c>
      <c r="I228" s="142"/>
      <c r="J228" s="13"/>
    </row>
    <row r="229" spans="1:10" x14ac:dyDescent="0.25">
      <c r="A229" s="142" t="s">
        <v>454</v>
      </c>
      <c r="B229" t="s">
        <v>686</v>
      </c>
      <c r="C229" t="s">
        <v>236</v>
      </c>
      <c r="D229" t="str">
        <f t="shared" si="3"/>
        <v>17407</v>
      </c>
      <c r="I229" s="142"/>
    </row>
    <row r="230" spans="1:10" x14ac:dyDescent="0.25">
      <c r="A230" s="142" t="s">
        <v>438</v>
      </c>
      <c r="B230" t="s">
        <v>687</v>
      </c>
      <c r="C230" t="s">
        <v>237</v>
      </c>
      <c r="D230" t="str">
        <f t="shared" si="3"/>
        <v>34401</v>
      </c>
      <c r="I230" s="142"/>
    </row>
    <row r="231" spans="1:10" x14ac:dyDescent="0.25">
      <c r="A231" s="142" t="s">
        <v>459</v>
      </c>
      <c r="B231" t="s">
        <v>688</v>
      </c>
      <c r="C231" t="s">
        <v>238</v>
      </c>
      <c r="D231" t="str">
        <f t="shared" si="3"/>
        <v>20403</v>
      </c>
      <c r="I231" s="142"/>
    </row>
    <row r="232" spans="1:10" x14ac:dyDescent="0.25">
      <c r="A232" s="142" t="s">
        <v>443</v>
      </c>
      <c r="B232" t="s">
        <v>689</v>
      </c>
      <c r="C232" t="s">
        <v>239</v>
      </c>
      <c r="D232" t="str">
        <f t="shared" si="3"/>
        <v>38320</v>
      </c>
      <c r="I232" s="142"/>
    </row>
    <row r="233" spans="1:10" x14ac:dyDescent="0.25">
      <c r="A233" s="142" t="s">
        <v>471</v>
      </c>
      <c r="B233" t="s">
        <v>690</v>
      </c>
      <c r="C233" t="s">
        <v>240</v>
      </c>
      <c r="D233" t="str">
        <f t="shared" si="3"/>
        <v>13160</v>
      </c>
      <c r="I233" s="142"/>
    </row>
    <row r="234" spans="1:10" x14ac:dyDescent="0.25">
      <c r="A234" s="142" t="s">
        <v>446</v>
      </c>
      <c r="B234" t="s">
        <v>490</v>
      </c>
      <c r="C234" t="s">
        <v>241</v>
      </c>
      <c r="D234" t="str">
        <f t="shared" si="3"/>
        <v>28149</v>
      </c>
      <c r="I234" s="142"/>
    </row>
    <row r="235" spans="1:10" x14ac:dyDescent="0.25">
      <c r="A235" s="142" t="s">
        <v>438</v>
      </c>
      <c r="B235" s="159" t="s">
        <v>691</v>
      </c>
      <c r="C235" t="s">
        <v>242</v>
      </c>
      <c r="D235" t="str">
        <f t="shared" si="3"/>
        <v>14104</v>
      </c>
      <c r="I235" s="142"/>
    </row>
    <row r="236" spans="1:10" x14ac:dyDescent="0.25">
      <c r="A236" s="142" t="s">
        <v>497</v>
      </c>
      <c r="B236" s="159" t="s">
        <v>692</v>
      </c>
      <c r="C236" t="s">
        <v>693</v>
      </c>
      <c r="D236" t="str">
        <f t="shared" si="3"/>
        <v>34974</v>
      </c>
      <c r="I236" s="142"/>
    </row>
    <row r="237" spans="1:10" x14ac:dyDescent="0.25">
      <c r="A237" s="142" t="s">
        <v>497</v>
      </c>
      <c r="B237" t="s">
        <v>694</v>
      </c>
      <c r="C237" t="s">
        <v>695</v>
      </c>
      <c r="D237" t="str">
        <f t="shared" si="3"/>
        <v>34975</v>
      </c>
      <c r="I237" s="142"/>
    </row>
    <row r="238" spans="1:10" x14ac:dyDescent="0.25">
      <c r="A238" s="142" t="s">
        <v>454</v>
      </c>
      <c r="B238" t="s">
        <v>696</v>
      </c>
      <c r="C238" t="s">
        <v>243</v>
      </c>
      <c r="D238" t="str">
        <f t="shared" si="3"/>
        <v>17001</v>
      </c>
      <c r="I238" s="142"/>
    </row>
    <row r="239" spans="1:10" x14ac:dyDescent="0.25">
      <c r="A239" s="142" t="s">
        <v>446</v>
      </c>
      <c r="B239" t="s">
        <v>697</v>
      </c>
      <c r="C239" t="s">
        <v>244</v>
      </c>
      <c r="D239" t="str">
        <f t="shared" si="3"/>
        <v>29101</v>
      </c>
      <c r="I239" s="142"/>
    </row>
    <row r="240" spans="1:10" x14ac:dyDescent="0.25">
      <c r="A240" s="142" t="s">
        <v>471</v>
      </c>
      <c r="B240" t="s">
        <v>698</v>
      </c>
      <c r="C240" t="s">
        <v>245</v>
      </c>
      <c r="D240" t="str">
        <f t="shared" si="3"/>
        <v>39119</v>
      </c>
      <c r="I240" s="142"/>
    </row>
    <row r="241" spans="1:9" x14ac:dyDescent="0.25">
      <c r="A241" s="142" t="s">
        <v>443</v>
      </c>
      <c r="B241" t="s">
        <v>699</v>
      </c>
      <c r="C241" t="s">
        <v>246</v>
      </c>
      <c r="D241" t="str">
        <f t="shared" si="3"/>
        <v>26070</v>
      </c>
      <c r="I241" s="142"/>
    </row>
    <row r="242" spans="1:9" x14ac:dyDescent="0.25">
      <c r="A242" s="142" t="s">
        <v>478</v>
      </c>
      <c r="B242" t="s">
        <v>700</v>
      </c>
      <c r="C242" t="s">
        <v>247</v>
      </c>
      <c r="D242" t="str">
        <f t="shared" si="3"/>
        <v>05323</v>
      </c>
      <c r="I242" s="142"/>
    </row>
    <row r="243" spans="1:9" x14ac:dyDescent="0.25">
      <c r="A243" s="142" t="s">
        <v>446</v>
      </c>
      <c r="B243" t="s">
        <v>701</v>
      </c>
      <c r="C243" t="s">
        <v>248</v>
      </c>
      <c r="D243" t="str">
        <f t="shared" si="3"/>
        <v>28010</v>
      </c>
      <c r="I243" s="142"/>
    </row>
    <row r="244" spans="1:9" x14ac:dyDescent="0.25">
      <c r="A244" s="142" t="s">
        <v>438</v>
      </c>
      <c r="B244" t="s">
        <v>702</v>
      </c>
      <c r="C244" t="s">
        <v>249</v>
      </c>
      <c r="D244" t="str">
        <f t="shared" si="3"/>
        <v>23309</v>
      </c>
      <c r="I244" s="142"/>
    </row>
    <row r="245" spans="1:9" x14ac:dyDescent="0.25">
      <c r="A245" s="142" t="s">
        <v>454</v>
      </c>
      <c r="B245" t="s">
        <v>703</v>
      </c>
      <c r="C245" t="s">
        <v>250</v>
      </c>
      <c r="D245" t="str">
        <f t="shared" si="3"/>
        <v>17412</v>
      </c>
      <c r="I245" s="142"/>
    </row>
    <row r="246" spans="1:9" x14ac:dyDescent="0.25">
      <c r="A246" s="142" t="s">
        <v>459</v>
      </c>
      <c r="B246" t="s">
        <v>704</v>
      </c>
      <c r="C246" t="s">
        <v>251</v>
      </c>
      <c r="D246" t="str">
        <f t="shared" si="3"/>
        <v>30002</v>
      </c>
      <c r="I246" s="142"/>
    </row>
    <row r="247" spans="1:9" x14ac:dyDescent="0.25">
      <c r="A247" s="142" t="s">
        <v>454</v>
      </c>
      <c r="B247" t="s">
        <v>705</v>
      </c>
      <c r="C247" t="s">
        <v>252</v>
      </c>
      <c r="D247" t="str">
        <f t="shared" si="3"/>
        <v>17404</v>
      </c>
      <c r="I247" s="142"/>
    </row>
    <row r="248" spans="1:9" x14ac:dyDescent="0.25">
      <c r="A248" s="142" t="s">
        <v>446</v>
      </c>
      <c r="B248" t="s">
        <v>706</v>
      </c>
      <c r="C248" t="s">
        <v>253</v>
      </c>
      <c r="D248" t="str">
        <f t="shared" si="3"/>
        <v>31201</v>
      </c>
      <c r="I248" s="142"/>
    </row>
    <row r="249" spans="1:9" x14ac:dyDescent="0.25">
      <c r="A249" s="142" t="s">
        <v>454</v>
      </c>
      <c r="B249" t="s">
        <v>707</v>
      </c>
      <c r="C249" t="s">
        <v>254</v>
      </c>
      <c r="D249" t="str">
        <f t="shared" si="3"/>
        <v>17410</v>
      </c>
      <c r="I249" s="142"/>
    </row>
    <row r="250" spans="1:9" x14ac:dyDescent="0.25">
      <c r="A250" s="142" t="s">
        <v>481</v>
      </c>
      <c r="B250" s="153" t="s">
        <v>708</v>
      </c>
      <c r="C250" t="s">
        <v>255</v>
      </c>
      <c r="D250" t="str">
        <f t="shared" si="3"/>
        <v>13156</v>
      </c>
      <c r="I250" s="142"/>
    </row>
    <row r="251" spans="1:9" x14ac:dyDescent="0.25">
      <c r="A251" s="142" t="s">
        <v>438</v>
      </c>
      <c r="B251" t="s">
        <v>709</v>
      </c>
      <c r="C251" t="s">
        <v>256</v>
      </c>
      <c r="D251" t="str">
        <f t="shared" si="3"/>
        <v>25118</v>
      </c>
      <c r="I251" s="142"/>
    </row>
    <row r="252" spans="1:9" x14ac:dyDescent="0.25">
      <c r="A252" s="142" t="s">
        <v>478</v>
      </c>
      <c r="B252" t="s">
        <v>710</v>
      </c>
      <c r="C252" t="s">
        <v>257</v>
      </c>
      <c r="D252" t="str">
        <f t="shared" si="3"/>
        <v>18402</v>
      </c>
      <c r="I252" s="142"/>
    </row>
    <row r="253" spans="1:9" x14ac:dyDescent="0.25">
      <c r="A253" s="142" t="s">
        <v>446</v>
      </c>
      <c r="B253" t="s">
        <v>711</v>
      </c>
      <c r="C253" t="s">
        <v>258</v>
      </c>
      <c r="D253" t="str">
        <f t="shared" si="3"/>
        <v>15206</v>
      </c>
      <c r="I253" s="142"/>
    </row>
    <row r="254" spans="1:9" x14ac:dyDescent="0.25">
      <c r="A254" s="142" t="s">
        <v>438</v>
      </c>
      <c r="B254" t="s">
        <v>712</v>
      </c>
      <c r="C254" t="s">
        <v>259</v>
      </c>
      <c r="D254" t="str">
        <f t="shared" si="3"/>
        <v>23042</v>
      </c>
      <c r="I254" s="142"/>
    </row>
    <row r="255" spans="1:9" x14ac:dyDescent="0.25">
      <c r="A255" s="142" t="s">
        <v>443</v>
      </c>
      <c r="B255" t="s">
        <v>713</v>
      </c>
      <c r="C255" t="s">
        <v>260</v>
      </c>
      <c r="D255" t="str">
        <f t="shared" si="3"/>
        <v>32081</v>
      </c>
      <c r="I255" s="142"/>
    </row>
    <row r="256" spans="1:9" x14ac:dyDescent="0.25">
      <c r="A256" s="174" t="s">
        <v>497</v>
      </c>
      <c r="B256" s="153" t="s">
        <v>714</v>
      </c>
      <c r="C256" t="s">
        <v>261</v>
      </c>
      <c r="D256" t="str">
        <f t="shared" si="3"/>
        <v>32901</v>
      </c>
      <c r="I256" s="142"/>
    </row>
    <row r="257" spans="1:10" x14ac:dyDescent="0.25">
      <c r="A257" s="142" t="s">
        <v>443</v>
      </c>
      <c r="B257" t="s">
        <v>715</v>
      </c>
      <c r="C257" t="s">
        <v>262</v>
      </c>
      <c r="D257" t="str">
        <f t="shared" si="3"/>
        <v>22008</v>
      </c>
      <c r="I257" s="142"/>
    </row>
    <row r="258" spans="1:10" x14ac:dyDescent="0.25">
      <c r="A258" s="142" t="s">
        <v>443</v>
      </c>
      <c r="B258" t="s">
        <v>716</v>
      </c>
      <c r="C258" t="s">
        <v>263</v>
      </c>
      <c r="D258" t="str">
        <f t="shared" si="3"/>
        <v>38322</v>
      </c>
      <c r="I258" s="142"/>
    </row>
    <row r="259" spans="1:10" x14ac:dyDescent="0.25">
      <c r="A259" s="142" t="s">
        <v>446</v>
      </c>
      <c r="B259" s="13" t="s">
        <v>717</v>
      </c>
      <c r="C259" t="s">
        <v>264</v>
      </c>
      <c r="D259" t="str">
        <f t="shared" si="3"/>
        <v>31401</v>
      </c>
      <c r="I259" s="142"/>
    </row>
    <row r="260" spans="1:10" x14ac:dyDescent="0.25">
      <c r="A260" s="142" t="s">
        <v>451</v>
      </c>
      <c r="B260" t="s">
        <v>718</v>
      </c>
      <c r="C260" t="s">
        <v>265</v>
      </c>
      <c r="D260" t="str">
        <f t="shared" si="3"/>
        <v>11054</v>
      </c>
      <c r="I260" s="142"/>
    </row>
    <row r="261" spans="1:10" x14ac:dyDescent="0.25">
      <c r="A261" s="142" t="s">
        <v>451</v>
      </c>
      <c r="B261" t="s">
        <v>719</v>
      </c>
      <c r="C261" t="s">
        <v>266</v>
      </c>
      <c r="D261" t="str">
        <f t="shared" ref="D261:D321" si="4">B261</f>
        <v>07035</v>
      </c>
      <c r="I261" s="142"/>
    </row>
    <row r="262" spans="1:10" x14ac:dyDescent="0.25">
      <c r="A262" s="142" t="s">
        <v>481</v>
      </c>
      <c r="B262" t="s">
        <v>720</v>
      </c>
      <c r="C262" t="s">
        <v>267</v>
      </c>
      <c r="D262" t="str">
        <f t="shared" si="4"/>
        <v>04069</v>
      </c>
      <c r="I262" s="142"/>
    </row>
    <row r="263" spans="1:10" x14ac:dyDescent="0.25">
      <c r="A263" s="142" t="s">
        <v>454</v>
      </c>
      <c r="B263" t="s">
        <v>721</v>
      </c>
      <c r="C263" t="s">
        <v>268</v>
      </c>
      <c r="D263" t="str">
        <f t="shared" si="4"/>
        <v>27001</v>
      </c>
      <c r="I263" s="142"/>
    </row>
    <row r="264" spans="1:10" x14ac:dyDescent="0.25">
      <c r="A264" s="142" t="s">
        <v>443</v>
      </c>
      <c r="B264" t="s">
        <v>722</v>
      </c>
      <c r="C264" t="s">
        <v>269</v>
      </c>
      <c r="D264" t="str">
        <f t="shared" si="4"/>
        <v>38304</v>
      </c>
      <c r="I264" s="142"/>
    </row>
    <row r="265" spans="1:10" x14ac:dyDescent="0.25">
      <c r="A265" s="142" t="s">
        <v>459</v>
      </c>
      <c r="B265" t="s">
        <v>723</v>
      </c>
      <c r="C265" t="s">
        <v>270</v>
      </c>
      <c r="D265" t="str">
        <f t="shared" si="4"/>
        <v>30303</v>
      </c>
      <c r="I265" s="142"/>
    </row>
    <row r="266" spans="1:10" x14ac:dyDescent="0.25">
      <c r="A266" s="142" t="s">
        <v>446</v>
      </c>
      <c r="B266" t="s">
        <v>724</v>
      </c>
      <c r="C266" t="s">
        <v>271</v>
      </c>
      <c r="D266" t="str">
        <f t="shared" si="4"/>
        <v>31311</v>
      </c>
      <c r="I266" s="142"/>
    </row>
    <row r="267" spans="1:10" x14ac:dyDescent="0.25">
      <c r="A267" s="174" t="s">
        <v>497</v>
      </c>
      <c r="B267" s="153" t="s">
        <v>725</v>
      </c>
      <c r="C267" t="s">
        <v>272</v>
      </c>
      <c r="D267" t="str">
        <f t="shared" si="4"/>
        <v>17905</v>
      </c>
      <c r="I267" s="142"/>
    </row>
    <row r="268" spans="1:10" x14ac:dyDescent="0.25">
      <c r="A268" s="174" t="s">
        <v>497</v>
      </c>
      <c r="B268" s="153" t="s">
        <v>726</v>
      </c>
      <c r="C268" t="s">
        <v>273</v>
      </c>
      <c r="D268" t="str">
        <f t="shared" si="4"/>
        <v>27905</v>
      </c>
      <c r="I268" s="142"/>
    </row>
    <row r="269" spans="1:10" x14ac:dyDescent="0.25">
      <c r="A269" s="174" t="s">
        <v>497</v>
      </c>
      <c r="B269" t="s">
        <v>727</v>
      </c>
      <c r="C269" t="s">
        <v>274</v>
      </c>
      <c r="D269" t="str">
        <f t="shared" si="4"/>
        <v>17902</v>
      </c>
      <c r="I269" s="142"/>
    </row>
    <row r="270" spans="1:10" x14ac:dyDescent="0.25">
      <c r="A270" s="142" t="s">
        <v>443</v>
      </c>
      <c r="B270" t="s">
        <v>728</v>
      </c>
      <c r="C270" t="s">
        <v>275</v>
      </c>
      <c r="D270" t="str">
        <f t="shared" si="4"/>
        <v>33202</v>
      </c>
      <c r="I270" s="142"/>
    </row>
    <row r="271" spans="1:10" x14ac:dyDescent="0.25">
      <c r="A271" s="142" t="s">
        <v>454</v>
      </c>
      <c r="B271" t="s">
        <v>729</v>
      </c>
      <c r="C271" t="s">
        <v>276</v>
      </c>
      <c r="D271" t="str">
        <f t="shared" si="4"/>
        <v>27320</v>
      </c>
      <c r="I271" s="142"/>
    </row>
    <row r="272" spans="1:10" x14ac:dyDescent="0.25">
      <c r="A272" s="142" t="s">
        <v>471</v>
      </c>
      <c r="B272" s="153" t="s">
        <v>730</v>
      </c>
      <c r="C272" t="s">
        <v>277</v>
      </c>
      <c r="D272" t="str">
        <f t="shared" si="4"/>
        <v>39201</v>
      </c>
      <c r="I272" s="142"/>
      <c r="J272" s="13"/>
    </row>
    <row r="273" spans="1:10" x14ac:dyDescent="0.25">
      <c r="A273" s="142" t="s">
        <v>454</v>
      </c>
      <c r="B273" t="s">
        <v>731</v>
      </c>
      <c r="C273" t="s">
        <v>279</v>
      </c>
      <c r="D273" t="str">
        <f t="shared" si="4"/>
        <v>27010</v>
      </c>
      <c r="I273" s="142"/>
    </row>
    <row r="274" spans="1:10" x14ac:dyDescent="0.25">
      <c r="A274" s="142" t="s">
        <v>438</v>
      </c>
      <c r="B274" t="s">
        <v>732</v>
      </c>
      <c r="C274" t="s">
        <v>280</v>
      </c>
      <c r="D274" t="str">
        <f t="shared" si="4"/>
        <v>14077</v>
      </c>
      <c r="I274" s="142"/>
    </row>
    <row r="275" spans="1:10" x14ac:dyDescent="0.25">
      <c r="A275" s="142" t="s">
        <v>454</v>
      </c>
      <c r="B275" t="s">
        <v>733</v>
      </c>
      <c r="C275" t="s">
        <v>281</v>
      </c>
      <c r="D275" t="str">
        <f t="shared" si="4"/>
        <v>17409</v>
      </c>
      <c r="I275" s="142"/>
      <c r="J275" s="13"/>
    </row>
    <row r="276" spans="1:10" x14ac:dyDescent="0.25">
      <c r="A276" s="142" t="s">
        <v>443</v>
      </c>
      <c r="B276" t="s">
        <v>734</v>
      </c>
      <c r="C276" t="s">
        <v>282</v>
      </c>
      <c r="D276" t="str">
        <f t="shared" si="4"/>
        <v>38265</v>
      </c>
      <c r="I276" s="142"/>
    </row>
    <row r="277" spans="1:10" x14ac:dyDescent="0.25">
      <c r="A277" s="142" t="s">
        <v>438</v>
      </c>
      <c r="B277" t="s">
        <v>735</v>
      </c>
      <c r="C277" t="s">
        <v>283</v>
      </c>
      <c r="D277" t="str">
        <f t="shared" si="4"/>
        <v>34402</v>
      </c>
      <c r="I277" s="142"/>
    </row>
    <row r="278" spans="1:10" x14ac:dyDescent="0.25">
      <c r="A278" s="142" t="s">
        <v>471</v>
      </c>
      <c r="B278" t="s">
        <v>736</v>
      </c>
      <c r="C278" t="s">
        <v>284</v>
      </c>
      <c r="D278" t="str">
        <f t="shared" si="4"/>
        <v>19400</v>
      </c>
      <c r="I278" s="142"/>
    </row>
    <row r="279" spans="1:10" x14ac:dyDescent="0.25">
      <c r="A279" s="142" t="s">
        <v>438</v>
      </c>
      <c r="B279" t="s">
        <v>737</v>
      </c>
      <c r="C279" t="s">
        <v>285</v>
      </c>
      <c r="D279" t="str">
        <f t="shared" si="4"/>
        <v>21237</v>
      </c>
      <c r="I279" s="142"/>
    </row>
    <row r="280" spans="1:10" x14ac:dyDescent="0.25">
      <c r="A280" s="142" t="s">
        <v>481</v>
      </c>
      <c r="B280" t="s">
        <v>738</v>
      </c>
      <c r="C280" t="s">
        <v>286</v>
      </c>
      <c r="D280" t="str">
        <f t="shared" si="4"/>
        <v>24404</v>
      </c>
      <c r="I280" s="142"/>
    </row>
    <row r="281" spans="1:10" x14ac:dyDescent="0.25">
      <c r="A281" s="142" t="s">
        <v>471</v>
      </c>
      <c r="B281" t="s">
        <v>739</v>
      </c>
      <c r="C281" t="s">
        <v>287</v>
      </c>
      <c r="D281" t="str">
        <f t="shared" si="4"/>
        <v>39202</v>
      </c>
      <c r="I281" s="142"/>
    </row>
    <row r="282" spans="1:10" x14ac:dyDescent="0.25">
      <c r="A282" s="142" t="s">
        <v>451</v>
      </c>
      <c r="B282" t="s">
        <v>494</v>
      </c>
      <c r="C282" t="s">
        <v>288</v>
      </c>
      <c r="D282" t="str">
        <f t="shared" si="4"/>
        <v>36300</v>
      </c>
      <c r="I282" s="142"/>
    </row>
    <row r="283" spans="1:10" x14ac:dyDescent="0.25">
      <c r="A283" s="142" t="s">
        <v>459</v>
      </c>
      <c r="B283" t="s">
        <v>740</v>
      </c>
      <c r="C283" t="s">
        <v>289</v>
      </c>
      <c r="D283" t="str">
        <f t="shared" si="4"/>
        <v>08130</v>
      </c>
      <c r="I283" s="142"/>
    </row>
    <row r="284" spans="1:10" x14ac:dyDescent="0.25">
      <c r="A284" s="142" t="s">
        <v>459</v>
      </c>
      <c r="B284" t="s">
        <v>741</v>
      </c>
      <c r="C284" t="s">
        <v>290</v>
      </c>
      <c r="D284" t="str">
        <f t="shared" si="4"/>
        <v>20400</v>
      </c>
      <c r="I284" s="142"/>
    </row>
    <row r="285" spans="1:10" x14ac:dyDescent="0.25">
      <c r="A285" s="142" t="s">
        <v>454</v>
      </c>
      <c r="B285" t="s">
        <v>742</v>
      </c>
      <c r="C285" t="s">
        <v>291</v>
      </c>
      <c r="D285" t="str">
        <f t="shared" si="4"/>
        <v>17406</v>
      </c>
      <c r="I285" s="142"/>
    </row>
    <row r="286" spans="1:10" x14ac:dyDescent="0.25">
      <c r="A286" s="142" t="s">
        <v>438</v>
      </c>
      <c r="B286" t="s">
        <v>743</v>
      </c>
      <c r="C286" t="s">
        <v>292</v>
      </c>
      <c r="D286" t="str">
        <f t="shared" si="4"/>
        <v>34033</v>
      </c>
      <c r="I286" s="142"/>
    </row>
    <row r="287" spans="1:10" x14ac:dyDescent="0.25">
      <c r="A287" s="142" t="s">
        <v>471</v>
      </c>
      <c r="B287" t="s">
        <v>744</v>
      </c>
      <c r="C287" t="s">
        <v>293</v>
      </c>
      <c r="D287" t="str">
        <f t="shared" si="4"/>
        <v>39002</v>
      </c>
      <c r="I287" s="142"/>
    </row>
    <row r="288" spans="1:10" x14ac:dyDescent="0.25">
      <c r="A288" s="142" t="s">
        <v>454</v>
      </c>
      <c r="B288" t="s">
        <v>745</v>
      </c>
      <c r="C288" t="s">
        <v>294</v>
      </c>
      <c r="D288" t="str">
        <f t="shared" si="4"/>
        <v>27083</v>
      </c>
      <c r="I288" s="142"/>
    </row>
    <row r="289" spans="1:10" x14ac:dyDescent="0.25">
      <c r="A289" s="142" t="s">
        <v>443</v>
      </c>
      <c r="B289" t="s">
        <v>746</v>
      </c>
      <c r="C289" t="s">
        <v>295</v>
      </c>
      <c r="D289" t="str">
        <f t="shared" si="4"/>
        <v>33070</v>
      </c>
      <c r="I289" s="142"/>
    </row>
    <row r="290" spans="1:10" x14ac:dyDescent="0.25">
      <c r="A290" s="142" t="s">
        <v>459</v>
      </c>
      <c r="B290" t="s">
        <v>747</v>
      </c>
      <c r="C290" t="s">
        <v>296</v>
      </c>
      <c r="D290" t="str">
        <f t="shared" si="4"/>
        <v>06037</v>
      </c>
      <c r="I290" s="142"/>
    </row>
    <row r="291" spans="1:10" x14ac:dyDescent="0.25">
      <c r="A291" s="142" t="s">
        <v>454</v>
      </c>
      <c r="B291" t="s">
        <v>748</v>
      </c>
      <c r="C291" t="s">
        <v>297</v>
      </c>
      <c r="D291" t="str">
        <f t="shared" si="4"/>
        <v>17402</v>
      </c>
      <c r="I291" s="142"/>
    </row>
    <row r="292" spans="1:10" x14ac:dyDescent="0.25">
      <c r="A292" s="142" t="s">
        <v>459</v>
      </c>
      <c r="B292" t="s">
        <v>749</v>
      </c>
      <c r="C292" t="s">
        <v>299</v>
      </c>
      <c r="D292" t="str">
        <f t="shared" si="4"/>
        <v>35200</v>
      </c>
      <c r="I292" s="142"/>
    </row>
    <row r="293" spans="1:10" x14ac:dyDescent="0.25">
      <c r="A293" s="142" t="s">
        <v>471</v>
      </c>
      <c r="B293" t="s">
        <v>750</v>
      </c>
      <c r="C293" t="s">
        <v>300</v>
      </c>
      <c r="D293" t="str">
        <f t="shared" si="4"/>
        <v>13073</v>
      </c>
      <c r="I293" s="142"/>
    </row>
    <row r="294" spans="1:10" x14ac:dyDescent="0.25">
      <c r="A294" s="142" t="s">
        <v>451</v>
      </c>
      <c r="B294" t="s">
        <v>751</v>
      </c>
      <c r="C294" t="s">
        <v>301</v>
      </c>
      <c r="D294" t="str">
        <f t="shared" si="4"/>
        <v>36401</v>
      </c>
      <c r="I294" s="142"/>
    </row>
    <row r="295" spans="1:10" x14ac:dyDescent="0.25">
      <c r="A295" s="142" t="s">
        <v>451</v>
      </c>
      <c r="B295" t="s">
        <v>752</v>
      </c>
      <c r="C295" t="s">
        <v>302</v>
      </c>
      <c r="D295" t="str">
        <f t="shared" si="4"/>
        <v>36140</v>
      </c>
      <c r="I295" s="142"/>
    </row>
    <row r="296" spans="1:10" x14ac:dyDescent="0.25">
      <c r="A296" s="142" t="s">
        <v>471</v>
      </c>
      <c r="B296" s="153" t="s">
        <v>753</v>
      </c>
      <c r="C296" t="s">
        <v>303</v>
      </c>
      <c r="D296" t="str">
        <f t="shared" si="4"/>
        <v>39207</v>
      </c>
      <c r="I296" s="142"/>
    </row>
    <row r="297" spans="1:10" x14ac:dyDescent="0.25">
      <c r="A297" s="142" t="s">
        <v>481</v>
      </c>
      <c r="B297" t="s">
        <v>754</v>
      </c>
      <c r="C297" t="s">
        <v>304</v>
      </c>
      <c r="D297" t="str">
        <f t="shared" si="4"/>
        <v>13146</v>
      </c>
      <c r="I297" s="142"/>
    </row>
    <row r="298" spans="1:10" x14ac:dyDescent="0.25">
      <c r="A298" s="142" t="s">
        <v>459</v>
      </c>
      <c r="B298" t="s">
        <v>755</v>
      </c>
      <c r="C298" t="s">
        <v>305</v>
      </c>
      <c r="D298" t="str">
        <f t="shared" si="4"/>
        <v>06112</v>
      </c>
      <c r="I298" s="142"/>
    </row>
    <row r="299" spans="1:10" x14ac:dyDescent="0.25">
      <c r="A299" s="142" t="s">
        <v>443</v>
      </c>
      <c r="B299" t="s">
        <v>756</v>
      </c>
      <c r="C299" t="s">
        <v>306</v>
      </c>
      <c r="D299" t="str">
        <f t="shared" si="4"/>
        <v>01109</v>
      </c>
      <c r="I299" s="142"/>
    </row>
    <row r="300" spans="1:10" x14ac:dyDescent="0.25">
      <c r="A300" s="142" t="s">
        <v>481</v>
      </c>
      <c r="B300" t="s">
        <v>757</v>
      </c>
      <c r="C300" t="s">
        <v>307</v>
      </c>
      <c r="D300" t="str">
        <f t="shared" si="4"/>
        <v>09209</v>
      </c>
      <c r="I300" s="142"/>
    </row>
    <row r="301" spans="1:10" x14ac:dyDescent="0.25">
      <c r="A301" s="142" t="s">
        <v>443</v>
      </c>
      <c r="B301" t="s">
        <v>758</v>
      </c>
      <c r="C301" t="s">
        <v>308</v>
      </c>
      <c r="D301" t="str">
        <f t="shared" si="4"/>
        <v>33049</v>
      </c>
      <c r="I301" s="142"/>
    </row>
    <row r="302" spans="1:10" x14ac:dyDescent="0.25">
      <c r="A302" s="142" t="s">
        <v>481</v>
      </c>
      <c r="B302" t="s">
        <v>759</v>
      </c>
      <c r="C302" t="s">
        <v>309</v>
      </c>
      <c r="D302" t="str">
        <f t="shared" si="4"/>
        <v>04246</v>
      </c>
      <c r="I302" s="142"/>
    </row>
    <row r="303" spans="1:10" x14ac:dyDescent="0.25">
      <c r="A303" s="142" t="s">
        <v>443</v>
      </c>
      <c r="B303" t="s">
        <v>760</v>
      </c>
      <c r="C303" t="s">
        <v>310</v>
      </c>
      <c r="D303" t="str">
        <f t="shared" si="4"/>
        <v>32363</v>
      </c>
      <c r="I303" s="142"/>
      <c r="J303" s="153"/>
    </row>
    <row r="304" spans="1:10" x14ac:dyDescent="0.25">
      <c r="A304" s="142" t="s">
        <v>471</v>
      </c>
      <c r="B304" s="153" t="s">
        <v>761</v>
      </c>
      <c r="C304" t="s">
        <v>311</v>
      </c>
      <c r="D304" t="str">
        <f t="shared" si="4"/>
        <v>39208</v>
      </c>
      <c r="I304" s="142"/>
      <c r="J304" s="153"/>
    </row>
    <row r="305" spans="1:11" x14ac:dyDescent="0.25">
      <c r="A305" s="142" t="s">
        <v>497</v>
      </c>
      <c r="B305" t="s">
        <v>762</v>
      </c>
      <c r="C305" s="13" t="s">
        <v>763</v>
      </c>
      <c r="D305" t="str">
        <f t="shared" si="4"/>
        <v>37902</v>
      </c>
      <c r="I305" s="142"/>
      <c r="J305" s="161"/>
    </row>
    <row r="306" spans="1:11" x14ac:dyDescent="0.25">
      <c r="A306" s="142" t="s">
        <v>438</v>
      </c>
      <c r="B306" t="s">
        <v>764</v>
      </c>
      <c r="C306" t="s">
        <v>313</v>
      </c>
      <c r="D306" t="str">
        <f t="shared" si="4"/>
        <v>21303</v>
      </c>
      <c r="I306" s="142"/>
      <c r="J306" s="153"/>
    </row>
    <row r="307" spans="1:11" x14ac:dyDescent="0.25">
      <c r="A307" s="142" t="s">
        <v>454</v>
      </c>
      <c r="B307" t="s">
        <v>765</v>
      </c>
      <c r="C307" t="s">
        <v>314</v>
      </c>
      <c r="D307" t="str">
        <f t="shared" si="4"/>
        <v>27416</v>
      </c>
      <c r="I307" s="142"/>
      <c r="J307" s="153"/>
    </row>
    <row r="308" spans="1:11" x14ac:dyDescent="0.25">
      <c r="A308" s="142" t="s">
        <v>459</v>
      </c>
      <c r="B308" t="s">
        <v>766</v>
      </c>
      <c r="C308" t="s">
        <v>315</v>
      </c>
      <c r="D308" t="str">
        <f t="shared" si="4"/>
        <v>20405</v>
      </c>
      <c r="I308" s="142"/>
      <c r="J308" s="159"/>
    </row>
    <row r="309" spans="1:11" x14ac:dyDescent="0.25">
      <c r="A309" s="142" t="s">
        <v>443</v>
      </c>
      <c r="B309" s="160" t="s">
        <v>767</v>
      </c>
      <c r="C309" s="13" t="s">
        <v>317</v>
      </c>
      <c r="D309" t="str">
        <f t="shared" si="4"/>
        <v>22200</v>
      </c>
      <c r="I309" s="142"/>
      <c r="J309" s="159"/>
    </row>
    <row r="310" spans="1:11" x14ac:dyDescent="0.25">
      <c r="A310" s="142" t="s">
        <v>438</v>
      </c>
      <c r="B310" t="s">
        <v>768</v>
      </c>
      <c r="C310" t="s">
        <v>318</v>
      </c>
      <c r="D310" t="str">
        <f t="shared" si="4"/>
        <v>25160</v>
      </c>
      <c r="I310" s="142"/>
      <c r="J310" s="159"/>
    </row>
    <row r="311" spans="1:11" x14ac:dyDescent="0.25">
      <c r="A311" s="174" t="s">
        <v>497</v>
      </c>
      <c r="B311" t="s">
        <v>769</v>
      </c>
      <c r="C311" s="13" t="s">
        <v>770</v>
      </c>
      <c r="D311" t="str">
        <f t="shared" si="4"/>
        <v>36901</v>
      </c>
      <c r="I311" s="142"/>
      <c r="J311" s="153"/>
    </row>
    <row r="312" spans="1:11" x14ac:dyDescent="0.25">
      <c r="A312" s="142" t="s">
        <v>481</v>
      </c>
      <c r="B312" t="s">
        <v>771</v>
      </c>
      <c r="C312" t="s">
        <v>319</v>
      </c>
      <c r="D312" t="str">
        <f t="shared" si="4"/>
        <v>13167</v>
      </c>
      <c r="I312" s="142"/>
      <c r="J312" s="153"/>
    </row>
    <row r="313" spans="1:11" x14ac:dyDescent="0.25">
      <c r="A313" s="142" t="s">
        <v>438</v>
      </c>
      <c r="B313" t="s">
        <v>470</v>
      </c>
      <c r="C313" t="s">
        <v>320</v>
      </c>
      <c r="D313" t="str">
        <f t="shared" si="4"/>
        <v>21232</v>
      </c>
      <c r="I313" s="142"/>
      <c r="J313" s="153"/>
    </row>
    <row r="314" spans="1:11" x14ac:dyDescent="0.25">
      <c r="A314" s="142" t="s">
        <v>438</v>
      </c>
      <c r="B314" t="s">
        <v>772</v>
      </c>
      <c r="C314" t="s">
        <v>321</v>
      </c>
      <c r="D314" t="str">
        <f t="shared" si="4"/>
        <v>14117</v>
      </c>
      <c r="I314" s="142"/>
      <c r="J314" s="153"/>
    </row>
    <row r="315" spans="1:11" x14ac:dyDescent="0.25">
      <c r="A315" s="142" t="s">
        <v>459</v>
      </c>
      <c r="B315" t="s">
        <v>773</v>
      </c>
      <c r="C315" t="s">
        <v>322</v>
      </c>
      <c r="D315" t="str">
        <f t="shared" si="4"/>
        <v>20094</v>
      </c>
      <c r="I315" s="142"/>
      <c r="J315" s="160"/>
      <c r="K315" s="13"/>
    </row>
    <row r="316" spans="1:11" x14ac:dyDescent="0.25">
      <c r="A316" s="142" t="s">
        <v>459</v>
      </c>
      <c r="B316" t="s">
        <v>774</v>
      </c>
      <c r="C316" t="s">
        <v>323</v>
      </c>
      <c r="D316" t="str">
        <f t="shared" si="4"/>
        <v>08404</v>
      </c>
      <c r="I316" s="142"/>
      <c r="J316" s="160"/>
      <c r="K316" s="13"/>
    </row>
    <row r="317" spans="1:11" x14ac:dyDescent="0.25">
      <c r="A317" s="142" t="s">
        <v>471</v>
      </c>
      <c r="B317" s="153" t="s">
        <v>775</v>
      </c>
      <c r="C317" t="s">
        <v>325</v>
      </c>
      <c r="D317" t="str">
        <f t="shared" si="4"/>
        <v>39007</v>
      </c>
      <c r="I317" s="142"/>
      <c r="J317" s="161"/>
    </row>
    <row r="318" spans="1:11" x14ac:dyDescent="0.25">
      <c r="A318" t="s">
        <v>438</v>
      </c>
      <c r="B318" t="s">
        <v>776</v>
      </c>
      <c r="C318" t="s">
        <v>326</v>
      </c>
      <c r="D318" t="str">
        <f t="shared" si="4"/>
        <v>34002</v>
      </c>
      <c r="I318" s="142"/>
      <c r="J318" s="161"/>
    </row>
    <row r="319" spans="1:11" x14ac:dyDescent="0.25">
      <c r="A319" t="s">
        <v>471</v>
      </c>
      <c r="B319" t="s">
        <v>777</v>
      </c>
      <c r="C319" t="s">
        <v>327</v>
      </c>
      <c r="D319" t="str">
        <f t="shared" si="4"/>
        <v>39205</v>
      </c>
      <c r="I319" s="142"/>
      <c r="J319" s="161"/>
    </row>
    <row r="320" spans="1:11" x14ac:dyDescent="0.25">
      <c r="B320" s="142" t="s">
        <v>801</v>
      </c>
      <c r="C320" t="s">
        <v>802</v>
      </c>
      <c r="D320" t="str">
        <f t="shared" si="4"/>
        <v>17919</v>
      </c>
    </row>
    <row r="321" spans="2:4" x14ac:dyDescent="0.25">
      <c r="B321" s="142" t="s">
        <v>810</v>
      </c>
      <c r="C321" t="s">
        <v>803</v>
      </c>
      <c r="D321" t="str">
        <f t="shared" si="4"/>
        <v>06901</v>
      </c>
    </row>
  </sheetData>
  <sheetProtection algorithmName="SHA-512" hashValue="rMBRYrVL9cwB03ylsQ3SHloU8FpEGun912s/0hHJzrogW1VpGzlPeFF+FtDPvoLOmBNf8YZJmsHzUh/2DO54Kg==" saltValue="g3GemjGn2I4tl1ardJ5m7Q==" spinCount="100000" sheet="1" objects="1" scenarios="1"/>
  <conditionalFormatting sqref="B36">
    <cfRule type="duplicateValues" dxfId="6" priority="2"/>
  </conditionalFormatting>
  <conditionalFormatting sqref="C2:C35 K3:K319">
    <cfRule type="expression" dxfId="5" priority="5">
      <formula>AND($O2&lt;10000,$O2&gt;0,$K2="Y")</formula>
    </cfRule>
  </conditionalFormatting>
  <conditionalFormatting sqref="C36">
    <cfRule type="duplicateValues" dxfId="4" priority="1"/>
  </conditionalFormatting>
  <conditionalFormatting sqref="C37:C77">
    <cfRule type="expression" dxfId="3" priority="3">
      <formula>AND($O37&lt;10000,$O37&gt;0,$K37="Y")</formula>
    </cfRule>
  </conditionalFormatting>
  <conditionalFormatting sqref="C78:C98 C100:C107 C109:C220 C222:C317">
    <cfRule type="expression" dxfId="2" priority="4">
      <formula>AND($O77&lt;10000,$O77&gt;0,$K77="Y")</formula>
    </cfRule>
  </conditionalFormatting>
  <conditionalFormatting sqref="C99">
    <cfRule type="expression" dxfId="1" priority="7">
      <formula>AND(#REF!&lt;10000,#REF!&gt;0,#REF!="Y")</formula>
    </cfRule>
  </conditionalFormatting>
  <conditionalFormatting sqref="C221">
    <cfRule type="expression" dxfId="0" priority="6">
      <formula>AND($O219&lt;10000,$O219&gt;0,$K219="Y")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District</vt:lpstr>
      <vt:lpstr>Allocations 2026-27</vt:lpstr>
      <vt:lpstr>Allocations 2025-26</vt:lpstr>
      <vt:lpstr>Enrollment 26-27</vt:lpstr>
      <vt:lpstr>Enrollment 25-26</vt:lpstr>
      <vt:lpstr>Assuptions</vt:lpstr>
      <vt:lpstr>CCDDD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Belmaker</dc:creator>
  <cp:lastModifiedBy>Gideon Belmaker</cp:lastModifiedBy>
  <dcterms:created xsi:type="dcterms:W3CDTF">2015-06-05T18:17:20Z</dcterms:created>
  <dcterms:modified xsi:type="dcterms:W3CDTF">2026-05-26T16:23:32Z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2024-06-03T18:03:23Z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f39473b2-0055-49a5-bced-05144a3f169a</vt:lpwstr>
  </property>
  <property fmtid="{D5CDD505-2E9C-101B-9397-08002B2CF9AE}" pid="8" name="MSIP_Label_9145f431-4c8c-42c6-a5a5-ba6d3bdea585_ContentBits">
    <vt:lpwstr>0</vt:lpwstr>
  </property>
</Properties>
</file>