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https://waospi-my.sharepoint.com/personal/jennifer_kelley_k12_wa_us/Documents/WEB APPROVAL REVIEWS/Carrie H/"/>
    </mc:Choice>
  </mc:AlternateContent>
  <xr:revisionPtr revIDLastSave="0" documentId="8_{E1F337E8-3A9B-4E6E-99FE-2638226CAAB0}" xr6:coauthVersionLast="47" xr6:coauthVersionMax="47" xr10:uidLastSave="{00000000-0000-0000-0000-000000000000}"/>
  <bookViews>
    <workbookView xWindow="3465" yWindow="3465" windowWidth="21600" windowHeight="11295" firstSheet="1" activeTab="1" xr2:uid="{00000000-000D-0000-FFFF-FFFF00000000}"/>
  </bookViews>
  <sheets>
    <sheet name="Instructions" sheetId="3" r:id="rId1"/>
    <sheet name="Long-Form" sheetId="1" r:id="rId2"/>
    <sheet name="22-23 Fuel Inflator" sheetId="4" state="hidden" r:id="rId3"/>
    <sheet name="26-27 PPI Inflators" sheetId="7" r:id="rId4"/>
    <sheet name="old 25-26 data" sheetId="10" r:id="rId5"/>
    <sheet name="24-25 Fuel Inflator" sheetId="5" state="hidden" r:id="rId6"/>
  </sheets>
  <definedNames>
    <definedName name="_xlnm._FilterDatabase" localSheetId="1" hidden="1">'Long-Form'!$A$1:$L$7</definedName>
    <definedName name="_xlnm.Print_Area" localSheetId="0">Instructions!$A$1:$A$34</definedName>
    <definedName name="_xlnm.Print_Area" localSheetId="1">'Long-Form'!$A$1:$I$60</definedName>
    <definedName name="_xlnm.Print_Titles" localSheetId="0">Instructions!$1:$1</definedName>
    <definedName name="_xlnm.Print_Titles" localSheetId="1">'Long-Form'!$1:$8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7" l="1"/>
  <c r="C27" i="7"/>
  <c r="D16" i="7" s="1"/>
  <c r="D28" i="7" s="1"/>
  <c r="D24" i="7"/>
  <c r="D25" i="7" s="1"/>
  <c r="C24" i="7"/>
  <c r="C25" i="7" s="1"/>
  <c r="D21" i="7"/>
  <c r="D22" i="7" s="1"/>
  <c r="C21" i="7"/>
  <c r="C22" i="7" s="1"/>
  <c r="D19" i="7"/>
  <c r="D18" i="7"/>
  <c r="C18" i="7"/>
  <c r="H27" i="7"/>
  <c r="G27" i="7"/>
  <c r="H24" i="7"/>
  <c r="H25" i="7" s="1"/>
  <c r="G24" i="7"/>
  <c r="G25" i="7" s="1"/>
  <c r="H21" i="7"/>
  <c r="H22" i="7" s="1"/>
  <c r="G21" i="7"/>
  <c r="G22" i="7" s="1"/>
  <c r="H19" i="7"/>
  <c r="H28" i="7" s="1"/>
  <c r="H18" i="7"/>
  <c r="G18" i="7"/>
  <c r="H16" i="7"/>
  <c r="N21" i="7"/>
  <c r="M21" i="7"/>
  <c r="N16" i="7"/>
  <c r="M16" i="7"/>
  <c r="H27" i="10"/>
  <c r="G27" i="10"/>
  <c r="H16" i="10" s="1"/>
  <c r="H28" i="10" s="1"/>
  <c r="D27" i="10"/>
  <c r="C27" i="10"/>
  <c r="D16" i="10" s="1"/>
  <c r="H25" i="10"/>
  <c r="H24" i="10"/>
  <c r="G24" i="10"/>
  <c r="G25" i="10" s="1"/>
  <c r="D24" i="10"/>
  <c r="D25" i="10" s="1"/>
  <c r="C24" i="10"/>
  <c r="C25" i="10" s="1"/>
  <c r="H22" i="10"/>
  <c r="G22" i="10"/>
  <c r="D22" i="10"/>
  <c r="C22" i="10"/>
  <c r="N21" i="10"/>
  <c r="M21" i="10"/>
  <c r="H21" i="10"/>
  <c r="G21" i="10"/>
  <c r="D21" i="10"/>
  <c r="C21" i="10"/>
  <c r="D19" i="10"/>
  <c r="C19" i="10"/>
  <c r="C28" i="10" s="1"/>
  <c r="H18" i="10"/>
  <c r="H19" i="10" s="1"/>
  <c r="G18" i="10"/>
  <c r="D18" i="10"/>
  <c r="C18" i="10"/>
  <c r="N16" i="10"/>
  <c r="M16" i="10"/>
  <c r="H3" i="10"/>
  <c r="I5" i="1"/>
  <c r="G37" i="1" s="1"/>
  <c r="H3" i="7"/>
  <c r="D11" i="5"/>
  <c r="H54" i="5"/>
  <c r="G54" i="5"/>
  <c r="D54" i="5"/>
  <c r="C54" i="5"/>
  <c r="G52" i="5"/>
  <c r="C52" i="5"/>
  <c r="H51" i="5"/>
  <c r="H52" i="5" s="1"/>
  <c r="G51" i="5"/>
  <c r="D51" i="5"/>
  <c r="D52" i="5" s="1"/>
  <c r="C51" i="5"/>
  <c r="G49" i="5"/>
  <c r="C49" i="5"/>
  <c r="H48" i="5"/>
  <c r="H49" i="5" s="1"/>
  <c r="G48" i="5"/>
  <c r="D48" i="5"/>
  <c r="D49" i="5" s="1"/>
  <c r="C48" i="5"/>
  <c r="G46" i="5"/>
  <c r="C46" i="5"/>
  <c r="C55" i="5" s="1"/>
  <c r="H45" i="5"/>
  <c r="H46" i="5" s="1"/>
  <c r="G45" i="5"/>
  <c r="G55" i="5" s="1"/>
  <c r="D45" i="5"/>
  <c r="D46" i="5" s="1"/>
  <c r="C45" i="5"/>
  <c r="H43" i="5"/>
  <c r="D43" i="5"/>
  <c r="Z22" i="5"/>
  <c r="Z25" i="5" s="1"/>
  <c r="Y22" i="5"/>
  <c r="Y25" i="5" s="1"/>
  <c r="Z17" i="5"/>
  <c r="Z20" i="5" s="1"/>
  <c r="Y17" i="5"/>
  <c r="Y20" i="5" s="1"/>
  <c r="Y15" i="5"/>
  <c r="Z11" i="5"/>
  <c r="Z15" i="5" s="1"/>
  <c r="Y11" i="5"/>
  <c r="H22" i="5"/>
  <c r="G22" i="5"/>
  <c r="H11" i="5" s="1"/>
  <c r="D22" i="5"/>
  <c r="C22" i="5"/>
  <c r="H19" i="5"/>
  <c r="H20" i="5" s="1"/>
  <c r="G19" i="5"/>
  <c r="G20" i="5" s="1"/>
  <c r="D19" i="5"/>
  <c r="D20" i="5" s="1"/>
  <c r="C19" i="5"/>
  <c r="C20" i="5" s="1"/>
  <c r="H16" i="5"/>
  <c r="H17" i="5" s="1"/>
  <c r="G16" i="5"/>
  <c r="G17" i="5" s="1"/>
  <c r="D16" i="5"/>
  <c r="D17" i="5" s="1"/>
  <c r="C16" i="5"/>
  <c r="C17" i="5" s="1"/>
  <c r="H13" i="5"/>
  <c r="H14" i="5" s="1"/>
  <c r="G13" i="5"/>
  <c r="G14" i="5" s="1"/>
  <c r="D13" i="5"/>
  <c r="D14" i="5" s="1"/>
  <c r="C13" i="5"/>
  <c r="C27" i="4"/>
  <c r="H22" i="4"/>
  <c r="G22" i="4"/>
  <c r="D22" i="4"/>
  <c r="C22" i="4"/>
  <c r="D11" i="4" s="1"/>
  <c r="H19" i="4"/>
  <c r="H20" i="4" s="1"/>
  <c r="G19" i="4"/>
  <c r="G20" i="4" s="1"/>
  <c r="D19" i="4"/>
  <c r="D20" i="4" s="1"/>
  <c r="C19" i="4"/>
  <c r="C20" i="4" s="1"/>
  <c r="H16" i="4"/>
  <c r="H17" i="4" s="1"/>
  <c r="G16" i="4"/>
  <c r="G17" i="4" s="1"/>
  <c r="D16" i="4"/>
  <c r="D17" i="4" s="1"/>
  <c r="C16" i="4"/>
  <c r="C17" i="4" s="1"/>
  <c r="H14" i="4"/>
  <c r="D14" i="4"/>
  <c r="C14" i="4"/>
  <c r="H13" i="4"/>
  <c r="G13" i="4"/>
  <c r="D13" i="4"/>
  <c r="C13" i="4"/>
  <c r="H11" i="4"/>
  <c r="E52" i="1"/>
  <c r="B47" i="1"/>
  <c r="C19" i="7" l="1"/>
  <c r="C28" i="7" s="1"/>
  <c r="G28" i="7"/>
  <c r="G19" i="7"/>
  <c r="G28" i="10"/>
  <c r="G29" i="10" s="1"/>
  <c r="G32" i="10" s="1"/>
  <c r="D28" i="10"/>
  <c r="C29" i="10" s="1"/>
  <c r="C32" i="10" s="1"/>
  <c r="G19" i="10"/>
  <c r="G34" i="1"/>
  <c r="G35" i="1"/>
  <c r="G36" i="1"/>
  <c r="H55" i="5"/>
  <c r="G56" i="5" s="1"/>
  <c r="G59" i="5" s="1"/>
  <c r="D55" i="5"/>
  <c r="C56" i="5" s="1"/>
  <c r="C59" i="5" s="1"/>
  <c r="H23" i="5"/>
  <c r="G23" i="5"/>
  <c r="D23" i="5"/>
  <c r="C14" i="5"/>
  <c r="C23" i="5" s="1"/>
  <c r="H23" i="4"/>
  <c r="G23" i="4"/>
  <c r="G14" i="4"/>
  <c r="D23" i="4"/>
  <c r="C23" i="4"/>
  <c r="I6" i="1"/>
  <c r="G20" i="1" s="1"/>
  <c r="I7" i="1"/>
  <c r="C22" i="1"/>
  <c r="D38" i="1"/>
  <c r="H38" i="1" l="1"/>
  <c r="C29" i="7"/>
  <c r="C32" i="7" s="1"/>
  <c r="G29" i="7"/>
  <c r="G32" i="7" s="1"/>
  <c r="G24" i="5"/>
  <c r="G27" i="5" s="1"/>
  <c r="C24" i="5"/>
  <c r="C27" i="5" s="1"/>
  <c r="G24" i="4"/>
  <c r="C24" i="4"/>
  <c r="H54" i="4"/>
  <c r="G54" i="4"/>
  <c r="H43" i="4" s="1"/>
  <c r="D54" i="4"/>
  <c r="C54" i="4"/>
  <c r="D43" i="4" s="1"/>
  <c r="H51" i="4"/>
  <c r="H52" i="4" s="1"/>
  <c r="G51" i="4"/>
  <c r="G52" i="4" s="1"/>
  <c r="D51" i="4"/>
  <c r="D52" i="4" s="1"/>
  <c r="C51" i="4"/>
  <c r="C52" i="4" s="1"/>
  <c r="H48" i="4"/>
  <c r="H49" i="4" s="1"/>
  <c r="G48" i="4"/>
  <c r="G49" i="4" s="1"/>
  <c r="D48" i="4"/>
  <c r="D49" i="4" s="1"/>
  <c r="C48" i="4"/>
  <c r="C49" i="4" s="1"/>
  <c r="H45" i="4"/>
  <c r="H46" i="4" s="1"/>
  <c r="G45" i="4"/>
  <c r="G46" i="4" s="1"/>
  <c r="D45" i="4"/>
  <c r="D46" i="4" s="1"/>
  <c r="C45" i="4"/>
  <c r="C46" i="4" s="1"/>
  <c r="D55" i="4" l="1"/>
  <c r="C55" i="4"/>
  <c r="H55" i="4"/>
  <c r="G55" i="4"/>
  <c r="H87" i="4"/>
  <c r="G87" i="4"/>
  <c r="H76" i="4" s="1"/>
  <c r="H84" i="4"/>
  <c r="H85" i="4" s="1"/>
  <c r="G84" i="4"/>
  <c r="G85" i="4" s="1"/>
  <c r="H81" i="4"/>
  <c r="H82" i="4" s="1"/>
  <c r="G81" i="4"/>
  <c r="G82" i="4" s="1"/>
  <c r="H78" i="4"/>
  <c r="H79" i="4" s="1"/>
  <c r="G78" i="4"/>
  <c r="D87" i="4"/>
  <c r="C87" i="4"/>
  <c r="D76" i="4" s="1"/>
  <c r="D84" i="4"/>
  <c r="D85" i="4" s="1"/>
  <c r="C84" i="4"/>
  <c r="C85" i="4" s="1"/>
  <c r="D81" i="4"/>
  <c r="D82" i="4" s="1"/>
  <c r="C81" i="4"/>
  <c r="C82" i="4" s="1"/>
  <c r="D78" i="4"/>
  <c r="D79" i="4" s="1"/>
  <c r="C78" i="4"/>
  <c r="C56" i="4" l="1"/>
  <c r="G56" i="4"/>
  <c r="H88" i="4"/>
  <c r="D88" i="4"/>
  <c r="G79" i="4"/>
  <c r="G88" i="4" s="1"/>
  <c r="C79" i="4"/>
  <c r="C88" i="4" s="1"/>
  <c r="E58" i="1"/>
  <c r="C89" i="4" l="1"/>
  <c r="G89" i="4" l="1"/>
  <c r="H7" i="1" l="1"/>
  <c r="I45" i="1" l="1"/>
  <c r="G21" i="1" l="1"/>
  <c r="G25" i="1"/>
  <c r="G18" i="1"/>
  <c r="H6" i="1"/>
  <c r="G44" i="1"/>
  <c r="G26" i="1"/>
  <c r="G27" i="1"/>
  <c r="G28" i="1"/>
  <c r="G29" i="1"/>
  <c r="G30" i="1"/>
  <c r="G31" i="1"/>
  <c r="D19" i="1"/>
  <c r="G17" i="1"/>
  <c r="G16" i="1"/>
  <c r="G15" i="1"/>
  <c r="I13" i="1"/>
  <c r="H40" i="1"/>
  <c r="H39" i="1"/>
  <c r="H11" i="1"/>
  <c r="D32" i="1"/>
  <c r="D42" i="1" l="1"/>
  <c r="C47" i="1" s="1"/>
  <c r="E48" i="1" s="1"/>
  <c r="H32" i="1"/>
  <c r="H19" i="1"/>
  <c r="G22" i="1"/>
  <c r="H23" i="1" s="1"/>
  <c r="H42" i="1" l="1"/>
  <c r="E51" i="1"/>
  <c r="E53" i="1" s="1"/>
  <c r="E60" i="1" s="1"/>
  <c r="G47" i="1" l="1"/>
  <c r="I48" i="1" s="1"/>
  <c r="I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daniel.lunghofer</author>
    <author>Cal.Brodie</author>
  </authors>
  <commentList>
    <comment ref="C22" authorId="0" shapeId="0" xr:uid="{00000000-0006-0000-0100-000001000000}">
      <text>
        <r>
          <rPr>
            <b/>
            <sz val="8"/>
            <color indexed="81"/>
            <rFont val="Tahoma"/>
            <family val="2"/>
          </rPr>
          <t>OSPI:</t>
        </r>
        <r>
          <rPr>
            <sz val="8"/>
            <color indexed="81"/>
            <rFont val="Tahoma"/>
            <family val="2"/>
          </rPr>
          <t xml:space="preserve">
This amount should not be greater than the amount recorded in Activity 52, Object 5.</t>
        </r>
      </text>
    </comment>
    <comment ref="B23" authorId="1" shapeId="0" xr:uid="{00000000-0006-0000-0100-000002000000}">
      <text>
        <r>
          <rPr>
            <b/>
            <sz val="8"/>
            <color indexed="81"/>
            <rFont val="Tahoma"/>
            <family val="2"/>
          </rPr>
          <t>Fuel is inflated above using the PPI.  This amount captures the fuel inflator(s)  impact above this level.</t>
        </r>
      </text>
    </comment>
    <comment ref="B40" authorId="0" shapeId="0" xr:uid="{00000000-0006-0000-0100-000003000000}">
      <text>
        <r>
          <rPr>
            <b/>
            <sz val="8"/>
            <color indexed="81"/>
            <rFont val="Tahoma"/>
            <family val="2"/>
          </rPr>
          <t xml:space="preserve">OSPI: </t>
        </r>
        <r>
          <rPr>
            <sz val="8"/>
            <color indexed="81"/>
            <rFont val="Tahoma"/>
            <family val="2"/>
          </rPr>
          <t>Examples include any field trips that are directly charged to the appropriate program but the miles are in the mileage report; any ASB-related trips that are treated as a refund of expenditure in the General Fund.</t>
        </r>
      </text>
    </comment>
  </commentList>
</comments>
</file>

<file path=xl/sharedStrings.xml><?xml version="1.0" encoding="utf-8"?>
<sst xmlns="http://schemas.openxmlformats.org/spreadsheetml/2006/main" count="666" uniqueCount="261">
  <si>
    <t>Calculating state-funded and non-state-funded pupil transportation costs using the Long Form</t>
  </si>
  <si>
    <t xml:space="preserve">The Long-Form is a two-step calculation based upon vehicle costs per mile, plus driver costs per hour. The long form must be used by Class I districts and by any Class II districts that either do not meet the criteria to use the short form or choose not to use the short form. Use of the long form allows for charges to other programs throughout the year. </t>
  </si>
  <si>
    <t>Please review the School District Accounting Manual, Appendix B—Other Accounting Guidance for more information on accounting for Non-To-and-From and Non-Pupil Transportation.</t>
  </si>
  <si>
    <t>The primary intent of the Long-Form is to calculate the total cost of non-state-funded trips incurred in the current year. This amount should have been charged out throughout the year to other programs in the debit-credit transfer process. Current year mileage from the mileage report and current year expenditures are used in the Long-Form. The amount representing the “Total Cost of Non-State-Funded Trips” (Line 19) on the Long-Form should be very similar to, if not equal to, the credit-transfers to Programs in Activity 59, Object 1.</t>
  </si>
  <si>
    <t xml:space="preserve">School district should take care to only include Incremental Costs and Direct Costs in the Long-Form; Core Costs should be excluded. Core Costs included on the Long-Form decrease the Transportation Allocation and shifts the funding burden to Basic Education. </t>
  </si>
  <si>
    <t xml:space="preserve">School district should take care to only include Incremental Costs and Direct Costs in the Long-Form; Core Costs should be excluded.  Including Core Costs in the Long-Form will decrease funding from the Transportation Allocation and this will shift the burden to fund transportation to Basic Education or levy. Additional information about the Long-Form is included in Appendix B of the Accounting Manual. </t>
  </si>
  <si>
    <t>Using the Long-Form</t>
  </si>
  <si>
    <t xml:space="preserve">Step One of the Long-Form calculates the per-mile rate, based on current year costs and mileage. </t>
  </si>
  <si>
    <t>Line One, Activity 29: Districts that have recorded payments to other school districts enter those costs in Line 1.</t>
  </si>
  <si>
    <t>Line Two, Activity 51: If a district hires staff to deal specifically with handling non-to and from transportation issues, those costs would be entered on line two.  Staff that handles both to-and-from and non-to-and-from transportation would be left out as their cost is a core cost of the program.</t>
  </si>
  <si>
    <t>Line Three, Activity 52: Districts enter the cost of operating buses in the appropriate locations. Only enter amounts from objects 0, 5, 7, or 9 on this line. Driver costs (objects 2, 3, and 4) are handled in Step Two.  Also, review Note 1 in the Instructions for optional fuel cost adjustments.</t>
  </si>
  <si>
    <t>Line Four, Activity 53: Districts enter the costs relating to the maintenance of buses in the appropriate locations on the form.</t>
  </si>
  <si>
    <t>Line Five, Activity 58: Districts enter the cost of remote learning operations in the appropriate locations. Only enter amounts from objects 0, 5, 7, or 9 on this line. Driver costs (objects 2, 3, and 4) are handled in Step Two.</t>
  </si>
  <si>
    <t>Line Six: If the district has any non-student transportation costs that are in Program 99 at the end of the year that relate to any of the costs recorded above, those costs need to be removed from the cost pool before the district can calculate the per-mile costs. Ideally, these costs should have been moved out from Program 99 through journal entries or direct-charging the appropriate programs. Examples of costs to enter here are costs relating to maintenance or transportation cooperatives that have not been moved out of Program 99.</t>
  </si>
  <si>
    <t>Line Seven: If the district has charged any transportation expenditures to another program such as M, but those miles are included on the mileage report, the costs need to be added in on this line. This ensures that the proper amount per mile is calculated.</t>
  </si>
  <si>
    <t>Line Eight: A calculated field of the total amount of costs that varied based on the number of miles driven.</t>
  </si>
  <si>
    <t>Line Nine: The total number of miles driven on the mileage report is entered here.  Enter the number of non-to-and from miles driven during the year in the cell provided.</t>
  </si>
  <si>
    <t>Line Ten: The calculated operating cost per mile. This is the sum of all of the operations, maintenance, and miscellaneous costs divided by the number of miles driven over the year. If the district entered anything on Line Two (non-to-and-from supervision costs), those costs are added to the total costs (Line Eight) before arriving at the calculated costs per mile.</t>
  </si>
  <si>
    <t>Step Two of the Long Form calculates the amount to be charged for non-state-funded trips.</t>
  </si>
  <si>
    <t>Line Eleven: The calculated cost per mile from Part One, Line 10 is pulled into the appropriate cell.</t>
  </si>
  <si>
    <t>Line Twelve: The number of non-to-and-from miles entered on Part One, Line 9 is pulled into the appropriate cell.</t>
  </si>
  <si>
    <t>Line Thirteen: The total cost for non-to-and-from transportation based on total non-to-and-from miles is calculated.</t>
  </si>
  <si>
    <t>Line Fourteen: It is important for the reader to review Notes 2, 3, and 4 below. If the district uses a non-overtime rate and an overtime rate separately, enter the non-overtime rate in Line Fourteen. Alternatively, if the district uses a blended rate (see below), enter that rate in Line Fourteen.</t>
  </si>
  <si>
    <t>Line Fifteen: If the district uses a non-overtime rate and an overtime rate separately, enter the overtime rate in Line Fifteen.</t>
  </si>
  <si>
    <t>Line Sixteen: Enter the number of non-overtime hours driven for non-to-and-from transportation, or if the district is using a blended rate, enter the total number of hours driven for non-to-and-from transportation on Line Sixteen.</t>
  </si>
  <si>
    <t>Line Seventeen: If applicable, enter the number of overtime hours driven on Line Seventeen.</t>
  </si>
  <si>
    <t>Line Eighteen: This is the total cost for non-to-and-from transportation, based on the total non-to-and-from hours driven.</t>
  </si>
  <si>
    <t>When the Long-Form is completed, the amount representing the “Total Cost of Non-State-Funded Trips” on Line 19 of the Long-Form is compared to Program 99, Activity 59, Object 1, the credit transfers to other programs. When compared, an immaterial variance is expected; and typically exists when a trip rate used throughout the year estimates trip costs. A final adjusting entry is created to debit or credit the variance to Program 89 Other Community Services.</t>
  </si>
  <si>
    <t>Line Nineteen: This line is the total cost for non-to-and-from transportation for the prior year, based on miles driven (Line 13) and the number of hours charged (Line 18).</t>
  </si>
  <si>
    <t>There are some special situations and circumstances that can affect the above calculations.</t>
  </si>
  <si>
    <t>Using the Long-Form to create a non-to-and-from trip rate for the next fiscal year.</t>
  </si>
  <si>
    <t>Note 1: Districts may choose to separately inflate their diesel and gasoline costs from other operations costs. Spaces are provided separately within the Line Three area to enter the amount of diesel and gasoline costs that the district spent in the prior fiscal year. Annually, upon publication of the September Transportation Revenue Forecast, OSPI will update the diesel and gasoline inflators separately, based on projected price changes in the revenue forecast. In instances where the projected price of fuel is expected to be significantly above the prior year’s fuel prices, this allows for districts to project that cost increase.</t>
  </si>
  <si>
    <t>Methodologies can vary for Driver hourly rates used to determine Trip Costs charged to Non-to-and-from pupil transportation. Please Note: The district’s policy for trip rates should be applied in a consistent fashion across similar Programs.</t>
  </si>
  <si>
    <t xml:space="preserve">Note 2: The hourly rate for drivers recorded on the long form can vary. A district’s contract may specify that any non-to-and-from transportation is paid at a higher rate, or a driver who handles a non-to-and-from trip may be pushed into overtime by the end of their work week, and so forth. In addition, drivers who are on standby during an event (such as an out-of-town football game) may also be paid two different rates. In situations where multiple rates may apply, the district may either group them into non-overtime (regular) rates and overtime rates, or determine a blended or average rate that should be used when charging driver time for non-to-and-from transportation. </t>
  </si>
  <si>
    <t>Note 3: Space is provided within the form for reporting the number of both overtime and non-overtime hours worked by drivers. Districts should make reasonable efforts to ensure that the hourly rate charged for non-to-and-from transportation most closely matches the actual costs. If several different hourly rates are used, districts should determine an average rate that will be used for costing driver time.</t>
  </si>
  <si>
    <t xml:space="preserve">Note 4: The hourly rate for drivers can be reduced by certain employee benefits. If an employee benefit does not incrementally increase based upon hours worked, it is a core cost and the total cost of this employee benefit is applicable to Program 99. Permissive benefits like medical, dental, and vision are generally considered core costs. Other employee benefits, such as payroll tax, retirement, and workers comp are retained in the hourly rate calculation because they incrementally increase based upon hours worked. </t>
  </si>
  <si>
    <t>Split Between State-Funded and Non-State-Funded Transportation</t>
  </si>
  <si>
    <t>Gasoline</t>
  </si>
  <si>
    <t>Diesel</t>
  </si>
  <si>
    <t xml:space="preserve">Long Method Template </t>
  </si>
  <si>
    <t>PPI</t>
  </si>
  <si>
    <t xml:space="preserve">Fuel Inflators for projecting next year's trip rates: (Revised 06/30/2026 ) </t>
  </si>
  <si>
    <r>
      <t xml:space="preserve">The Long-Form is intended to calculate an amount of non-state-funded transportation costs to move out of Program 99, using the debit-credit transfer process. The results calculated in the tool are compared to amounts reported in Activity 59, Object Code 1 as of August 31, 20XX (The current year ending). </t>
    </r>
    <r>
      <rPr>
        <u/>
        <sz val="12"/>
        <rFont val="Calibri"/>
        <family val="2"/>
        <scheme val="minor"/>
      </rPr>
      <t>All Non-state-funded costs calculated in the tool must be moved from Program 99 by year-end</t>
    </r>
    <r>
      <rPr>
        <sz val="12"/>
        <rFont val="Calibri"/>
        <family val="2"/>
        <scheme val="minor"/>
      </rPr>
      <t xml:space="preserve">. </t>
    </r>
  </si>
  <si>
    <t>From 2025-26 to 2026-27</t>
  </si>
  <si>
    <t>For best results, compete this form at fiscal year end. Use expenditure information as of August 31, 20XX (the current year ending) and miles from the current year Mileage Report as of August 31, 20XX.  This template can also be used throughout the year to track program progress.</t>
  </si>
  <si>
    <t>Fuel Inflators (Deflators)  added 06/30/2026</t>
  </si>
  <si>
    <t>Costs and Mileage from the current fiscal year</t>
  </si>
  <si>
    <t>PPI Inflator</t>
  </si>
  <si>
    <t>Enter Amounts in Yellow (Shaded) Cells</t>
  </si>
  <si>
    <t xml:space="preserve">Trip Rate Estimator for next fiscal year </t>
  </si>
  <si>
    <t>Item</t>
  </si>
  <si>
    <t>Step One: Calculate Non-State-Funded Cost Based on Mileage</t>
  </si>
  <si>
    <t>Total Expenditures</t>
  </si>
  <si>
    <t>Non To/From Only</t>
  </si>
  <si>
    <t>A calculation for a standard trip rate to be used next fiscal year.</t>
  </si>
  <si>
    <t>Payments to School Districts (Include non-core expenses only)</t>
  </si>
  <si>
    <t>1a</t>
  </si>
  <si>
    <t>Total Activity 29</t>
  </si>
  <si>
    <t>Activity 51—Supervision</t>
  </si>
  <si>
    <t>Include ONLY staff assigned SOLELY to non-to-and-from activities. Most districts will have zero.</t>
  </si>
  <si>
    <t>XXXXX</t>
  </si>
  <si>
    <t>Activity 52—Operation of Buses</t>
  </si>
  <si>
    <t>3a</t>
  </si>
  <si>
    <t xml:space="preserve">    Object 0—Debit Transfer</t>
  </si>
  <si>
    <t>3b</t>
  </si>
  <si>
    <t xml:space="preserve">    Object 5—Supplies (including Fuel)</t>
  </si>
  <si>
    <t>3c</t>
  </si>
  <si>
    <t xml:space="preserve">    Object 7—Purchased Services - Include costs that are allocable and not a specific trip expense.</t>
  </si>
  <si>
    <t>3d</t>
  </si>
  <si>
    <r>
      <t xml:space="preserve">    Object 9—Capital Outlay</t>
    </r>
    <r>
      <rPr>
        <b/>
        <sz val="10"/>
        <rFont val="Arial"/>
        <family val="2"/>
      </rPr>
      <t/>
    </r>
  </si>
  <si>
    <t>3e</t>
  </si>
  <si>
    <t>Total Activity 52</t>
  </si>
  <si>
    <r>
      <rPr>
        <b/>
        <sz val="12"/>
        <rFont val="Calibri"/>
        <family val="2"/>
        <scheme val="minor"/>
      </rPr>
      <t>Optional</t>
    </r>
    <r>
      <rPr>
        <sz val="12"/>
        <rFont val="Calibri"/>
        <family val="2"/>
        <scheme val="minor"/>
      </rPr>
      <t>: Inflate (deflate) :  Diesel Costs</t>
    </r>
  </si>
  <si>
    <r>
      <rPr>
        <b/>
        <sz val="12"/>
        <rFont val="Calibri"/>
        <family val="2"/>
        <scheme val="minor"/>
      </rPr>
      <t>Optional</t>
    </r>
    <r>
      <rPr>
        <sz val="12"/>
        <rFont val="Calibri"/>
        <family val="2"/>
        <scheme val="minor"/>
      </rPr>
      <t>: Inflate (deflate) :  Gasoline Costs</t>
    </r>
  </si>
  <si>
    <r>
      <rPr>
        <b/>
        <sz val="12"/>
        <rFont val="Calibri"/>
        <family val="2"/>
        <scheme val="minor"/>
      </rPr>
      <t>Optional</t>
    </r>
    <r>
      <rPr>
        <sz val="12"/>
        <rFont val="Calibri"/>
        <family val="2"/>
        <scheme val="minor"/>
      </rPr>
      <t>: Cost of fuel included In Activity 52</t>
    </r>
  </si>
  <si>
    <t>Additional Fuel Inflator (deflator) Above PPI</t>
  </si>
  <si>
    <t>Activity 53—Maintenance of Buses</t>
  </si>
  <si>
    <t>4a</t>
  </si>
  <si>
    <t>4b</t>
  </si>
  <si>
    <t xml:space="preserve">    Object 3—Classified Salaries</t>
  </si>
  <si>
    <t>4c</t>
  </si>
  <si>
    <t xml:space="preserve">    Object 4—Benefits</t>
  </si>
  <si>
    <t>4d</t>
  </si>
  <si>
    <r>
      <t xml:space="preserve">    Object 5—Supplies</t>
    </r>
    <r>
      <rPr>
        <b/>
        <sz val="10"/>
        <rFont val="Arial"/>
        <family val="2"/>
      </rPr>
      <t/>
    </r>
  </si>
  <si>
    <t>4e</t>
  </si>
  <si>
    <t xml:space="preserve">    Object 7—Purchased Services </t>
  </si>
  <si>
    <t>4f</t>
  </si>
  <si>
    <t xml:space="preserve">    Object 8—Travel</t>
  </si>
  <si>
    <t>4g</t>
  </si>
  <si>
    <t>4h</t>
  </si>
  <si>
    <t>Total Activity 53</t>
  </si>
  <si>
    <t>Activity 58—Remote Learning</t>
  </si>
  <si>
    <t>5a</t>
  </si>
  <si>
    <t>5b</t>
  </si>
  <si>
    <t>5c</t>
  </si>
  <si>
    <t xml:space="preserve">    Object 7—Purchased Services - Include costs 
    that are allocable and not a specific trip expense.</t>
  </si>
  <si>
    <t>5d</t>
  </si>
  <si>
    <t>5e</t>
  </si>
  <si>
    <t>Total Activity 58</t>
  </si>
  <si>
    <r>
      <t xml:space="preserve">Subtract any </t>
    </r>
    <r>
      <rPr>
        <u/>
        <sz val="12"/>
        <rFont val="Calibri"/>
        <family val="2"/>
        <scheme val="minor"/>
      </rPr>
      <t>non-student transportation costs</t>
    </r>
    <r>
      <rPr>
        <sz val="12"/>
        <rFont val="Calibri"/>
        <family val="2"/>
        <scheme val="minor"/>
      </rPr>
      <t xml:space="preserve"> that are in items 1–5 at this point. Enter as a negative. </t>
    </r>
    <r>
      <rPr>
        <b/>
        <sz val="12"/>
        <rFont val="Calibri"/>
        <family val="2"/>
        <scheme val="minor"/>
      </rPr>
      <t>See Note 1 below.</t>
    </r>
  </si>
  <si>
    <r>
      <rPr>
        <b/>
        <sz val="12"/>
        <rFont val="Calibri"/>
        <family val="2"/>
        <scheme val="minor"/>
      </rPr>
      <t xml:space="preserve">Optional: </t>
    </r>
    <r>
      <rPr>
        <sz val="12"/>
        <rFont val="Calibri"/>
        <family val="2"/>
        <scheme val="minor"/>
      </rPr>
      <t xml:space="preserve">Add transportation expenditures in the above activity-object combinations that were </t>
    </r>
    <r>
      <rPr>
        <u/>
        <sz val="12"/>
        <rFont val="Calibri"/>
        <family val="2"/>
        <scheme val="minor"/>
      </rPr>
      <t>originally debited</t>
    </r>
    <r>
      <rPr>
        <sz val="12"/>
        <rFont val="Calibri"/>
        <family val="2"/>
        <scheme val="minor"/>
      </rPr>
      <t xml:space="preserve"> to a program other than 99, for which the miles are included on the mileage report.</t>
    </r>
  </si>
  <si>
    <t>Total Costs to Allocate on a                               Per Mile Basis</t>
  </si>
  <si>
    <t>9a</t>
  </si>
  <si>
    <t>Total Miles From Mileage Report</t>
  </si>
  <si>
    <t>9b</t>
  </si>
  <si>
    <t>Total Number of Non-State-Funded Trip Miles</t>
  </si>
  <si>
    <t>Costs Per Mile</t>
  </si>
  <si>
    <t>10a</t>
  </si>
  <si>
    <t>10b</t>
  </si>
  <si>
    <t>Non To/From Cost per Mile Including Supervisory from Line 2</t>
  </si>
  <si>
    <t>Step Two: Calculate Non-State-Funded Costs Including Driver Hours</t>
  </si>
  <si>
    <t xml:space="preserve">Calculate a Trip Rate that the district may use in the new school year. </t>
  </si>
  <si>
    <t>Per-Mile Rate Calculated From Part One (Line 10b)</t>
  </si>
  <si>
    <t>A Per Mile Rate</t>
  </si>
  <si>
    <t>Total Number of Non-State-Funded Trip Miles  (Line 9b)</t>
  </si>
  <si>
    <t xml:space="preserve">Plus </t>
  </si>
  <si>
    <t>Total Cost of Non-State-Funded Trips based on Mileage</t>
  </si>
  <si>
    <r>
      <rPr>
        <b/>
        <u val="singleAccounting"/>
        <sz val="14"/>
        <rFont val="Calibri"/>
        <family val="2"/>
        <scheme val="minor"/>
      </rPr>
      <t>A Driver Hourly Rate</t>
    </r>
    <r>
      <rPr>
        <sz val="12"/>
        <rFont val="Calibri"/>
        <family val="2"/>
        <scheme val="minor"/>
      </rPr>
      <t>:</t>
    </r>
  </si>
  <si>
    <t>Cost per Hour of Driver (Including Benefits) (Non-Overtime or Blended Rate) (Review Notes 2, 3, and 4 in the Instructions)</t>
  </si>
  <si>
    <t>Use professional judgement to estimate an hourly rate for bus drivers based on the amounts reported in column E and other salary factors in the subsequent year.</t>
  </si>
  <si>
    <t>Overtime Cost per Hour of Driver (Including Benefits)</t>
  </si>
  <si>
    <t>Total Non-to-and-from Trip Hours: Non-Overtime/Blended</t>
  </si>
  <si>
    <t>Total Trip Hours: Overtime</t>
  </si>
  <si>
    <t>Total Cost Based on Hours</t>
  </si>
  <si>
    <t>Total Cost of Non-State-Funded Trips</t>
  </si>
  <si>
    <t>Gasoline and Diesel Price Inflators</t>
  </si>
  <si>
    <t>For Projecting School District Fuel Expenditures</t>
  </si>
  <si>
    <t>For Calculating To/From Transportation Costs</t>
  </si>
  <si>
    <t>For School Year 2022-2023</t>
  </si>
  <si>
    <t>Source: Washington Department of Transportation, June 2022 Tansportation Revenue Forecast</t>
  </si>
  <si>
    <t>data for 2023 Q3 was not available on OFM report.  Used Q2 data.</t>
  </si>
  <si>
    <t>Source: Figure 11: Near-term UNADJUSTED BASELINE Qtrly Fuel Prices: June 2022</t>
  </si>
  <si>
    <t>June 2022 OFM Fuel Forecast</t>
  </si>
  <si>
    <t>Gasoline Price Inflator</t>
  </si>
  <si>
    <t>Diesel Price Inflator</t>
  </si>
  <si>
    <t>Month</t>
  </si>
  <si>
    <t>SY 2021-22 (Actual Costs)</t>
  </si>
  <si>
    <t>SY 2022-23 (Projected Costs)</t>
  </si>
  <si>
    <t>Fiscal Year Quarter</t>
  </si>
  <si>
    <t>Crude Oil Price ($/barrel)</t>
  </si>
  <si>
    <t>WA Retail Gasoline Price ($/gal)</t>
  </si>
  <si>
    <t>WA Retail Diesel Price ($/gal)</t>
  </si>
  <si>
    <t>September</t>
  </si>
  <si>
    <t>2020: Q3</t>
  </si>
  <si>
    <t xml:space="preserve">October </t>
  </si>
  <si>
    <t>2020: Q4</t>
  </si>
  <si>
    <t>November</t>
  </si>
  <si>
    <t>2021: Q1</t>
  </si>
  <si>
    <t>December</t>
  </si>
  <si>
    <t>2021: Q2</t>
  </si>
  <si>
    <t>January</t>
  </si>
  <si>
    <t>FY 2021</t>
  </si>
  <si>
    <t>FY 2020</t>
  </si>
  <si>
    <t>February</t>
  </si>
  <si>
    <t>2021: Q3</t>
  </si>
  <si>
    <t>March</t>
  </si>
  <si>
    <t>2021: Q4</t>
  </si>
  <si>
    <t>April</t>
  </si>
  <si>
    <t>2022: Q1</t>
  </si>
  <si>
    <t>May</t>
  </si>
  <si>
    <t>2022: Q2</t>
  </si>
  <si>
    <t>June</t>
  </si>
  <si>
    <t>FY 2022</t>
  </si>
  <si>
    <t>July</t>
  </si>
  <si>
    <t>2022: Q3</t>
  </si>
  <si>
    <t>August</t>
  </si>
  <si>
    <t>2022: Q4</t>
  </si>
  <si>
    <t>Annual Average</t>
  </si>
  <si>
    <t>2023: Q1</t>
  </si>
  <si>
    <t>Percent Change</t>
  </si>
  <si>
    <t>2023: Q2</t>
  </si>
  <si>
    <t>FY 2023</t>
  </si>
  <si>
    <t>2023: Q3</t>
  </si>
  <si>
    <t>FY 2024</t>
  </si>
  <si>
    <t>For School Year 2021-2022</t>
  </si>
  <si>
    <t>Source: Washington Department of Transportation, June 2021 Tansportation Revenue Forecast</t>
  </si>
  <si>
    <t>Source: Figure 13: Near-term UNADJUSTED BASELINE Qtrly Fuel Prices: June 2021</t>
  </si>
  <si>
    <t>June 2021 OFM Fuel Forecast</t>
  </si>
  <si>
    <t>SY 2020-21 (Actual Costs)</t>
  </si>
  <si>
    <t>SY 2021-22 (Projected Costs)</t>
  </si>
  <si>
    <t>Q3</t>
  </si>
  <si>
    <t>2019: Q3</t>
  </si>
  <si>
    <t>Q4</t>
  </si>
  <si>
    <t>2019: Q4</t>
  </si>
  <si>
    <t>2020: Q1</t>
  </si>
  <si>
    <t>2020: Q2</t>
  </si>
  <si>
    <t>Q1</t>
  </si>
  <si>
    <t>Q2</t>
  </si>
  <si>
    <t>For School Year 2019-2020</t>
  </si>
  <si>
    <t>Source: Washington Department of Transportation, September 2019 Transportation Revenue Forecast</t>
  </si>
  <si>
    <t>Source: Figure 7: Near-term UNADJUSTED BASELINE Qtrly Fuel Prices: September 2019</t>
  </si>
  <si>
    <t>SY 2018-19 (Actual Costs)</t>
  </si>
  <si>
    <t>SY 2019-20 (Projected Costs)</t>
  </si>
  <si>
    <t>2018: Q3</t>
  </si>
  <si>
    <t>2018: Q4</t>
  </si>
  <si>
    <t>2019: Q1</t>
  </si>
  <si>
    <t>2019: Q2</t>
  </si>
  <si>
    <t>FY 2019</t>
  </si>
  <si>
    <t>Per-Pupil Price Inflator (PPI)</t>
  </si>
  <si>
    <t xml:space="preserve">2026-27 John Jenft Sheet ALE Funding for PPI </t>
  </si>
  <si>
    <t>Current 
Funding
SY 2025-26</t>
  </si>
  <si>
    <t>Conference 
Budget SY26-27
03/11/26</t>
  </si>
  <si>
    <t>ALE Per Pupil Funding Rate</t>
  </si>
  <si>
    <t>Fuel Forecast</t>
  </si>
  <si>
    <t>Figure 7, Page 8</t>
  </si>
  <si>
    <r>
      <t xml:space="preserve">Note: </t>
    </r>
    <r>
      <rPr>
        <b/>
        <sz val="12"/>
        <color rgb="FF000000"/>
        <rFont val="Calibri"/>
        <family val="2"/>
        <scheme val="minor"/>
      </rPr>
      <t>transportation revenue forecasts</t>
    </r>
    <r>
      <rPr>
        <sz val="12"/>
        <color rgb="FF000000"/>
        <rFont val="Calibri"/>
        <family val="2"/>
        <scheme val="minor"/>
      </rPr>
      <t xml:space="preserve"> is found on the </t>
    </r>
    <r>
      <rPr>
        <sz val="12"/>
        <color rgb="FFFF0000"/>
        <rFont val="Calibri"/>
        <family val="2"/>
        <scheme val="minor"/>
      </rPr>
      <t>Economic and Revenue Forecast Council website</t>
    </r>
    <r>
      <rPr>
        <sz val="12"/>
        <color rgb="FF000000"/>
        <rFont val="Calibri"/>
        <family val="2"/>
        <scheme val="minor"/>
      </rPr>
      <t>.</t>
    </r>
  </si>
  <si>
    <t>https://erfc.wa.gov/sites/default/files/2026-06/20260622_Volume_I.pdf</t>
  </si>
  <si>
    <t>For School Year 2026-27</t>
  </si>
  <si>
    <t xml:space="preserve">Source: Transportation Economic Revenue Forecast June 2026 </t>
  </si>
  <si>
    <t xml:space="preserve">Source: Figure 7: Fuel Prices Forecast </t>
  </si>
  <si>
    <t>June 2026 Transportation Revenue Forecast</t>
  </si>
  <si>
    <t>SY 2025-26 (Actual Costs)</t>
  </si>
  <si>
    <t>SY 2026-27 (Projected Costs)</t>
  </si>
  <si>
    <t>FY 2025</t>
  </si>
  <si>
    <t>2025 Q3</t>
  </si>
  <si>
    <t>2025: Q4</t>
  </si>
  <si>
    <t>2026: Q1</t>
  </si>
  <si>
    <t>2026: Q2</t>
  </si>
  <si>
    <t>FY 2026</t>
  </si>
  <si>
    <t>2026: Q3</t>
  </si>
  <si>
    <t>2026: Q4</t>
  </si>
  <si>
    <t>2027: Q1</t>
  </si>
  <si>
    <t>2027: Q2</t>
  </si>
  <si>
    <t>FY 2027</t>
  </si>
  <si>
    <t>2027: Q3</t>
  </si>
  <si>
    <t xml:space="preserve">John Jenft Sheet ALE Funding for PPI </t>
  </si>
  <si>
    <t>Current 
Funding
SY 2024-25</t>
  </si>
  <si>
    <t>Conference 
Budget 
04/26/2025</t>
  </si>
  <si>
    <t xml:space="preserve">Fuel Forecast </t>
  </si>
  <si>
    <t>Figure 8, Page 9</t>
  </si>
  <si>
    <t>https://erfc.wa.gov/sites/default/files/2025-06/20250625_Volume_I.pdf</t>
  </si>
  <si>
    <t>For School Year 2025-26</t>
  </si>
  <si>
    <t xml:space="preserve">Source: Transportation Economic Revenue Forecast June 2025 </t>
  </si>
  <si>
    <t xml:space="preserve">Source: Figure 8: Fuel Prices Forecast </t>
  </si>
  <si>
    <t>June 2025 Transportation Revenue Forecast</t>
  </si>
  <si>
    <t>SY 2024-25 (Actual Costs)</t>
  </si>
  <si>
    <t>SY 2025-26 (Projected Costs)</t>
  </si>
  <si>
    <t>2024: Q3</t>
  </si>
  <si>
    <t>2024: Q4</t>
  </si>
  <si>
    <t>2025: Q1</t>
  </si>
  <si>
    <t>2025: Q2</t>
  </si>
  <si>
    <t>2025: Q3</t>
  </si>
  <si>
    <t>Transportation revenue information | Office of Financial Management</t>
  </si>
  <si>
    <t>ofm.wa.gov › budget › transportation-revenue-information</t>
  </si>
  <si>
    <r>
      <t>Note: future </t>
    </r>
    <r>
      <rPr>
        <b/>
        <sz val="10"/>
        <color rgb="FF000000"/>
        <rFont val="Arial"/>
        <family val="2"/>
      </rPr>
      <t>transportation revenue forecasts</t>
    </r>
    <r>
      <rPr>
        <sz val="10"/>
        <color rgb="FF000000"/>
        <rFont val="Arial"/>
        <family val="2"/>
      </rPr>
      <t xml:space="preserve"> will be hosted on the </t>
    </r>
    <r>
      <rPr>
        <sz val="10"/>
        <color rgb="FFFF0000"/>
        <rFont val="Arial"/>
        <family val="2"/>
      </rPr>
      <t>Economic and Revenue Forecast Council website</t>
    </r>
    <r>
      <rPr>
        <sz val="10"/>
        <color rgb="FF000000"/>
        <rFont val="Arial"/>
        <family val="2"/>
      </rPr>
      <t>.</t>
    </r>
  </si>
  <si>
    <t>For School Year 2024-2025</t>
  </si>
  <si>
    <t>Source: Washington Department of Transportation, June 2024 Tansportation Revenue Forecast</t>
  </si>
  <si>
    <t>Source: Figure 8: Near-term Fuel Prices: June 2024</t>
  </si>
  <si>
    <t>June 2024 OFM Fuel Forecast</t>
  </si>
  <si>
    <t>SY 2023-24 (Actual Costs)</t>
  </si>
  <si>
    <t>SY 2024-25 (Projected Costs)</t>
  </si>
  <si>
    <t>Gas</t>
  </si>
  <si>
    <t>2023: Q4</t>
  </si>
  <si>
    <t>2024: Q1</t>
  </si>
  <si>
    <t>2024: Q2</t>
  </si>
  <si>
    <t>For School Year 2023-2024</t>
  </si>
  <si>
    <t>data for 2024 Q3 was not available on OFM report.  Used Q2 data.</t>
  </si>
  <si>
    <t>June 2023 OFM Fuel Forecast</t>
  </si>
  <si>
    <t>SY 2022-23 (Actual Costs)</t>
  </si>
  <si>
    <t>SY 2023-24 (Projected Costs)</t>
  </si>
  <si>
    <t xml:space="preserve">For Q3, I copied prices from Q2.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</si>
</sst>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00%"/>
  </numFmts>
  <fonts count="61"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b/>
      <sz val="8"/>
      <color indexed="81"/>
      <name val="Tahoma"/>
      <family val="2"/>
    </font>
    <font>
      <sz val="8"/>
      <color indexed="8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Calibri"/>
      <family val="2"/>
      <scheme val="minor"/>
    </font>
    <font>
      <sz val="11"/>
      <name val="Calibri"/>
      <family val="2"/>
      <scheme val="minor"/>
    </font>
    <font>
      <i/>
      <sz val="10"/>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name val="Calibri"/>
      <family val="2"/>
      <scheme val="minor"/>
    </font>
    <font>
      <u/>
      <sz val="12"/>
      <name val="Calibri"/>
      <family val="2"/>
      <scheme val="minor"/>
    </font>
    <font>
      <u val="singleAccounting"/>
      <sz val="12"/>
      <name val="Calibri"/>
      <family val="2"/>
      <scheme val="minor"/>
    </font>
    <font>
      <u val="doubleAccounting"/>
      <sz val="12"/>
      <name val="Calibri"/>
      <family val="2"/>
      <scheme val="minor"/>
    </font>
    <font>
      <b/>
      <i/>
      <sz val="14"/>
      <name val="Calibri"/>
      <family val="2"/>
      <scheme val="minor"/>
    </font>
    <font>
      <b/>
      <sz val="12"/>
      <color rgb="FFC00000"/>
      <name val="Calibri"/>
      <family val="2"/>
      <scheme val="minor"/>
    </font>
    <font>
      <b/>
      <sz val="16"/>
      <name val="Calibri"/>
      <family val="2"/>
      <scheme val="minor"/>
    </font>
    <font>
      <sz val="12"/>
      <name val="Calibri"/>
      <family val="2"/>
    </font>
    <font>
      <sz val="12"/>
      <color rgb="FFC00000"/>
      <name val="Calibri"/>
      <family val="2"/>
    </font>
    <font>
      <b/>
      <i/>
      <sz val="12"/>
      <name val="Calibri"/>
      <family val="2"/>
    </font>
    <font>
      <b/>
      <sz val="18"/>
      <name val="Calibri"/>
      <family val="2"/>
      <scheme val="minor"/>
    </font>
    <font>
      <sz val="10"/>
      <color indexed="8"/>
      <name val="Arial"/>
      <family val="2"/>
    </font>
    <font>
      <b/>
      <sz val="10"/>
      <color indexed="8"/>
      <name val="Arial"/>
      <family val="2"/>
    </font>
    <font>
      <sz val="12"/>
      <color theme="0"/>
      <name val="Calibri"/>
      <family val="2"/>
      <scheme val="minor"/>
    </font>
    <font>
      <b/>
      <sz val="12"/>
      <color theme="0"/>
      <name val="Calibri"/>
      <family val="2"/>
      <scheme val="minor"/>
    </font>
    <font>
      <sz val="14"/>
      <name val="Calibri"/>
      <family val="2"/>
      <scheme val="minor"/>
    </font>
    <font>
      <b/>
      <u val="singleAccounting"/>
      <sz val="14"/>
      <name val="Calibri"/>
      <family val="2"/>
      <scheme val="minor"/>
    </font>
    <font>
      <b/>
      <sz val="13"/>
      <name val="Calibri"/>
      <family val="2"/>
      <scheme val="minor"/>
    </font>
    <font>
      <sz val="12"/>
      <name val="Segoe UI"/>
      <family val="2"/>
    </font>
    <font>
      <sz val="10"/>
      <name val="Calibri"/>
      <family val="2"/>
      <scheme val="minor"/>
    </font>
    <font>
      <sz val="10"/>
      <color rgb="FF008000"/>
      <name val="Arial"/>
      <family val="2"/>
    </font>
    <font>
      <sz val="10"/>
      <color rgb="FF000000"/>
      <name val="Arial"/>
      <family val="2"/>
    </font>
    <font>
      <b/>
      <sz val="10"/>
      <color rgb="FF000000"/>
      <name val="Arial"/>
      <family val="2"/>
    </font>
    <font>
      <u/>
      <sz val="10"/>
      <color theme="10"/>
      <name val="Arial"/>
      <family val="2"/>
    </font>
    <font>
      <sz val="10"/>
      <color rgb="FFFF0000"/>
      <name val="Arial"/>
      <family val="2"/>
    </font>
    <font>
      <b/>
      <sz val="10"/>
      <name val="Calibri"/>
      <family val="2"/>
      <scheme val="minor"/>
    </font>
    <font>
      <b/>
      <sz val="10"/>
      <color indexed="8"/>
      <name val="Calibri"/>
      <family val="2"/>
      <scheme val="minor"/>
    </font>
    <font>
      <sz val="10"/>
      <color indexed="8"/>
      <name val="Calibri"/>
      <family val="2"/>
      <scheme val="minor"/>
    </font>
    <font>
      <u/>
      <sz val="12"/>
      <color theme="10"/>
      <name val="Calibri"/>
      <family val="2"/>
      <scheme val="minor"/>
    </font>
    <font>
      <sz val="12"/>
      <color rgb="FF000000"/>
      <name val="Calibri"/>
      <family val="2"/>
      <scheme val="minor"/>
    </font>
    <font>
      <b/>
      <sz val="12"/>
      <color rgb="FF000000"/>
      <name val="Calibri"/>
      <family val="2"/>
      <scheme val="minor"/>
    </font>
    <font>
      <sz val="12"/>
      <color rgb="FFFF0000"/>
      <name val="Calibri"/>
      <family val="2"/>
      <scheme val="minor"/>
    </font>
  </fonts>
  <fills count="59">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rgb="FF03A9A5"/>
        <bgColor indexed="64"/>
      </patternFill>
    </fill>
    <fill>
      <patternFill patternType="solid">
        <fgColor rgb="FFE7E7E7"/>
        <bgColor indexed="64"/>
      </patternFill>
    </fill>
    <fill>
      <patternFill patternType="solid">
        <fgColor rgb="FF3EE6A2"/>
        <bgColor indexed="64"/>
      </patternFill>
    </fill>
    <fill>
      <patternFill patternType="solid">
        <fgColor theme="9" tint="0.59999389629810485"/>
        <bgColor indexed="64"/>
      </patternFill>
    </fill>
    <fill>
      <patternFill patternType="solid">
        <fgColor rgb="FFFED0F9"/>
        <bgColor indexed="64"/>
      </patternFill>
    </fill>
    <fill>
      <patternFill patternType="solid">
        <fgColor theme="2" tint="-0.249977111117893"/>
        <bgColor indexed="64"/>
      </patternFill>
    </fill>
    <fill>
      <patternFill patternType="solid">
        <fgColor rgb="FF92D050"/>
        <bgColor indexed="64"/>
      </patternFill>
    </fill>
    <fill>
      <patternFill patternType="solid">
        <fgColor rgb="FF00B0F0"/>
        <bgColor indexed="64"/>
      </patternFill>
    </fill>
    <fill>
      <patternFill patternType="gray125">
        <bgColor theme="2"/>
      </patternFill>
    </fill>
    <fill>
      <patternFill patternType="gray0625">
        <fgColor rgb="FFFFC000"/>
      </patternFill>
    </fill>
    <fill>
      <patternFill patternType="solid">
        <fgColor theme="7" tint="0.79998168889431442"/>
        <bgColor indexed="64"/>
      </patternFill>
    </fill>
    <fill>
      <patternFill patternType="gray0625">
        <fgColor theme="9" tint="0.39994506668294322"/>
        <bgColor theme="7" tint="0.79998168889431442"/>
      </patternFill>
    </fill>
    <fill>
      <patternFill patternType="gray125">
        <bgColor theme="0" tint="-4.9989318521683403E-2"/>
      </patternFill>
    </fill>
    <fill>
      <patternFill patternType="solid">
        <fgColor rgb="FF43CEFF"/>
        <bgColor indexed="64"/>
      </patternFill>
    </fill>
    <fill>
      <patternFill patternType="solid">
        <fgColor rgb="FFFFC000"/>
        <bgColor indexed="64"/>
      </patternFill>
    </fill>
    <fill>
      <patternFill patternType="solid">
        <fgColor theme="0" tint="-0.249977111117893"/>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rgb="FF000000"/>
      </top>
      <bottom/>
      <diagonal/>
    </border>
    <border>
      <left/>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47">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xf numFmtId="0" fontId="8" fillId="0" borderId="9" applyNumberFormat="0" applyFill="0" applyAlignment="0" applyProtection="0"/>
    <xf numFmtId="0" fontId="9" fillId="0" borderId="10" applyNumberFormat="0" applyFill="0" applyAlignment="0" applyProtection="0"/>
    <xf numFmtId="0" fontId="10" fillId="0" borderId="11" applyNumberFormat="0" applyFill="0" applyAlignment="0" applyProtection="0"/>
    <xf numFmtId="0" fontId="10" fillId="0" borderId="0" applyNumberFormat="0" applyFill="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0" applyNumberFormat="0" applyBorder="0" applyAlignment="0" applyProtection="0"/>
    <xf numFmtId="0" fontId="14" fillId="10" borderId="12" applyNumberFormat="0" applyAlignment="0" applyProtection="0"/>
    <xf numFmtId="0" fontId="15" fillId="11" borderId="13" applyNumberFormat="0" applyAlignment="0" applyProtection="0"/>
    <xf numFmtId="0" fontId="16" fillId="11" borderId="12" applyNumberFormat="0" applyAlignment="0" applyProtection="0"/>
    <xf numFmtId="0" fontId="17" fillId="0" borderId="14" applyNumberFormat="0" applyFill="0" applyAlignment="0" applyProtection="0"/>
    <xf numFmtId="0" fontId="18" fillId="12" borderId="1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7" applyNumberFormat="0" applyFill="0" applyAlignment="0" applyProtection="0"/>
    <xf numFmtId="0" fontId="2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2" fillId="37" borderId="0" applyNumberFormat="0" applyBorder="0" applyAlignment="0" applyProtection="0"/>
    <xf numFmtId="0" fontId="2" fillId="0" borderId="0"/>
    <xf numFmtId="0" fontId="2" fillId="13" borderId="16" applyNumberFormat="0" applyFont="0" applyAlignment="0" applyProtection="0"/>
    <xf numFmtId="0" fontId="52" fillId="0" borderId="0" applyNumberFormat="0" applyFill="0" applyBorder="0" applyAlignment="0" applyProtection="0"/>
  </cellStyleXfs>
  <cellXfs count="406">
    <xf numFmtId="0" fontId="0" fillId="0" borderId="0" xfId="0"/>
    <xf numFmtId="0" fontId="0" fillId="0" borderId="0" xfId="0" applyAlignment="1">
      <alignment wrapText="1"/>
    </xf>
    <xf numFmtId="0" fontId="2" fillId="0" borderId="0" xfId="44"/>
    <xf numFmtId="0" fontId="24" fillId="38" borderId="5" xfId="44" applyFont="1" applyFill="1" applyBorder="1" applyAlignment="1">
      <alignment horizontal="center" vertical="center"/>
    </xf>
    <xf numFmtId="0" fontId="24" fillId="38" borderId="0" xfId="44" applyFont="1" applyFill="1" applyAlignment="1">
      <alignment horizontal="center" vertical="center" wrapText="1"/>
    </xf>
    <xf numFmtId="0" fontId="24" fillId="38" borderId="6" xfId="44" applyFont="1" applyFill="1" applyBorder="1" applyAlignment="1">
      <alignment horizontal="center" vertical="center" wrapText="1"/>
    </xf>
    <xf numFmtId="0" fontId="0" fillId="39" borderId="1" xfId="0" applyFill="1" applyBorder="1" applyAlignment="1">
      <alignment horizontal="center" vertical="center"/>
    </xf>
    <xf numFmtId="0" fontId="0" fillId="0" borderId="18" xfId="0" applyBorder="1"/>
    <xf numFmtId="7" fontId="27" fillId="39" borderId="18" xfId="1" applyNumberFormat="1" applyFont="1" applyFill="1" applyBorder="1" applyAlignment="1">
      <alignment horizontal="center"/>
    </xf>
    <xf numFmtId="7" fontId="27" fillId="39" borderId="20" xfId="1" applyNumberFormat="1" applyFont="1" applyFill="1" applyBorder="1" applyAlignment="1">
      <alignment horizontal="center"/>
    </xf>
    <xf numFmtId="7" fontId="27" fillId="39" borderId="21" xfId="1" applyNumberFormat="1" applyFont="1" applyFill="1" applyBorder="1" applyAlignment="1">
      <alignment horizontal="center"/>
    </xf>
    <xf numFmtId="7" fontId="27" fillId="39" borderId="22" xfId="1" applyNumberFormat="1" applyFont="1" applyFill="1" applyBorder="1" applyAlignment="1">
      <alignment horizontal="center"/>
    </xf>
    <xf numFmtId="0" fontId="0" fillId="0" borderId="5" xfId="0" applyBorder="1"/>
    <xf numFmtId="7" fontId="27" fillId="40" borderId="23" xfId="1" applyNumberFormat="1" applyFont="1" applyFill="1" applyBorder="1" applyAlignment="1">
      <alignment horizontal="center"/>
    </xf>
    <xf numFmtId="7" fontId="27" fillId="40" borderId="24" xfId="1" applyNumberFormat="1" applyFont="1" applyFill="1" applyBorder="1" applyAlignment="1">
      <alignment horizontal="center"/>
    </xf>
    <xf numFmtId="7" fontId="27" fillId="41" borderId="5" xfId="1" applyNumberFormat="1" applyFont="1" applyFill="1" applyBorder="1" applyAlignment="1">
      <alignment horizontal="center"/>
    </xf>
    <xf numFmtId="7" fontId="27" fillId="41" borderId="6" xfId="1" applyNumberFormat="1" applyFont="1" applyFill="1" applyBorder="1" applyAlignment="1">
      <alignment horizontal="center"/>
    </xf>
    <xf numFmtId="7" fontId="27" fillId="41" borderId="25" xfId="1" applyNumberFormat="1" applyFont="1" applyFill="1" applyBorder="1" applyAlignment="1">
      <alignment horizontal="center"/>
    </xf>
    <xf numFmtId="7" fontId="27" fillId="41" borderId="26" xfId="1" applyNumberFormat="1" applyFont="1" applyFill="1" applyBorder="1" applyAlignment="1">
      <alignment horizontal="center"/>
    </xf>
    <xf numFmtId="7" fontId="27" fillId="2" borderId="23" xfId="1" applyNumberFormat="1" applyFont="1" applyFill="1" applyBorder="1" applyAlignment="1">
      <alignment horizontal="center"/>
    </xf>
    <xf numFmtId="7" fontId="27" fillId="2" borderId="24" xfId="1" applyNumberFormat="1" applyFont="1" applyFill="1" applyBorder="1" applyAlignment="1">
      <alignment horizontal="center"/>
    </xf>
    <xf numFmtId="7" fontId="27" fillId="42" borderId="23" xfId="1" applyNumberFormat="1" applyFont="1" applyFill="1" applyBorder="1" applyAlignment="1">
      <alignment horizontal="center"/>
    </xf>
    <xf numFmtId="7" fontId="27" fillId="42" borderId="24" xfId="1" applyNumberFormat="1" applyFont="1" applyFill="1" applyBorder="1" applyAlignment="1">
      <alignment horizontal="center"/>
    </xf>
    <xf numFmtId="7" fontId="27" fillId="39" borderId="5" xfId="1" applyNumberFormat="1" applyFont="1" applyFill="1" applyBorder="1" applyAlignment="1">
      <alignment horizontal="center"/>
    </xf>
    <xf numFmtId="7" fontId="27" fillId="39" borderId="6" xfId="1" applyNumberFormat="1" applyFont="1" applyFill="1" applyBorder="1" applyAlignment="1">
      <alignment horizontal="center"/>
    </xf>
    <xf numFmtId="7" fontId="27" fillId="41" borderId="27" xfId="1" applyNumberFormat="1" applyFont="1" applyFill="1" applyBorder="1" applyAlignment="1">
      <alignment horizontal="center"/>
    </xf>
    <xf numFmtId="7" fontId="27" fillId="41" borderId="28" xfId="1" applyNumberFormat="1" applyFont="1" applyFill="1" applyBorder="1" applyAlignment="1">
      <alignment horizontal="center"/>
    </xf>
    <xf numFmtId="7" fontId="27" fillId="0" borderId="0" xfId="1" applyNumberFormat="1" applyFont="1" applyBorder="1" applyAlignment="1">
      <alignment horizontal="center"/>
    </xf>
    <xf numFmtId="7" fontId="27" fillId="0" borderId="6" xfId="1" applyNumberFormat="1" applyFont="1" applyBorder="1" applyAlignment="1">
      <alignment horizontal="center"/>
    </xf>
    <xf numFmtId="0" fontId="0" fillId="0" borderId="27" xfId="0" applyBorder="1"/>
    <xf numFmtId="0" fontId="29" fillId="0" borderId="0" xfId="0" applyFont="1"/>
    <xf numFmtId="10" fontId="29" fillId="0" borderId="0" xfId="0" applyNumberFormat="1" applyFont="1"/>
    <xf numFmtId="0" fontId="26" fillId="0" borderId="0" xfId="0" applyFont="1"/>
    <xf numFmtId="10" fontId="29" fillId="0" borderId="0" xfId="3" applyNumberFormat="1" applyFont="1"/>
    <xf numFmtId="0" fontId="29" fillId="0" borderId="0" xfId="0" applyFont="1" applyAlignment="1">
      <alignment vertical="center" wrapText="1"/>
    </xf>
    <xf numFmtId="0" fontId="29" fillId="0" borderId="0" xfId="0" applyFont="1" applyAlignment="1">
      <alignment vertical="center"/>
    </xf>
    <xf numFmtId="43" fontId="29" fillId="0" borderId="0" xfId="1" applyFont="1"/>
    <xf numFmtId="43" fontId="29" fillId="0" borderId="0" xfId="1" applyFont="1" applyBorder="1" applyAlignment="1">
      <alignment vertical="center"/>
    </xf>
    <xf numFmtId="43" fontId="29" fillId="0" borderId="0" xfId="1" applyFont="1" applyFill="1" applyBorder="1" applyAlignment="1">
      <alignment vertical="center"/>
    </xf>
    <xf numFmtId="0" fontId="26" fillId="0" borderId="5" xfId="0" applyFont="1" applyBorder="1" applyAlignment="1">
      <alignment horizontal="center" vertical="center"/>
    </xf>
    <xf numFmtId="0" fontId="29" fillId="0" borderId="6" xfId="0" applyFont="1" applyBorder="1" applyAlignment="1">
      <alignment vertical="center"/>
    </xf>
    <xf numFmtId="43" fontId="29" fillId="6" borderId="6" xfId="1" applyFont="1" applyFill="1" applyBorder="1" applyAlignment="1">
      <alignment vertical="center"/>
    </xf>
    <xf numFmtId="0" fontId="29" fillId="0" borderId="6" xfId="0" applyFont="1" applyBorder="1"/>
    <xf numFmtId="0" fontId="29" fillId="0" borderId="29" xfId="0" applyFont="1" applyBorder="1"/>
    <xf numFmtId="43" fontId="29" fillId="0" borderId="5" xfId="1" applyFont="1" applyBorder="1" applyAlignment="1">
      <alignment vertical="center"/>
    </xf>
    <xf numFmtId="44" fontId="29" fillId="4" borderId="5" xfId="2" applyFont="1" applyFill="1" applyBorder="1" applyAlignment="1">
      <alignment vertical="center"/>
    </xf>
    <xf numFmtId="44" fontId="29" fillId="6" borderId="28" xfId="2" applyFont="1" applyFill="1" applyBorder="1" applyAlignment="1">
      <alignment vertical="center"/>
    </xf>
    <xf numFmtId="0" fontId="36" fillId="0" borderId="0" xfId="0" applyFont="1" applyAlignment="1">
      <alignment horizontal="left" vertical="center" wrapText="1" indent="2"/>
    </xf>
    <xf numFmtId="0" fontId="37" fillId="0" borderId="0" xfId="0" applyFont="1" applyAlignment="1">
      <alignment horizontal="left" vertical="center" wrapText="1" indent="2"/>
    </xf>
    <xf numFmtId="0" fontId="26" fillId="0" borderId="0" xfId="0" applyFont="1" applyAlignment="1">
      <alignment horizontal="center" vertical="center"/>
    </xf>
    <xf numFmtId="10" fontId="34" fillId="0" borderId="0" xfId="0" applyNumberFormat="1" applyFont="1" applyAlignment="1">
      <alignment vertical="center"/>
    </xf>
    <xf numFmtId="2" fontId="40" fillId="0" borderId="34" xfId="0" applyNumberFormat="1" applyFont="1" applyBorder="1" applyAlignment="1">
      <alignment horizontal="center" vertical="center" wrapText="1"/>
    </xf>
    <xf numFmtId="2" fontId="40" fillId="6" borderId="34" xfId="0" applyNumberFormat="1" applyFont="1" applyFill="1" applyBorder="1" applyAlignment="1">
      <alignment horizontal="center" vertical="center" wrapText="1"/>
    </xf>
    <xf numFmtId="2" fontId="40" fillId="0" borderId="35" xfId="0" applyNumberFormat="1" applyFont="1" applyBorder="1" applyAlignment="1">
      <alignment horizontal="center" vertical="center" wrapText="1"/>
    </xf>
    <xf numFmtId="2" fontId="40" fillId="6" borderId="35" xfId="0" applyNumberFormat="1" applyFont="1" applyFill="1" applyBorder="1" applyAlignment="1">
      <alignment horizontal="center" vertical="center" wrapText="1"/>
    </xf>
    <xf numFmtId="2" fontId="40" fillId="0" borderId="36" xfId="0" applyNumberFormat="1" applyFont="1" applyBorder="1" applyAlignment="1">
      <alignment horizontal="center" vertical="center" wrapText="1"/>
    </xf>
    <xf numFmtId="2" fontId="40" fillId="6" borderId="36" xfId="0" applyNumberFormat="1" applyFont="1" applyFill="1" applyBorder="1" applyAlignment="1">
      <alignment horizontal="center" vertical="center" wrapText="1"/>
    </xf>
    <xf numFmtId="2" fontId="41" fillId="44" borderId="33" xfId="0" applyNumberFormat="1" applyFont="1" applyFill="1" applyBorder="1" applyAlignment="1">
      <alignment horizontal="center" vertical="center" wrapText="1"/>
    </xf>
    <xf numFmtId="0" fontId="41" fillId="43" borderId="33" xfId="0" applyFont="1" applyFill="1" applyBorder="1" applyAlignment="1">
      <alignment horizontal="center" vertical="center" wrapText="1"/>
    </xf>
    <xf numFmtId="0" fontId="40" fillId="0" borderId="34"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36" xfId="0" applyFont="1" applyBorder="1" applyAlignment="1">
      <alignment horizontal="center" vertical="center" wrapText="1"/>
    </xf>
    <xf numFmtId="0" fontId="41" fillId="44" borderId="33" xfId="0" applyFont="1" applyFill="1" applyBorder="1" applyAlignment="1">
      <alignment horizontal="center" vertical="center" wrapText="1"/>
    </xf>
    <xf numFmtId="0" fontId="25" fillId="0" borderId="0" xfId="44" applyFont="1" applyAlignment="1">
      <alignment horizontal="center"/>
    </xf>
    <xf numFmtId="0" fontId="41" fillId="45" borderId="33" xfId="0" applyFont="1" applyFill="1" applyBorder="1" applyAlignment="1">
      <alignment horizontal="left" vertical="top" wrapText="1" indent="1"/>
    </xf>
    <xf numFmtId="0" fontId="41" fillId="45" borderId="33" xfId="0" applyFont="1" applyFill="1" applyBorder="1" applyAlignment="1">
      <alignment horizontal="left" vertical="top" wrapText="1"/>
    </xf>
    <xf numFmtId="0" fontId="40" fillId="0" borderId="34" xfId="0" applyFont="1" applyBorder="1" applyAlignment="1">
      <alignment horizontal="left" vertical="top" wrapText="1" indent="1"/>
    </xf>
    <xf numFmtId="2" fontId="40" fillId="0" borderId="34" xfId="0" applyNumberFormat="1" applyFont="1" applyBorder="1" applyAlignment="1">
      <alignment horizontal="right" vertical="top" shrinkToFit="1"/>
    </xf>
    <xf numFmtId="0" fontId="40" fillId="0" borderId="35" xfId="0" applyFont="1" applyBorder="1" applyAlignment="1">
      <alignment horizontal="left" vertical="top" wrapText="1" indent="1"/>
    </xf>
    <xf numFmtId="2" fontId="40" fillId="0" borderId="35" xfId="0" applyNumberFormat="1" applyFont="1" applyBorder="1" applyAlignment="1">
      <alignment horizontal="right" vertical="top" shrinkToFit="1"/>
    </xf>
    <xf numFmtId="0" fontId="40" fillId="0" borderId="36" xfId="0" applyFont="1" applyBorder="1" applyAlignment="1">
      <alignment horizontal="left" vertical="top" wrapText="1" indent="1"/>
    </xf>
    <xf numFmtId="2" fontId="40" fillId="0" borderId="36" xfId="0" applyNumberFormat="1" applyFont="1" applyBorder="1" applyAlignment="1">
      <alignment horizontal="right" vertical="top" shrinkToFit="1"/>
    </xf>
    <xf numFmtId="0" fontId="41" fillId="44" borderId="33" xfId="0" applyFont="1" applyFill="1" applyBorder="1" applyAlignment="1">
      <alignment horizontal="left" vertical="top" wrapText="1" indent="1"/>
    </xf>
    <xf numFmtId="2" fontId="41" fillId="44" borderId="33" xfId="0" applyNumberFormat="1" applyFont="1" applyFill="1" applyBorder="1" applyAlignment="1">
      <alignment horizontal="right" vertical="top" shrinkToFit="1"/>
    </xf>
    <xf numFmtId="0" fontId="41" fillId="0" borderId="0" xfId="0" applyFont="1" applyAlignment="1">
      <alignment horizontal="left" vertical="top" wrapText="1" indent="1"/>
    </xf>
    <xf numFmtId="2" fontId="41" fillId="0" borderId="0" xfId="0" applyNumberFormat="1" applyFont="1" applyAlignment="1">
      <alignment horizontal="right" vertical="top" shrinkToFit="1"/>
    </xf>
    <xf numFmtId="2" fontId="40" fillId="39" borderId="34" xfId="0" applyNumberFormat="1" applyFont="1" applyFill="1" applyBorder="1" applyAlignment="1">
      <alignment horizontal="right" vertical="top" shrinkToFit="1"/>
    </xf>
    <xf numFmtId="2" fontId="40" fillId="2" borderId="35" xfId="0" applyNumberFormat="1" applyFont="1" applyFill="1" applyBorder="1" applyAlignment="1">
      <alignment horizontal="right" vertical="top" shrinkToFit="1"/>
    </xf>
    <xf numFmtId="7" fontId="27" fillId="46" borderId="5" xfId="1" applyNumberFormat="1" applyFont="1" applyFill="1" applyBorder="1" applyAlignment="1">
      <alignment horizontal="center"/>
    </xf>
    <xf numFmtId="7" fontId="27" fillId="46" borderId="20" xfId="1" applyNumberFormat="1" applyFont="1" applyFill="1" applyBorder="1" applyAlignment="1">
      <alignment horizontal="center"/>
    </xf>
    <xf numFmtId="7" fontId="27" fillId="46" borderId="22" xfId="1" applyNumberFormat="1" applyFont="1" applyFill="1" applyBorder="1" applyAlignment="1">
      <alignment horizontal="center"/>
    </xf>
    <xf numFmtId="2" fontId="40" fillId="46" borderId="34" xfId="0" applyNumberFormat="1" applyFont="1" applyFill="1" applyBorder="1" applyAlignment="1">
      <alignment horizontal="right" vertical="top" shrinkToFit="1"/>
    </xf>
    <xf numFmtId="2" fontId="40" fillId="42" borderId="36" xfId="0" applyNumberFormat="1" applyFont="1" applyFill="1" applyBorder="1" applyAlignment="1">
      <alignment horizontal="right" vertical="top" shrinkToFit="1"/>
    </xf>
    <xf numFmtId="2" fontId="40" fillId="40" borderId="35" xfId="0" applyNumberFormat="1" applyFont="1" applyFill="1" applyBorder="1" applyAlignment="1">
      <alignment horizontal="right" vertical="top" shrinkToFit="1"/>
    </xf>
    <xf numFmtId="7" fontId="27" fillId="47" borderId="24" xfId="1" applyNumberFormat="1" applyFont="1" applyFill="1" applyBorder="1" applyAlignment="1">
      <alignment horizontal="center"/>
    </xf>
    <xf numFmtId="2" fontId="40" fillId="47" borderId="35" xfId="0" applyNumberFormat="1" applyFont="1" applyFill="1" applyBorder="1" applyAlignment="1">
      <alignment horizontal="right" vertical="top" shrinkToFit="1"/>
    </xf>
    <xf numFmtId="7" fontId="27" fillId="48" borderId="24" xfId="1" applyNumberFormat="1" applyFont="1" applyFill="1" applyBorder="1" applyAlignment="1">
      <alignment horizontal="center"/>
    </xf>
    <xf numFmtId="2" fontId="40" fillId="48" borderId="35" xfId="0" applyNumberFormat="1" applyFont="1" applyFill="1" applyBorder="1" applyAlignment="1">
      <alignment horizontal="right" vertical="top" shrinkToFit="1"/>
    </xf>
    <xf numFmtId="7" fontId="27" fillId="49" borderId="24" xfId="1" applyNumberFormat="1" applyFont="1" applyFill="1" applyBorder="1" applyAlignment="1">
      <alignment horizontal="center"/>
    </xf>
    <xf numFmtId="2" fontId="40" fillId="49" borderId="36" xfId="0" applyNumberFormat="1" applyFont="1" applyFill="1" applyBorder="1" applyAlignment="1">
      <alignment horizontal="right" vertical="top" shrinkToFit="1"/>
    </xf>
    <xf numFmtId="7" fontId="27" fillId="50" borderId="6" xfId="1" applyNumberFormat="1" applyFont="1" applyFill="1" applyBorder="1" applyAlignment="1">
      <alignment horizontal="center"/>
    </xf>
    <xf numFmtId="2" fontId="40" fillId="50" borderId="34" xfId="0" applyNumberFormat="1" applyFont="1" applyFill="1" applyBorder="1" applyAlignment="1">
      <alignment horizontal="right" vertical="top" shrinkToFit="1"/>
    </xf>
    <xf numFmtId="10" fontId="29" fillId="0" borderId="30" xfId="3" applyNumberFormat="1" applyFont="1" applyFill="1" applyBorder="1" applyAlignment="1">
      <alignment horizontal="center" vertical="center" wrapText="1"/>
    </xf>
    <xf numFmtId="0" fontId="26" fillId="0" borderId="18" xfId="0" applyFont="1" applyBorder="1" applyAlignment="1">
      <alignment horizontal="center" vertical="center"/>
    </xf>
    <xf numFmtId="44" fontId="29" fillId="4" borderId="0" xfId="2" applyFont="1" applyFill="1" applyBorder="1" applyAlignment="1">
      <alignment vertical="center"/>
    </xf>
    <xf numFmtId="44" fontId="29" fillId="6" borderId="6" xfId="2" applyFont="1" applyFill="1" applyBorder="1" applyAlignment="1">
      <alignment vertical="center"/>
    </xf>
    <xf numFmtId="0" fontId="26" fillId="0" borderId="27" xfId="0" applyFont="1" applyBorder="1" applyAlignment="1">
      <alignment horizontal="center" vertical="center"/>
    </xf>
    <xf numFmtId="0" fontId="42" fillId="0" borderId="5" xfId="0" applyFont="1" applyBorder="1" applyAlignment="1">
      <alignment horizontal="left" wrapText="1"/>
    </xf>
    <xf numFmtId="0" fontId="42" fillId="0" borderId="0" xfId="0" applyFont="1"/>
    <xf numFmtId="0" fontId="43" fillId="0" borderId="27" xfId="0" applyFont="1" applyBorder="1"/>
    <xf numFmtId="0" fontId="43" fillId="0" borderId="29" xfId="0" applyFont="1" applyBorder="1"/>
    <xf numFmtId="38" fontId="29" fillId="0" borderId="0" xfId="0" applyNumberFormat="1" applyFont="1" applyAlignment="1">
      <alignment vertical="center"/>
    </xf>
    <xf numFmtId="38" fontId="29" fillId="6" borderId="0" xfId="2" applyNumberFormat="1" applyFont="1" applyFill="1" applyBorder="1" applyAlignment="1" applyProtection="1">
      <alignment vertical="center"/>
      <protection locked="0"/>
    </xf>
    <xf numFmtId="38" fontId="29" fillId="0" borderId="6" xfId="0" applyNumberFormat="1" applyFont="1" applyBorder="1" applyAlignment="1">
      <alignment vertical="center"/>
    </xf>
    <xf numFmtId="38" fontId="29" fillId="0" borderId="0" xfId="3" applyNumberFormat="1" applyFont="1" applyFill="1" applyBorder="1" applyAlignment="1">
      <alignment vertical="center"/>
    </xf>
    <xf numFmtId="38" fontId="29" fillId="0" borderId="0" xfId="0" applyNumberFormat="1" applyFont="1" applyAlignment="1">
      <alignment horizontal="center" vertical="center"/>
    </xf>
    <xf numFmtId="38" fontId="29" fillId="6" borderId="6" xfId="2" applyNumberFormat="1" applyFont="1" applyFill="1" applyBorder="1" applyAlignment="1" applyProtection="1">
      <alignment vertical="center"/>
      <protection locked="0"/>
    </xf>
    <xf numFmtId="38" fontId="29" fillId="6" borderId="0" xfId="1" applyNumberFormat="1" applyFont="1" applyFill="1" applyBorder="1" applyAlignment="1" applyProtection="1">
      <alignment vertical="center"/>
      <protection locked="0"/>
    </xf>
    <xf numFmtId="38" fontId="29" fillId="6" borderId="4" xfId="1" applyNumberFormat="1" applyFont="1" applyFill="1" applyBorder="1" applyAlignment="1" applyProtection="1">
      <alignment vertical="center"/>
      <protection locked="0"/>
    </xf>
    <xf numFmtId="38" fontId="29" fillId="0" borderId="4" xfId="0" applyNumberFormat="1" applyFont="1" applyBorder="1" applyAlignment="1">
      <alignment vertical="center"/>
    </xf>
    <xf numFmtId="38" fontId="29" fillId="0" borderId="0" xfId="1" applyNumberFormat="1" applyFont="1" applyBorder="1" applyAlignment="1">
      <alignment vertical="center"/>
    </xf>
    <xf numFmtId="38" fontId="29" fillId="0" borderId="0" xfId="2" applyNumberFormat="1" applyFont="1" applyBorder="1" applyAlignment="1">
      <alignment vertical="center"/>
    </xf>
    <xf numFmtId="38" fontId="29" fillId="0" borderId="4" xfId="2" applyNumberFormat="1" applyFont="1" applyBorder="1" applyAlignment="1">
      <alignment vertical="center"/>
    </xf>
    <xf numFmtId="38" fontId="29" fillId="0" borderId="2" xfId="1" applyNumberFormat="1" applyFont="1" applyFill="1" applyBorder="1" applyAlignment="1" applyProtection="1">
      <alignment vertical="center"/>
      <protection locked="0"/>
    </xf>
    <xf numFmtId="38" fontId="31" fillId="0" borderId="0" xfId="1" applyNumberFormat="1" applyFont="1" applyBorder="1" applyAlignment="1">
      <alignment vertical="center"/>
    </xf>
    <xf numFmtId="38" fontId="32" fillId="0" borderId="0" xfId="2" applyNumberFormat="1" applyFont="1" applyBorder="1" applyAlignment="1">
      <alignment vertical="center"/>
    </xf>
    <xf numFmtId="38" fontId="29" fillId="0" borderId="0" xfId="1" applyNumberFormat="1" applyFont="1" applyFill="1" applyBorder="1" applyAlignment="1">
      <alignment vertical="center"/>
    </xf>
    <xf numFmtId="38" fontId="29" fillId="6" borderId="6" xfId="1" applyNumberFormat="1" applyFont="1" applyFill="1" applyBorder="1" applyAlignment="1">
      <alignment vertical="center"/>
    </xf>
    <xf numFmtId="38" fontId="29" fillId="0" borderId="5" xfId="1" applyNumberFormat="1" applyFont="1" applyBorder="1" applyAlignment="1">
      <alignment vertical="center"/>
    </xf>
    <xf numFmtId="38" fontId="29" fillId="0" borderId="6" xfId="2" applyNumberFormat="1" applyFont="1" applyBorder="1" applyAlignment="1" applyProtection="1">
      <alignment vertical="center"/>
      <protection hidden="1"/>
    </xf>
    <xf numFmtId="38" fontId="29" fillId="0" borderId="5" xfId="2" applyNumberFormat="1" applyFont="1" applyBorder="1" applyAlignment="1" applyProtection="1">
      <alignment vertical="center"/>
      <protection hidden="1"/>
    </xf>
    <xf numFmtId="38" fontId="29" fillId="0" borderId="5" xfId="1" applyNumberFormat="1" applyFont="1" applyBorder="1" applyAlignment="1" applyProtection="1">
      <alignment vertical="center"/>
      <protection hidden="1"/>
    </xf>
    <xf numFmtId="38" fontId="29" fillId="0" borderId="25" xfId="1" applyNumberFormat="1" applyFont="1" applyBorder="1" applyAlignment="1" applyProtection="1">
      <alignment vertical="center"/>
      <protection hidden="1"/>
    </xf>
    <xf numFmtId="38" fontId="29" fillId="0" borderId="0" xfId="2" applyNumberFormat="1" applyFont="1" applyBorder="1" applyAlignment="1" applyProtection="1">
      <alignment vertical="center"/>
      <protection hidden="1"/>
    </xf>
    <xf numFmtId="38" fontId="29" fillId="0" borderId="4" xfId="0" applyNumberFormat="1" applyFont="1" applyBorder="1" applyAlignment="1" applyProtection="1">
      <alignment vertical="center"/>
      <protection hidden="1"/>
    </xf>
    <xf numFmtId="38" fontId="29" fillId="0" borderId="4" xfId="2" applyNumberFormat="1" applyFont="1" applyBorder="1" applyAlignment="1" applyProtection="1">
      <alignment vertical="center"/>
      <protection hidden="1"/>
    </xf>
    <xf numFmtId="38" fontId="29" fillId="0" borderId="0" xfId="1" applyNumberFormat="1" applyFont="1" applyBorder="1" applyAlignment="1" applyProtection="1">
      <alignment vertical="center"/>
      <protection hidden="1"/>
    </xf>
    <xf numFmtId="38" fontId="32" fillId="0" borderId="0" xfId="2" applyNumberFormat="1" applyFont="1" applyBorder="1" applyAlignment="1" applyProtection="1">
      <alignment vertical="center"/>
      <protection hidden="1"/>
    </xf>
    <xf numFmtId="38" fontId="29" fillId="0" borderId="6" xfId="1" applyNumberFormat="1" applyFont="1" applyBorder="1" applyAlignment="1">
      <alignment vertical="center"/>
    </xf>
    <xf numFmtId="43" fontId="29" fillId="2" borderId="6" xfId="1" applyFont="1" applyFill="1" applyBorder="1" applyAlignment="1">
      <alignment vertical="center"/>
    </xf>
    <xf numFmtId="164" fontId="29" fillId="0" borderId="6" xfId="0" applyNumberFormat="1" applyFont="1" applyBorder="1"/>
    <xf numFmtId="0" fontId="39" fillId="0" borderId="0" xfId="0" applyFont="1" applyAlignment="1">
      <alignment vertical="center"/>
    </xf>
    <xf numFmtId="0" fontId="26" fillId="0" borderId="18" xfId="0" applyFont="1" applyBorder="1"/>
    <xf numFmtId="0" fontId="39" fillId="0" borderId="19" xfId="0" applyFont="1" applyBorder="1" applyAlignment="1" applyProtection="1">
      <alignment vertical="center"/>
      <protection locked="0"/>
    </xf>
    <xf numFmtId="0" fontId="26" fillId="0" borderId="5" xfId="0" applyFont="1" applyBorder="1"/>
    <xf numFmtId="38" fontId="29" fillId="0" borderId="5" xfId="1" applyNumberFormat="1" applyFont="1" applyFill="1" applyBorder="1" applyAlignment="1">
      <alignment vertical="center"/>
    </xf>
    <xf numFmtId="38" fontId="29" fillId="0" borderId="39" xfId="2" applyNumberFormat="1" applyFont="1" applyFill="1" applyBorder="1" applyAlignment="1" applyProtection="1">
      <alignment vertical="center"/>
      <protection hidden="1"/>
    </xf>
    <xf numFmtId="43" fontId="29" fillId="0" borderId="27" xfId="1" applyFont="1" applyBorder="1" applyAlignment="1">
      <alignment vertical="center"/>
    </xf>
    <xf numFmtId="43" fontId="29" fillId="0" borderId="29" xfId="1" applyFont="1" applyBorder="1" applyAlignment="1">
      <alignment vertical="center"/>
    </xf>
    <xf numFmtId="0" fontId="29" fillId="0" borderId="6" xfId="0" applyFont="1" applyBorder="1" applyAlignment="1">
      <alignment horizontal="left" vertical="center" wrapText="1"/>
    </xf>
    <xf numFmtId="43" fontId="29" fillId="0" borderId="18" xfId="1" applyFont="1" applyBorder="1" applyAlignment="1">
      <alignment vertical="center"/>
    </xf>
    <xf numFmtId="0" fontId="29" fillId="0" borderId="19" xfId="0" applyFont="1" applyBorder="1" applyAlignment="1">
      <alignment vertical="center"/>
    </xf>
    <xf numFmtId="44" fontId="29" fillId="2" borderId="20" xfId="2" applyFont="1" applyFill="1" applyBorder="1" applyAlignment="1">
      <alignment vertical="center"/>
    </xf>
    <xf numFmtId="43" fontId="29" fillId="0" borderId="29" xfId="1" applyFont="1" applyBorder="1" applyAlignment="1">
      <alignment vertical="top" wrapText="1"/>
    </xf>
    <xf numFmtId="43" fontId="29" fillId="0" borderId="28" xfId="1" applyFont="1" applyBorder="1" applyAlignment="1">
      <alignment vertical="top" wrapText="1"/>
    </xf>
    <xf numFmtId="0" fontId="29" fillId="51" borderId="0" xfId="0" applyFont="1" applyFill="1"/>
    <xf numFmtId="43" fontId="29" fillId="0" borderId="0" xfId="1" applyFont="1" applyBorder="1"/>
    <xf numFmtId="43" fontId="29" fillId="0" borderId="19" xfId="1" applyFont="1" applyBorder="1" applyAlignment="1">
      <alignment vertical="center"/>
    </xf>
    <xf numFmtId="0" fontId="29" fillId="51" borderId="40" xfId="0" applyFont="1" applyFill="1" applyBorder="1"/>
    <xf numFmtId="0" fontId="29" fillId="51" borderId="41" xfId="0" applyFont="1" applyFill="1" applyBorder="1"/>
    <xf numFmtId="0" fontId="29" fillId="0" borderId="29" xfId="0" applyFont="1" applyBorder="1" applyAlignment="1">
      <alignment vertical="center" wrapText="1"/>
    </xf>
    <xf numFmtId="0" fontId="29" fillId="0" borderId="29" xfId="0" applyFont="1" applyBorder="1" applyAlignment="1">
      <alignment horizontal="left" vertical="center" wrapText="1"/>
    </xf>
    <xf numFmtId="0" fontId="29" fillId="0" borderId="19" xfId="0" applyFont="1" applyBorder="1"/>
    <xf numFmtId="0" fontId="29" fillId="0" borderId="20" xfId="0" applyFont="1" applyBorder="1" applyAlignment="1">
      <alignment vertical="center"/>
    </xf>
    <xf numFmtId="0" fontId="29" fillId="0" borderId="29" xfId="0" applyFont="1" applyBorder="1" applyAlignment="1">
      <alignment vertical="center"/>
    </xf>
    <xf numFmtId="44" fontId="29" fillId="0" borderId="28" xfId="2" applyFont="1" applyFill="1" applyBorder="1" applyAlignment="1">
      <alignment vertical="center"/>
    </xf>
    <xf numFmtId="38" fontId="29" fillId="0" borderId="0" xfId="2" applyNumberFormat="1" applyFont="1" applyBorder="1" applyAlignment="1" applyProtection="1">
      <alignment horizontal="right" vertical="center" wrapText="1"/>
      <protection hidden="1"/>
    </xf>
    <xf numFmtId="38" fontId="29" fillId="6" borderId="19" xfId="1" applyNumberFormat="1" applyFont="1" applyFill="1" applyBorder="1" applyAlignment="1" applyProtection="1">
      <alignment vertical="center"/>
      <protection locked="0"/>
    </xf>
    <xf numFmtId="38" fontId="29" fillId="0" borderId="19" xfId="0" applyNumberFormat="1" applyFont="1" applyBorder="1" applyAlignment="1">
      <alignment vertical="center"/>
    </xf>
    <xf numFmtId="0" fontId="26" fillId="0" borderId="44" xfId="0" applyFont="1" applyBorder="1" applyAlignment="1">
      <alignment horizontal="center" vertical="center"/>
    </xf>
    <xf numFmtId="0" fontId="29" fillId="0" borderId="28" xfId="0" applyFont="1" applyBorder="1" applyAlignment="1">
      <alignment horizontal="left" vertical="center" wrapText="1"/>
    </xf>
    <xf numFmtId="0" fontId="29" fillId="51" borderId="19" xfId="0" applyFont="1" applyFill="1" applyBorder="1"/>
    <xf numFmtId="44" fontId="29" fillId="0" borderId="29" xfId="2" applyFont="1" applyFill="1" applyBorder="1" applyAlignment="1">
      <alignment vertical="center"/>
    </xf>
    <xf numFmtId="0" fontId="23" fillId="0" borderId="40" xfId="0" applyFont="1" applyBorder="1" applyAlignment="1">
      <alignment horizontal="center" vertical="center"/>
    </xf>
    <xf numFmtId="0" fontId="23" fillId="0" borderId="5" xfId="0" applyFont="1" applyBorder="1" applyAlignment="1">
      <alignment horizontal="left" vertical="center" wrapText="1"/>
    </xf>
    <xf numFmtId="0" fontId="26" fillId="0" borderId="32" xfId="0" applyFont="1" applyBorder="1" applyAlignment="1">
      <alignment horizontal="right" vertical="center" wrapText="1"/>
    </xf>
    <xf numFmtId="0" fontId="30" fillId="0" borderId="45" xfId="0" applyFont="1" applyBorder="1" applyAlignment="1">
      <alignment vertical="center" wrapText="1"/>
    </xf>
    <xf numFmtId="0" fontId="29" fillId="0" borderId="32" xfId="0" applyFont="1" applyBorder="1" applyAlignment="1">
      <alignment vertical="center" wrapText="1"/>
    </xf>
    <xf numFmtId="0" fontId="29" fillId="0" borderId="31" xfId="0" applyFont="1" applyBorder="1" applyAlignment="1">
      <alignment vertical="center" wrapText="1"/>
    </xf>
    <xf numFmtId="0" fontId="29" fillId="51" borderId="6" xfId="0" applyFont="1" applyFill="1" applyBorder="1"/>
    <xf numFmtId="0" fontId="29" fillId="51" borderId="28" xfId="0" applyFont="1" applyFill="1" applyBorder="1"/>
    <xf numFmtId="0" fontId="26" fillId="0" borderId="31" xfId="0" applyFont="1" applyBorder="1" applyAlignment="1">
      <alignment horizontal="right" vertical="center" wrapText="1"/>
    </xf>
    <xf numFmtId="38" fontId="29" fillId="6" borderId="2" xfId="1" applyNumberFormat="1" applyFont="1" applyFill="1" applyBorder="1" applyAlignment="1" applyProtection="1">
      <alignment vertical="center"/>
      <protection locked="0"/>
    </xf>
    <xf numFmtId="38" fontId="29" fillId="0" borderId="4" xfId="1" applyNumberFormat="1" applyFont="1" applyBorder="1" applyAlignment="1">
      <alignment vertical="center"/>
    </xf>
    <xf numFmtId="0" fontId="29" fillId="51" borderId="29" xfId="0" applyFont="1" applyFill="1" applyBorder="1"/>
    <xf numFmtId="38" fontId="29" fillId="0" borderId="2" xfId="0" applyNumberFormat="1" applyFont="1" applyBorder="1" applyAlignment="1">
      <alignment vertical="center"/>
    </xf>
    <xf numFmtId="0" fontId="29" fillId="0" borderId="37" xfId="0" applyFont="1" applyBorder="1" applyAlignment="1">
      <alignment vertical="center" wrapText="1"/>
    </xf>
    <xf numFmtId="0" fontId="29" fillId="0" borderId="31" xfId="0" applyFont="1" applyBorder="1" applyAlignment="1">
      <alignment horizontal="left" vertical="center" wrapText="1"/>
    </xf>
    <xf numFmtId="38" fontId="29" fillId="0" borderId="0" xfId="1" applyNumberFormat="1" applyFont="1" applyFill="1" applyBorder="1" applyAlignment="1" applyProtection="1">
      <alignment vertical="center"/>
      <protection locked="0"/>
    </xf>
    <xf numFmtId="38" fontId="29" fillId="0" borderId="46" xfId="2" applyNumberFormat="1" applyFont="1" applyFill="1" applyBorder="1" applyAlignment="1" applyProtection="1">
      <alignment vertical="center"/>
      <protection hidden="1"/>
    </xf>
    <xf numFmtId="0" fontId="26" fillId="0" borderId="7" xfId="0" applyFont="1" applyBorder="1" applyAlignment="1">
      <alignment horizontal="center" vertical="center"/>
    </xf>
    <xf numFmtId="0" fontId="23" fillId="0" borderId="38" xfId="0" applyFont="1" applyBorder="1" applyAlignment="1">
      <alignment horizontal="left" vertical="center" wrapText="1"/>
    </xf>
    <xf numFmtId="38" fontId="29" fillId="0" borderId="23" xfId="1" applyNumberFormat="1" applyFont="1" applyBorder="1" applyAlignment="1" applyProtection="1">
      <alignment vertical="center"/>
      <protection hidden="1"/>
    </xf>
    <xf numFmtId="38" fontId="29" fillId="0" borderId="25" xfId="1" applyNumberFormat="1" applyFont="1" applyBorder="1" applyAlignment="1">
      <alignment vertical="center"/>
    </xf>
    <xf numFmtId="43" fontId="29" fillId="0" borderId="27" xfId="1" applyFont="1" applyFill="1" applyBorder="1" applyAlignment="1">
      <alignment vertical="center"/>
    </xf>
    <xf numFmtId="0" fontId="26" fillId="3" borderId="0" xfId="0" applyFont="1" applyFill="1" applyAlignment="1">
      <alignment horizontal="center" vertical="center" wrapText="1"/>
    </xf>
    <xf numFmtId="0" fontId="29" fillId="0" borderId="47" xfId="0" applyFont="1" applyBorder="1" applyAlignment="1">
      <alignment horizontal="left" vertical="center" wrapText="1"/>
    </xf>
    <xf numFmtId="0" fontId="26" fillId="0" borderId="25" xfId="0" applyFont="1" applyBorder="1" applyAlignment="1">
      <alignment horizontal="center" vertical="center"/>
    </xf>
    <xf numFmtId="0" fontId="26" fillId="0" borderId="23"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wrapText="1"/>
    </xf>
    <xf numFmtId="0" fontId="23" fillId="0" borderId="8" xfId="0" applyFont="1" applyBorder="1" applyAlignment="1">
      <alignment horizontal="center" vertical="center" wrapText="1"/>
    </xf>
    <xf numFmtId="38" fontId="29" fillId="0" borderId="20" xfId="0" applyNumberFormat="1" applyFont="1" applyBorder="1" applyAlignment="1">
      <alignment vertical="center"/>
    </xf>
    <xf numFmtId="38" fontId="29" fillId="0" borderId="18" xfId="1" applyNumberFormat="1" applyFont="1" applyBorder="1" applyAlignment="1" applyProtection="1">
      <alignment vertical="center"/>
      <protection hidden="1"/>
    </xf>
    <xf numFmtId="44" fontId="29" fillId="5" borderId="28" xfId="2" applyFont="1" applyFill="1" applyBorder="1" applyAlignment="1">
      <alignment vertical="center"/>
    </xf>
    <xf numFmtId="0" fontId="29" fillId="52" borderId="37" xfId="0" applyFont="1" applyFill="1" applyBorder="1" applyAlignment="1">
      <alignment vertical="center" wrapText="1"/>
    </xf>
    <xf numFmtId="0" fontId="26" fillId="54" borderId="24" xfId="0" applyFont="1" applyFill="1" applyBorder="1" applyAlignment="1">
      <alignment horizontal="center" vertical="center"/>
    </xf>
    <xf numFmtId="0" fontId="26" fillId="54" borderId="6" xfId="0" applyFont="1" applyFill="1" applyBorder="1" applyAlignment="1">
      <alignment horizontal="center" vertical="center"/>
    </xf>
    <xf numFmtId="0" fontId="26" fillId="54" borderId="26" xfId="0" applyFont="1" applyFill="1" applyBorder="1" applyAlignment="1">
      <alignment horizontal="center" vertical="center"/>
    </xf>
    <xf numFmtId="0" fontId="26" fillId="54" borderId="2" xfId="0" applyFont="1" applyFill="1" applyBorder="1" applyAlignment="1">
      <alignment horizontal="center" vertical="center"/>
    </xf>
    <xf numFmtId="0" fontId="26" fillId="54" borderId="0" xfId="0" applyFont="1" applyFill="1" applyAlignment="1">
      <alignment horizontal="center" vertical="center"/>
    </xf>
    <xf numFmtId="0" fontId="26" fillId="54" borderId="4" xfId="0" applyFont="1" applyFill="1" applyBorder="1" applyAlignment="1">
      <alignment horizontal="center" vertical="center"/>
    </xf>
    <xf numFmtId="0" fontId="26" fillId="54" borderId="23" xfId="0" applyFont="1" applyFill="1" applyBorder="1" applyAlignment="1">
      <alignment horizontal="center" vertical="center"/>
    </xf>
    <xf numFmtId="0" fontId="29" fillId="54" borderId="2" xfId="0" applyFont="1" applyFill="1" applyBorder="1" applyAlignment="1">
      <alignment vertical="center" wrapText="1"/>
    </xf>
    <xf numFmtId="0" fontId="26" fillId="54" borderId="5" xfId="0" applyFont="1" applyFill="1" applyBorder="1" applyAlignment="1">
      <alignment horizontal="center" vertical="center"/>
    </xf>
    <xf numFmtId="0" fontId="29" fillId="54" borderId="0" xfId="0" applyFont="1" applyFill="1" applyAlignment="1">
      <alignment vertical="center" wrapText="1"/>
    </xf>
    <xf numFmtId="0" fontId="26" fillId="54" borderId="25" xfId="0" applyFont="1" applyFill="1" applyBorder="1" applyAlignment="1">
      <alignment horizontal="center" vertical="center"/>
    </xf>
    <xf numFmtId="0" fontId="29" fillId="54" borderId="4" xfId="0" applyFont="1" applyFill="1" applyBorder="1" applyAlignment="1">
      <alignment horizontal="left" vertical="center" wrapText="1"/>
    </xf>
    <xf numFmtId="0" fontId="23" fillId="55" borderId="38" xfId="0" applyFont="1" applyFill="1" applyBorder="1" applyAlignment="1">
      <alignment vertical="center" wrapText="1"/>
    </xf>
    <xf numFmtId="0" fontId="29" fillId="55" borderId="38" xfId="0" applyFont="1" applyFill="1" applyBorder="1"/>
    <xf numFmtId="0" fontId="29" fillId="55" borderId="8" xfId="0" applyFont="1" applyFill="1" applyBorder="1"/>
    <xf numFmtId="0" fontId="29" fillId="55" borderId="7" xfId="0" applyFont="1" applyFill="1" applyBorder="1"/>
    <xf numFmtId="0" fontId="29" fillId="0" borderId="19" xfId="0" applyFont="1" applyBorder="1" applyAlignment="1">
      <alignment vertical="center" wrapText="1"/>
    </xf>
    <xf numFmtId="44" fontId="29" fillId="2" borderId="28" xfId="2" applyFont="1" applyFill="1" applyBorder="1" applyAlignment="1">
      <alignment vertical="center"/>
    </xf>
    <xf numFmtId="44" fontId="29" fillId="6" borderId="20" xfId="2" applyFont="1" applyFill="1" applyBorder="1" applyAlignment="1">
      <alignment vertical="center"/>
    </xf>
    <xf numFmtId="0" fontId="23" fillId="0" borderId="7" xfId="0" applyFont="1" applyBorder="1" applyAlignment="1">
      <alignment horizontal="center" vertical="center"/>
    </xf>
    <xf numFmtId="0" fontId="44" fillId="0" borderId="38" xfId="0" applyFont="1" applyBorder="1"/>
    <xf numFmtId="164" fontId="29" fillId="2" borderId="28" xfId="2" applyNumberFormat="1" applyFont="1" applyFill="1" applyBorder="1"/>
    <xf numFmtId="37" fontId="46" fillId="5" borderId="8" xfId="0" applyNumberFormat="1" applyFont="1" applyFill="1" applyBorder="1" applyAlignment="1">
      <alignment vertical="center"/>
    </xf>
    <xf numFmtId="17" fontId="0" fillId="0" borderId="0" xfId="0" quotePrefix="1" applyNumberFormat="1"/>
    <xf numFmtId="0" fontId="23" fillId="0" borderId="3" xfId="0" applyFont="1" applyBorder="1" applyAlignment="1">
      <alignment vertical="center" wrapText="1"/>
    </xf>
    <xf numFmtId="0" fontId="29" fillId="0" borderId="48" xfId="0" applyFont="1" applyBorder="1" applyAlignment="1">
      <alignment vertical="center" wrapText="1"/>
    </xf>
    <xf numFmtId="0" fontId="29" fillId="0" borderId="49" xfId="0" applyFont="1" applyBorder="1" applyAlignment="1">
      <alignment vertical="center" wrapText="1"/>
    </xf>
    <xf numFmtId="0" fontId="33" fillId="0" borderId="50" xfId="0" applyFont="1" applyBorder="1" applyAlignment="1">
      <alignment horizontal="left" vertical="center" wrapText="1"/>
    </xf>
    <xf numFmtId="0" fontId="23" fillId="0" borderId="50" xfId="0" applyFont="1" applyBorder="1" applyAlignment="1">
      <alignment vertical="center" wrapText="1"/>
    </xf>
    <xf numFmtId="0" fontId="29" fillId="0" borderId="51" xfId="0" applyFont="1" applyBorder="1" applyAlignment="1">
      <alignment horizontal="left" vertical="center" wrapText="1" indent="1"/>
    </xf>
    <xf numFmtId="0" fontId="29" fillId="0" borderId="51" xfId="0" applyFont="1" applyBorder="1" applyAlignment="1">
      <alignment vertical="center" wrapText="1"/>
    </xf>
    <xf numFmtId="0" fontId="26" fillId="0" borderId="51" xfId="0" applyFont="1" applyBorder="1" applyAlignment="1">
      <alignment vertical="center" wrapText="1"/>
    </xf>
    <xf numFmtId="0" fontId="29" fillId="0" borderId="49" xfId="0" applyFont="1" applyBorder="1" applyAlignment="1">
      <alignment horizontal="left" vertical="top" wrapText="1"/>
    </xf>
    <xf numFmtId="0" fontId="38" fillId="0" borderId="49" xfId="0" applyFont="1" applyBorder="1" applyAlignment="1">
      <alignment horizontal="left" vertical="center" indent="2"/>
    </xf>
    <xf numFmtId="0" fontId="36" fillId="0" borderId="49" xfId="0" applyFont="1" applyBorder="1" applyAlignment="1">
      <alignment horizontal="left" vertical="center" wrapText="1" indent="2"/>
    </xf>
    <xf numFmtId="0" fontId="38" fillId="0" borderId="49" xfId="0" applyFont="1" applyBorder="1" applyAlignment="1">
      <alignment horizontal="left" vertical="center" wrapText="1" indent="2"/>
    </xf>
    <xf numFmtId="0" fontId="26" fillId="0" borderId="18" xfId="44" applyFont="1" applyBorder="1" applyAlignment="1">
      <alignment vertical="center"/>
    </xf>
    <xf numFmtId="0" fontId="26" fillId="0" borderId="19" xfId="44" applyFont="1" applyBorder="1" applyAlignment="1">
      <alignment vertical="center"/>
    </xf>
    <xf numFmtId="0" fontId="26" fillId="0" borderId="20" xfId="44" applyFont="1" applyBorder="1" applyAlignment="1">
      <alignment vertical="center"/>
    </xf>
    <xf numFmtId="0" fontId="25" fillId="0" borderId="0" xfId="44" applyFont="1"/>
    <xf numFmtId="0" fontId="23" fillId="0" borderId="0" xfId="44" applyFont="1"/>
    <xf numFmtId="0" fontId="24" fillId="0" borderId="0" xfId="44" applyFont="1"/>
    <xf numFmtId="10" fontId="28" fillId="6" borderId="7" xfId="3" applyNumberFormat="1" applyFont="1" applyFill="1" applyBorder="1" applyAlignment="1"/>
    <xf numFmtId="10" fontId="28" fillId="6" borderId="8" xfId="3" applyNumberFormat="1" applyFont="1" applyFill="1" applyBorder="1" applyAlignment="1"/>
    <xf numFmtId="0" fontId="0" fillId="4" borderId="1" xfId="0" applyFill="1" applyBorder="1" applyAlignment="1">
      <alignment vertical="center"/>
    </xf>
    <xf numFmtId="0" fontId="0" fillId="2" borderId="1" xfId="0" applyFill="1" applyBorder="1" applyAlignment="1">
      <alignment vertical="center"/>
    </xf>
    <xf numFmtId="0" fontId="0" fillId="39" borderId="1" xfId="0" applyFill="1" applyBorder="1" applyAlignment="1">
      <alignment vertical="center"/>
    </xf>
    <xf numFmtId="0" fontId="0" fillId="42" borderId="1" xfId="0" applyFill="1" applyBorder="1" applyAlignment="1">
      <alignment vertical="center"/>
    </xf>
    <xf numFmtId="0" fontId="0" fillId="46" borderId="1" xfId="0" applyFill="1" applyBorder="1" applyAlignment="1">
      <alignment vertical="center"/>
    </xf>
    <xf numFmtId="2" fontId="0" fillId="50" borderId="0" xfId="0" applyNumberFormat="1" applyFill="1"/>
    <xf numFmtId="0" fontId="41" fillId="44" borderId="34" xfId="0" applyFont="1" applyFill="1" applyBorder="1" applyAlignment="1">
      <alignment horizontal="left" vertical="top" wrapText="1" indent="1"/>
    </xf>
    <xf numFmtId="0" fontId="40" fillId="0" borderId="3" xfId="0" applyFont="1" applyBorder="1" applyAlignment="1">
      <alignment horizontal="left" vertical="top" wrapText="1" indent="1"/>
    </xf>
    <xf numFmtId="2" fontId="0" fillId="0" borderId="3" xfId="0" applyNumberFormat="1" applyBorder="1"/>
    <xf numFmtId="0" fontId="41" fillId="44" borderId="3" xfId="0" applyFont="1" applyFill="1" applyBorder="1" applyAlignment="1">
      <alignment horizontal="left" vertical="top" wrapText="1" indent="1"/>
    </xf>
    <xf numFmtId="2" fontId="41" fillId="44" borderId="3" xfId="0" applyNumberFormat="1" applyFont="1" applyFill="1" applyBorder="1" applyAlignment="1">
      <alignment horizontal="right" vertical="top" shrinkToFit="1"/>
    </xf>
    <xf numFmtId="2" fontId="0" fillId="39" borderId="3" xfId="0" applyNumberFormat="1" applyFill="1" applyBorder="1"/>
    <xf numFmtId="2" fontId="0" fillId="40" borderId="3" xfId="0" applyNumberFormat="1" applyFill="1" applyBorder="1"/>
    <xf numFmtId="2" fontId="0" fillId="2" borderId="3" xfId="0" applyNumberFormat="1" applyFill="1" applyBorder="1"/>
    <xf numFmtId="2" fontId="0" fillId="42" borderId="3" xfId="0" applyNumberFormat="1" applyFill="1" applyBorder="1"/>
    <xf numFmtId="2" fontId="0" fillId="46" borderId="3" xfId="0" applyNumberFormat="1" applyFill="1" applyBorder="1"/>
    <xf numFmtId="2" fontId="40" fillId="47" borderId="3" xfId="0" applyNumberFormat="1" applyFont="1" applyFill="1" applyBorder="1" applyAlignment="1">
      <alignment horizontal="right" vertical="top" shrinkToFit="1"/>
    </xf>
    <xf numFmtId="2" fontId="40" fillId="48" borderId="3" xfId="0" applyNumberFormat="1" applyFont="1" applyFill="1" applyBorder="1" applyAlignment="1">
      <alignment horizontal="right" vertical="top" shrinkToFit="1"/>
    </xf>
    <xf numFmtId="2" fontId="40" fillId="49" borderId="3" xfId="0" applyNumberFormat="1" applyFont="1" applyFill="1" applyBorder="1" applyAlignment="1">
      <alignment horizontal="right" vertical="top" shrinkToFit="1"/>
    </xf>
    <xf numFmtId="0" fontId="40" fillId="50" borderId="35" xfId="0" applyFont="1" applyFill="1" applyBorder="1" applyAlignment="1">
      <alignment horizontal="left" vertical="top" wrapText="1" indent="1"/>
    </xf>
    <xf numFmtId="0" fontId="47" fillId="6" borderId="3" xfId="0" applyFont="1" applyFill="1" applyBorder="1" applyAlignment="1">
      <alignment horizontal="left" vertical="center" wrapText="1"/>
    </xf>
    <xf numFmtId="2" fontId="0" fillId="0" borderId="3" xfId="0" applyNumberFormat="1" applyBorder="1" applyAlignment="1">
      <alignment vertical="center"/>
    </xf>
    <xf numFmtId="2" fontId="41" fillId="44" borderId="3" xfId="0" applyNumberFormat="1" applyFont="1" applyFill="1" applyBorder="1" applyAlignment="1">
      <alignment horizontal="right" vertical="center" shrinkToFit="1"/>
    </xf>
    <xf numFmtId="2" fontId="41" fillId="44" borderId="35" xfId="0" applyNumberFormat="1" applyFont="1" applyFill="1" applyBorder="1" applyAlignment="1">
      <alignment horizontal="right" vertical="center" shrinkToFit="1"/>
    </xf>
    <xf numFmtId="0" fontId="40" fillId="0" borderId="3" xfId="0" applyFont="1" applyBorder="1" applyAlignment="1">
      <alignment horizontal="left" vertical="center" wrapText="1" indent="1"/>
    </xf>
    <xf numFmtId="0" fontId="41" fillId="44" borderId="3" xfId="0" applyFont="1" applyFill="1" applyBorder="1" applyAlignment="1">
      <alignment horizontal="left" vertical="center" wrapText="1" indent="1"/>
    </xf>
    <xf numFmtId="2" fontId="40" fillId="0" borderId="52" xfId="0" applyNumberFormat="1" applyFont="1" applyBorder="1" applyAlignment="1">
      <alignment horizontal="right" vertical="top" shrinkToFit="1"/>
    </xf>
    <xf numFmtId="2" fontId="40" fillId="0" borderId="0" xfId="0" applyNumberFormat="1" applyFont="1" applyAlignment="1">
      <alignment horizontal="right" vertical="top" shrinkToFit="1"/>
    </xf>
    <xf numFmtId="2" fontId="40" fillId="0" borderId="53" xfId="0" applyNumberFormat="1" applyFont="1" applyBorder="1" applyAlignment="1">
      <alignment horizontal="right" vertical="top" shrinkToFit="1"/>
    </xf>
    <xf numFmtId="0" fontId="41" fillId="44" borderId="36" xfId="0" applyFont="1" applyFill="1" applyBorder="1" applyAlignment="1">
      <alignment horizontal="left" vertical="center" wrapText="1" indent="1"/>
    </xf>
    <xf numFmtId="0" fontId="0" fillId="42" borderId="0" xfId="0" applyFill="1"/>
    <xf numFmtId="17" fontId="0" fillId="42" borderId="0" xfId="0" quotePrefix="1" applyNumberFormat="1" applyFill="1"/>
    <xf numFmtId="0" fontId="25" fillId="0" borderId="0" xfId="1" applyNumberFormat="1" applyFont="1" applyAlignment="1">
      <alignment horizontal="center"/>
    </xf>
    <xf numFmtId="2" fontId="0" fillId="39" borderId="3" xfId="0" applyNumberFormat="1" applyFill="1" applyBorder="1" applyAlignment="1">
      <alignment vertical="center"/>
    </xf>
    <xf numFmtId="2" fontId="40" fillId="40" borderId="3" xfId="0" applyNumberFormat="1" applyFont="1" applyFill="1" applyBorder="1" applyAlignment="1">
      <alignment horizontal="right" vertical="center" shrinkToFit="1"/>
    </xf>
    <xf numFmtId="2" fontId="40" fillId="2" borderId="3" xfId="0" applyNumberFormat="1" applyFont="1" applyFill="1" applyBorder="1" applyAlignment="1">
      <alignment horizontal="right" vertical="center" shrinkToFit="1"/>
    </xf>
    <xf numFmtId="2" fontId="40" fillId="42" borderId="3" xfId="0" applyNumberFormat="1" applyFont="1" applyFill="1" applyBorder="1" applyAlignment="1">
      <alignment horizontal="right" vertical="center" shrinkToFit="1"/>
    </xf>
    <xf numFmtId="2" fontId="0" fillId="46" borderId="3" xfId="0" applyNumberFormat="1" applyFill="1" applyBorder="1" applyAlignment="1">
      <alignment vertical="center"/>
    </xf>
    <xf numFmtId="2" fontId="40" fillId="48" borderId="3" xfId="0" applyNumberFormat="1" applyFont="1" applyFill="1" applyBorder="1" applyAlignment="1">
      <alignment horizontal="right" vertical="center" shrinkToFit="1"/>
    </xf>
    <xf numFmtId="2" fontId="40" fillId="49" borderId="3" xfId="0" applyNumberFormat="1" applyFont="1" applyFill="1" applyBorder="1" applyAlignment="1">
      <alignment horizontal="right" vertical="center" shrinkToFit="1"/>
    </xf>
    <xf numFmtId="2" fontId="40" fillId="47" borderId="3" xfId="0" applyNumberFormat="1" applyFont="1" applyFill="1" applyBorder="1" applyAlignment="1">
      <alignment horizontal="right" vertical="center" shrinkToFit="1"/>
    </xf>
    <xf numFmtId="7" fontId="27" fillId="56" borderId="6" xfId="1" applyNumberFormat="1" applyFont="1" applyFill="1" applyBorder="1" applyAlignment="1">
      <alignment horizontal="center"/>
    </xf>
    <xf numFmtId="0" fontId="40" fillId="56" borderId="35" xfId="0" applyFont="1" applyFill="1" applyBorder="1" applyAlignment="1">
      <alignment horizontal="left" vertical="center" wrapText="1" indent="1"/>
    </xf>
    <xf numFmtId="2" fontId="0" fillId="56" borderId="3" xfId="0" applyNumberFormat="1" applyFill="1" applyBorder="1" applyAlignment="1">
      <alignment vertical="center"/>
    </xf>
    <xf numFmtId="0" fontId="0" fillId="56" borderId="3" xfId="0" applyFill="1" applyBorder="1" applyAlignment="1">
      <alignment vertical="center"/>
    </xf>
    <xf numFmtId="0" fontId="0" fillId="56" borderId="0" xfId="0" applyFill="1"/>
    <xf numFmtId="0" fontId="29" fillId="0" borderId="0" xfId="0" applyFont="1" applyAlignment="1">
      <alignment vertical="top" wrapText="1"/>
    </xf>
    <xf numFmtId="0" fontId="48" fillId="0" borderId="3" xfId="0" applyFont="1" applyBorder="1" applyAlignment="1">
      <alignment horizontal="center" vertical="center" wrapText="1"/>
    </xf>
    <xf numFmtId="0" fontId="52" fillId="0" borderId="0" xfId="46" applyAlignment="1">
      <alignment vertical="center"/>
    </xf>
    <xf numFmtId="0" fontId="49" fillId="0" borderId="0" xfId="0" applyFont="1" applyAlignment="1">
      <alignment horizontal="left" vertical="center"/>
    </xf>
    <xf numFmtId="0" fontId="50" fillId="0" borderId="0" xfId="0" applyFont="1" applyAlignment="1">
      <alignment horizontal="left" vertical="center"/>
    </xf>
    <xf numFmtId="2" fontId="0" fillId="0" borderId="3" xfId="0" applyNumberFormat="1" applyBorder="1" applyAlignment="1">
      <alignment horizontal="center" vertical="center"/>
    </xf>
    <xf numFmtId="2" fontId="40" fillId="0" borderId="3" xfId="0" applyNumberFormat="1" applyFont="1" applyBorder="1" applyAlignment="1">
      <alignment horizontal="center" vertical="center" shrinkToFit="1"/>
    </xf>
    <xf numFmtId="2" fontId="41" fillId="44" borderId="3" xfId="0" applyNumberFormat="1" applyFont="1" applyFill="1" applyBorder="1" applyAlignment="1">
      <alignment horizontal="center" vertical="center" shrinkToFit="1"/>
    </xf>
    <xf numFmtId="2" fontId="41" fillId="44" borderId="35" xfId="0" applyNumberFormat="1" applyFont="1" applyFill="1" applyBorder="1" applyAlignment="1">
      <alignment horizontal="center" vertical="center" shrinkToFit="1"/>
    </xf>
    <xf numFmtId="0" fontId="0" fillId="0" borderId="0" xfId="0" applyAlignment="1">
      <alignment horizontal="center" vertical="center"/>
    </xf>
    <xf numFmtId="2" fontId="0" fillId="0" borderId="0" xfId="0" applyNumberFormat="1"/>
    <xf numFmtId="43" fontId="0" fillId="0" borderId="0" xfId="1" applyFont="1"/>
    <xf numFmtId="2" fontId="0" fillId="39" borderId="3" xfId="0" applyNumberFormat="1" applyFill="1" applyBorder="1" applyAlignment="1">
      <alignment horizontal="center" vertical="center"/>
    </xf>
    <xf numFmtId="2" fontId="40" fillId="40" borderId="3" xfId="0" applyNumberFormat="1" applyFont="1" applyFill="1" applyBorder="1" applyAlignment="1">
      <alignment horizontal="center" vertical="center" shrinkToFit="1"/>
    </xf>
    <xf numFmtId="2" fontId="40" fillId="2" borderId="3" xfId="0" applyNumberFormat="1" applyFont="1" applyFill="1" applyBorder="1" applyAlignment="1">
      <alignment horizontal="center" vertical="center" shrinkToFit="1"/>
    </xf>
    <xf numFmtId="2" fontId="40" fillId="42" borderId="3" xfId="0" applyNumberFormat="1" applyFont="1" applyFill="1" applyBorder="1" applyAlignment="1">
      <alignment horizontal="center" vertical="center" shrinkToFit="1"/>
    </xf>
    <xf numFmtId="2" fontId="40" fillId="0" borderId="0" xfId="0" applyNumberFormat="1" applyFont="1" applyAlignment="1">
      <alignment horizontal="center" vertical="center" shrinkToFit="1"/>
    </xf>
    <xf numFmtId="2" fontId="0" fillId="46" borderId="3" xfId="0" applyNumberFormat="1" applyFill="1" applyBorder="1" applyAlignment="1">
      <alignment horizontal="center" vertical="center"/>
    </xf>
    <xf numFmtId="2" fontId="40" fillId="47" borderId="3" xfId="0" applyNumberFormat="1" applyFont="1" applyFill="1" applyBorder="1" applyAlignment="1">
      <alignment horizontal="center" vertical="center" shrinkToFit="1"/>
    </xf>
    <xf numFmtId="2" fontId="40" fillId="48" borderId="3" xfId="0" applyNumberFormat="1" applyFont="1" applyFill="1" applyBorder="1" applyAlignment="1">
      <alignment horizontal="center" vertical="center" shrinkToFit="1"/>
    </xf>
    <xf numFmtId="2" fontId="40" fillId="49" borderId="3" xfId="0" applyNumberFormat="1" applyFont="1" applyFill="1" applyBorder="1" applyAlignment="1">
      <alignment horizontal="center" vertical="center" shrinkToFit="1"/>
    </xf>
    <xf numFmtId="2" fontId="0" fillId="56" borderId="3" xfId="0" applyNumberFormat="1" applyFill="1" applyBorder="1" applyAlignment="1">
      <alignment horizontal="center" vertical="center"/>
    </xf>
    <xf numFmtId="0" fontId="0" fillId="56" borderId="3" xfId="0" applyFill="1" applyBorder="1" applyAlignment="1">
      <alignment horizontal="center" vertical="center"/>
    </xf>
    <xf numFmtId="0" fontId="36" fillId="0" borderId="42" xfId="0" applyFont="1" applyBorder="1" applyAlignment="1">
      <alignment horizontal="left" vertical="center" wrapText="1" indent="2"/>
    </xf>
    <xf numFmtId="7" fontId="27" fillId="56" borderId="5" xfId="1" applyNumberFormat="1" applyFont="1" applyFill="1" applyBorder="1" applyAlignment="1">
      <alignment horizontal="center"/>
    </xf>
    <xf numFmtId="0" fontId="48" fillId="0" borderId="42" xfId="0" applyFont="1" applyBorder="1" applyAlignment="1">
      <alignment horizontal="center" vertical="center" wrapText="1"/>
    </xf>
    <xf numFmtId="10" fontId="29" fillId="0" borderId="43" xfId="3" applyNumberFormat="1" applyFont="1" applyFill="1" applyBorder="1" applyAlignment="1">
      <alignment horizontal="center" vertical="center" wrapText="1"/>
    </xf>
    <xf numFmtId="10" fontId="29" fillId="0" borderId="3" xfId="0" applyNumberFormat="1" applyFont="1" applyBorder="1" applyAlignment="1">
      <alignment horizontal="center" vertical="center"/>
    </xf>
    <xf numFmtId="10" fontId="29" fillId="0" borderId="32" xfId="3" applyNumberFormat="1" applyFont="1" applyBorder="1" applyAlignment="1">
      <alignment vertical="center"/>
    </xf>
    <xf numFmtId="10" fontId="29" fillId="0" borderId="42" xfId="3" applyNumberFormat="1" applyFont="1" applyBorder="1" applyAlignment="1">
      <alignment vertical="center"/>
    </xf>
    <xf numFmtId="0" fontId="29" fillId="0" borderId="56" xfId="0" applyFont="1" applyBorder="1"/>
    <xf numFmtId="0" fontId="29" fillId="0" borderId="57" xfId="0" applyFont="1" applyBorder="1" applyAlignment="1">
      <alignment horizontal="center"/>
    </xf>
    <xf numFmtId="0" fontId="29" fillId="0" borderId="58" xfId="0" applyFont="1" applyBorder="1" applyAlignment="1">
      <alignment horizontal="center"/>
    </xf>
    <xf numFmtId="0" fontId="29" fillId="0" borderId="59" xfId="0" applyFont="1" applyBorder="1" applyAlignment="1">
      <alignment horizontal="center" vertical="center"/>
    </xf>
    <xf numFmtId="0" fontId="29" fillId="0" borderId="60" xfId="0" applyFont="1" applyBorder="1" applyAlignment="1">
      <alignment horizontal="center" vertical="center" wrapText="1"/>
    </xf>
    <xf numFmtId="10" fontId="29" fillId="0" borderId="61" xfId="3" applyNumberFormat="1" applyFont="1" applyBorder="1" applyAlignment="1">
      <alignment horizontal="center" vertical="center"/>
    </xf>
    <xf numFmtId="10" fontId="29" fillId="0" borderId="62" xfId="0" applyNumberFormat="1" applyFont="1" applyBorder="1" applyAlignment="1">
      <alignment horizontal="center" vertical="center"/>
    </xf>
    <xf numFmtId="38" fontId="29" fillId="0" borderId="0" xfId="0" applyNumberFormat="1" applyFont="1"/>
    <xf numFmtId="43" fontId="29" fillId="0" borderId="0" xfId="0" applyNumberFormat="1" applyFont="1"/>
    <xf numFmtId="0" fontId="48" fillId="0" borderId="0" xfId="0" applyFont="1"/>
    <xf numFmtId="0" fontId="24" fillId="0" borderId="0" xfId="0" applyFont="1"/>
    <xf numFmtId="0" fontId="24" fillId="0" borderId="1" xfId="0" applyFont="1" applyBorder="1" applyAlignment="1">
      <alignment horizontal="center" vertical="center" wrapText="1"/>
    </xf>
    <xf numFmtId="44" fontId="24" fillId="0" borderId="0" xfId="2" applyFont="1"/>
    <xf numFmtId="165" fontId="24" fillId="57" borderId="55" xfId="3" applyNumberFormat="1" applyFont="1" applyFill="1" applyBorder="1" applyAlignment="1">
      <alignment horizontal="center"/>
    </xf>
    <xf numFmtId="7" fontId="27" fillId="39" borderId="54" xfId="1" applyNumberFormat="1" applyFont="1" applyFill="1" applyBorder="1" applyAlignment="1">
      <alignment horizontal="center"/>
    </xf>
    <xf numFmtId="7" fontId="27" fillId="40" borderId="63" xfId="1" applyNumberFormat="1" applyFont="1" applyFill="1" applyBorder="1" applyAlignment="1">
      <alignment horizontal="center"/>
    </xf>
    <xf numFmtId="7" fontId="27" fillId="41" borderId="41" xfId="1" applyNumberFormat="1" applyFont="1" applyFill="1" applyBorder="1" applyAlignment="1">
      <alignment horizontal="center"/>
    </xf>
    <xf numFmtId="7" fontId="27" fillId="41" borderId="64" xfId="1" applyNumberFormat="1" applyFont="1" applyFill="1" applyBorder="1" applyAlignment="1">
      <alignment horizontal="center"/>
    </xf>
    <xf numFmtId="7" fontId="27" fillId="2" borderId="63" xfId="1" applyNumberFormat="1" applyFont="1" applyFill="1" applyBorder="1" applyAlignment="1">
      <alignment horizontal="center"/>
    </xf>
    <xf numFmtId="7" fontId="27" fillId="42" borderId="63" xfId="1" applyNumberFormat="1" applyFont="1" applyFill="1" applyBorder="1" applyAlignment="1">
      <alignment horizontal="center"/>
    </xf>
    <xf numFmtId="7" fontId="27" fillId="56" borderId="41" xfId="1" applyNumberFormat="1" applyFont="1" applyFill="1" applyBorder="1" applyAlignment="1">
      <alignment horizontal="center"/>
    </xf>
    <xf numFmtId="7" fontId="27" fillId="41" borderId="65" xfId="1" applyNumberFormat="1" applyFont="1" applyFill="1" applyBorder="1" applyAlignment="1">
      <alignment horizontal="center"/>
    </xf>
    <xf numFmtId="7" fontId="27" fillId="6" borderId="6" xfId="1" applyNumberFormat="1" applyFont="1" applyFill="1" applyBorder="1" applyAlignment="1">
      <alignment horizontal="center"/>
    </xf>
    <xf numFmtId="7" fontId="27" fillId="6" borderId="0" xfId="1" applyNumberFormat="1" applyFont="1" applyFill="1" applyBorder="1" applyAlignment="1">
      <alignment horizontal="center"/>
    </xf>
    <xf numFmtId="0" fontId="23" fillId="0" borderId="0" xfId="44" applyFont="1" applyAlignment="1">
      <alignment vertical="center"/>
    </xf>
    <xf numFmtId="0" fontId="29" fillId="57" borderId="54" xfId="0" applyFont="1" applyFill="1" applyBorder="1" applyAlignment="1">
      <alignment horizontal="center" vertical="center"/>
    </xf>
    <xf numFmtId="0" fontId="23" fillId="0" borderId="0" xfId="0" applyFont="1"/>
    <xf numFmtId="0" fontId="48" fillId="58" borderId="0" xfId="0" applyFont="1" applyFill="1"/>
    <xf numFmtId="0" fontId="1" fillId="0" borderId="0" xfId="44" applyFont="1"/>
    <xf numFmtId="17" fontId="54" fillId="42" borderId="0" xfId="0" quotePrefix="1" applyNumberFormat="1" applyFont="1" applyFill="1"/>
    <xf numFmtId="0" fontId="54" fillId="42" borderId="0" xfId="0" applyFont="1" applyFill="1"/>
    <xf numFmtId="0" fontId="55" fillId="45" borderId="33" xfId="0" applyFont="1" applyFill="1" applyBorder="1" applyAlignment="1">
      <alignment horizontal="left" vertical="top" wrapText="1" indent="1"/>
    </xf>
    <xf numFmtId="0" fontId="55" fillId="45" borderId="33" xfId="0" applyFont="1" applyFill="1" applyBorder="1" applyAlignment="1">
      <alignment horizontal="left" vertical="top" wrapText="1"/>
    </xf>
    <xf numFmtId="0" fontId="48" fillId="0" borderId="18" xfId="0" applyFont="1" applyBorder="1"/>
    <xf numFmtId="0" fontId="55" fillId="44" borderId="36" xfId="0" applyFont="1" applyFill="1" applyBorder="1" applyAlignment="1">
      <alignment horizontal="left" vertical="center" wrapText="1" indent="1"/>
    </xf>
    <xf numFmtId="2" fontId="55" fillId="44" borderId="33" xfId="0" applyNumberFormat="1" applyFont="1" applyFill="1" applyBorder="1" applyAlignment="1">
      <alignment horizontal="right" vertical="top" shrinkToFit="1"/>
    </xf>
    <xf numFmtId="2" fontId="55" fillId="44" borderId="35" xfId="0" applyNumberFormat="1" applyFont="1" applyFill="1" applyBorder="1" applyAlignment="1">
      <alignment horizontal="center" vertical="center" shrinkToFit="1"/>
    </xf>
    <xf numFmtId="0" fontId="48" fillId="0" borderId="5" xfId="0" applyFont="1" applyBorder="1"/>
    <xf numFmtId="0" fontId="56" fillId="0" borderId="3" xfId="0" applyFont="1" applyBorder="1" applyAlignment="1">
      <alignment horizontal="left" vertical="center" wrapText="1" indent="1"/>
    </xf>
    <xf numFmtId="2" fontId="56" fillId="0" borderId="52" xfId="0" applyNumberFormat="1" applyFont="1" applyBorder="1" applyAlignment="1">
      <alignment horizontal="right" vertical="top" shrinkToFit="1"/>
    </xf>
    <xf numFmtId="2" fontId="48" fillId="46" borderId="3" xfId="0" applyNumberFormat="1" applyFont="1" applyFill="1" applyBorder="1" applyAlignment="1">
      <alignment horizontal="center" vertical="center"/>
    </xf>
    <xf numFmtId="2" fontId="56" fillId="0" borderId="0" xfId="0" applyNumberFormat="1" applyFont="1" applyAlignment="1">
      <alignment horizontal="right" vertical="top" shrinkToFit="1"/>
    </xf>
    <xf numFmtId="2" fontId="56" fillId="47" borderId="3" xfId="0" applyNumberFormat="1" applyFont="1" applyFill="1" applyBorder="1" applyAlignment="1">
      <alignment horizontal="center" vertical="center" shrinkToFit="1"/>
    </xf>
    <xf numFmtId="2" fontId="56" fillId="48" borderId="3" xfId="0" applyNumberFormat="1" applyFont="1" applyFill="1" applyBorder="1" applyAlignment="1">
      <alignment horizontal="center" vertical="center" shrinkToFit="1"/>
    </xf>
    <xf numFmtId="2" fontId="56" fillId="0" borderId="53" xfId="0" applyNumberFormat="1" applyFont="1" applyBorder="1" applyAlignment="1">
      <alignment horizontal="right" vertical="top" shrinkToFit="1"/>
    </xf>
    <xf numFmtId="2" fontId="56" fillId="49" borderId="3" xfId="0" applyNumberFormat="1" applyFont="1" applyFill="1" applyBorder="1" applyAlignment="1">
      <alignment horizontal="center" vertical="center" shrinkToFit="1"/>
    </xf>
    <xf numFmtId="2" fontId="48" fillId="39" borderId="3" xfId="0" applyNumberFormat="1" applyFont="1" applyFill="1" applyBorder="1" applyAlignment="1">
      <alignment horizontal="center" vertical="center"/>
    </xf>
    <xf numFmtId="2" fontId="56" fillId="40" borderId="3" xfId="0" applyNumberFormat="1" applyFont="1" applyFill="1" applyBorder="1" applyAlignment="1">
      <alignment horizontal="center" vertical="center" shrinkToFit="1"/>
    </xf>
    <xf numFmtId="2" fontId="56" fillId="2" borderId="3" xfId="0" applyNumberFormat="1" applyFont="1" applyFill="1" applyBorder="1" applyAlignment="1">
      <alignment horizontal="center" vertical="center" shrinkToFit="1"/>
    </xf>
    <xf numFmtId="2" fontId="55" fillId="0" borderId="33" xfId="0" applyNumberFormat="1" applyFont="1" applyBorder="1" applyAlignment="1">
      <alignment horizontal="right" vertical="top" shrinkToFit="1"/>
    </xf>
    <xf numFmtId="2" fontId="56" fillId="42" borderId="3" xfId="0" applyNumberFormat="1" applyFont="1" applyFill="1" applyBorder="1" applyAlignment="1">
      <alignment horizontal="center" vertical="center" shrinkToFit="1"/>
    </xf>
    <xf numFmtId="0" fontId="56" fillId="56" borderId="35" xfId="0" applyFont="1" applyFill="1" applyBorder="1" applyAlignment="1">
      <alignment horizontal="left" vertical="center" wrapText="1" indent="1"/>
    </xf>
    <xf numFmtId="2" fontId="48" fillId="56" borderId="3" xfId="0" applyNumberFormat="1" applyFont="1" applyFill="1" applyBorder="1" applyAlignment="1">
      <alignment horizontal="center" vertical="center"/>
    </xf>
    <xf numFmtId="0" fontId="48" fillId="56" borderId="3" xfId="0" applyFont="1" applyFill="1" applyBorder="1" applyAlignment="1">
      <alignment horizontal="center" vertical="center"/>
    </xf>
    <xf numFmtId="0" fontId="48" fillId="6" borderId="5" xfId="0" applyFont="1" applyFill="1" applyBorder="1"/>
    <xf numFmtId="0" fontId="48" fillId="6" borderId="27" xfId="0" applyFont="1" applyFill="1" applyBorder="1"/>
    <xf numFmtId="0" fontId="29" fillId="0" borderId="0" xfId="44" applyFont="1" applyAlignment="1">
      <alignment vertical="center"/>
    </xf>
    <xf numFmtId="0" fontId="57" fillId="0" borderId="0" xfId="46" applyFont="1" applyAlignment="1">
      <alignment vertical="center"/>
    </xf>
    <xf numFmtId="0" fontId="29" fillId="0" borderId="0" xfId="44" applyFont="1"/>
    <xf numFmtId="0" fontId="58" fillId="0" borderId="0" xfId="0" applyFont="1" applyAlignment="1">
      <alignment horizontal="left" vertical="center"/>
    </xf>
    <xf numFmtId="0" fontId="44" fillId="0" borderId="0" xfId="0" applyFont="1" applyAlignment="1">
      <alignment vertical="center"/>
    </xf>
    <xf numFmtId="0" fontId="52" fillId="0" borderId="0" xfId="46"/>
    <xf numFmtId="14" fontId="48" fillId="0" borderId="0" xfId="0" applyNumberFormat="1" applyFont="1"/>
    <xf numFmtId="0" fontId="44" fillId="0" borderId="0" xfId="0" applyFont="1" applyAlignment="1">
      <alignment horizontal="centerContinuous" vertical="center" wrapText="1"/>
    </xf>
    <xf numFmtId="0" fontId="24" fillId="0" borderId="0" xfId="0" applyFont="1" applyAlignment="1">
      <alignment horizontal="centerContinuous" wrapText="1"/>
    </xf>
    <xf numFmtId="0" fontId="29" fillId="0" borderId="0" xfId="0" applyFont="1" applyAlignment="1">
      <alignment horizontal="center" vertical="center" wrapText="1"/>
    </xf>
    <xf numFmtId="43" fontId="23" fillId="53" borderId="19" xfId="1" applyFont="1" applyFill="1" applyBorder="1" applyAlignment="1">
      <alignment horizontal="left" vertical="center" wrapText="1"/>
    </xf>
    <xf numFmtId="43" fontId="23" fillId="53" borderId="20" xfId="1" applyFont="1" applyFill="1" applyBorder="1" applyAlignment="1">
      <alignment horizontal="left" vertical="center" wrapText="1"/>
    </xf>
    <xf numFmtId="43" fontId="29" fillId="53" borderId="19" xfId="1" applyFont="1" applyFill="1" applyBorder="1" applyAlignment="1">
      <alignment horizontal="left" vertical="top" wrapText="1"/>
    </xf>
    <xf numFmtId="43" fontId="29" fillId="53" borderId="20" xfId="1" applyFont="1" applyFill="1" applyBorder="1" applyAlignment="1">
      <alignment horizontal="left" vertical="top" wrapText="1"/>
    </xf>
    <xf numFmtId="43" fontId="29" fillId="53" borderId="0" xfId="1" applyFont="1" applyFill="1" applyBorder="1" applyAlignment="1">
      <alignment horizontal="left" vertical="top" wrapText="1"/>
    </xf>
    <xf numFmtId="43" fontId="29" fillId="53" borderId="6" xfId="1" applyFont="1" applyFill="1" applyBorder="1" applyAlignment="1">
      <alignment horizontal="left" vertical="top"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35" fillId="53" borderId="38" xfId="0" applyFont="1" applyFill="1" applyBorder="1" applyAlignment="1">
      <alignment horizontal="center" wrapText="1"/>
    </xf>
    <xf numFmtId="0" fontId="35" fillId="53" borderId="8" xfId="0" applyFont="1" applyFill="1" applyBorder="1" applyAlignment="1">
      <alignment horizontal="center" wrapText="1"/>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43" fontId="26" fillId="53" borderId="29" xfId="1" applyFont="1" applyFill="1" applyBorder="1" applyAlignment="1">
      <alignment horizontal="center" vertical="center" wrapText="1"/>
    </xf>
    <xf numFmtId="43" fontId="26" fillId="53" borderId="28" xfId="1" applyFont="1" applyFill="1" applyBorder="1" applyAlignment="1">
      <alignment horizontal="center" vertical="center" wrapText="1"/>
    </xf>
    <xf numFmtId="0" fontId="23" fillId="6" borderId="27"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27" xfId="0" applyFont="1" applyBorder="1" applyAlignment="1">
      <alignment horizontal="center" vertical="center" wrapText="1"/>
    </xf>
    <xf numFmtId="0" fontId="35" fillId="0" borderId="29" xfId="0" applyFont="1" applyBorder="1" applyAlignment="1">
      <alignment horizontal="center" vertical="center" wrapText="1"/>
    </xf>
    <xf numFmtId="0" fontId="29" fillId="0" borderId="27" xfId="0" applyFont="1" applyBorder="1" applyAlignment="1">
      <alignment horizontal="left" vertical="center" wrapText="1"/>
    </xf>
    <xf numFmtId="0" fontId="29" fillId="0" borderId="29" xfId="0" applyFont="1" applyBorder="1" applyAlignment="1">
      <alignment horizontal="left" vertical="center" wrapText="1"/>
    </xf>
    <xf numFmtId="0" fontId="29" fillId="0" borderId="28" xfId="0" applyFont="1" applyBorder="1" applyAlignment="1">
      <alignment horizontal="left" vertical="center" wrapText="1"/>
    </xf>
    <xf numFmtId="0" fontId="47" fillId="6" borderId="0" xfId="0" applyFont="1" applyFill="1" applyAlignment="1">
      <alignment horizontal="left" vertical="center" wrapText="1"/>
    </xf>
  </cellXfs>
  <cellStyles count="47">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xfId="1" builtinId="3"/>
    <cellStyle name="Currency" xfId="2" builtinId="4"/>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6" builtinId="8"/>
    <cellStyle name="Input" xfId="12" builtinId="20" customBuiltin="1"/>
    <cellStyle name="Linked Cell" xfId="15" builtinId="24" customBuiltin="1"/>
    <cellStyle name="Neutral" xfId="11" builtinId="28" customBuiltin="1"/>
    <cellStyle name="Normal" xfId="0" builtinId="0"/>
    <cellStyle name="Normal 2" xfId="44" xr:uid="{00000000-0005-0000-0000-000027000000}"/>
    <cellStyle name="Note 2" xfId="45" xr:uid="{00000000-0005-0000-0000-000028000000}"/>
    <cellStyle name="Output" xfId="13" builtinId="21" customBuiltin="1"/>
    <cellStyle name="Percent" xfId="3" builtinId="5"/>
    <cellStyle name="Title" xfId="4" builtinId="15" customBuiltin="1"/>
    <cellStyle name="Total" xfId="19" builtinId="25" customBuiltin="1"/>
    <cellStyle name="Warning Text" xfId="17" builtinId="11" customBuiltin="1"/>
  </cellStyles>
  <dxfs count="1">
    <dxf>
      <font>
        <condense val="0"/>
        <extend val="0"/>
        <color rgb="FF9C0006"/>
      </font>
      <fill>
        <patternFill>
          <bgColor rgb="FFFFC7CE"/>
        </patternFill>
      </fill>
    </dxf>
  </dxfs>
  <tableStyles count="0" defaultTableStyle="TableStyleMedium9" defaultPivotStyle="PivotStyleLight16"/>
  <colors>
    <mruColors>
      <color rgb="FFFFFFCC"/>
      <color rgb="FF43CEFF"/>
      <color rgb="FFFFFFFF"/>
      <color rgb="FFFED0F9"/>
      <color rgb="FFE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85725</xdr:colOff>
      <xdr:row>9</xdr:row>
      <xdr:rowOff>0</xdr:rowOff>
    </xdr:from>
    <xdr:to>
      <xdr:col>24</xdr:col>
      <xdr:colOff>48116</xdr:colOff>
      <xdr:row>35</xdr:row>
      <xdr:rowOff>55245</xdr:rowOff>
    </xdr:to>
    <xdr:pic>
      <xdr:nvPicPr>
        <xdr:cNvPr id="2" name="Picture 1">
          <a:extLst>
            <a:ext uri="{FF2B5EF4-FFF2-40B4-BE49-F238E27FC236}">
              <a16:creationId xmlns:a16="http://schemas.microsoft.com/office/drawing/2014/main" id="{AC25AC0C-94A3-48B8-B8DE-AFCA5A346612}"/>
            </a:ext>
          </a:extLst>
        </xdr:cNvPr>
        <xdr:cNvPicPr>
          <a:picLocks noChangeAspect="1"/>
        </xdr:cNvPicPr>
      </xdr:nvPicPr>
      <xdr:blipFill rotWithShape="1">
        <a:blip xmlns:r="http://schemas.openxmlformats.org/officeDocument/2006/relationships" r:embed="rId1"/>
        <a:srcRect l="42359" t="23235" r="46307" b="11689"/>
        <a:stretch>
          <a:fillRect/>
        </a:stretch>
      </xdr:blipFill>
      <xdr:spPr>
        <a:xfrm>
          <a:off x="12001500" y="2190750"/>
          <a:ext cx="4991591" cy="5341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10</xdr:row>
      <xdr:rowOff>0</xdr:rowOff>
    </xdr:from>
    <xdr:to>
      <xdr:col>22</xdr:col>
      <xdr:colOff>66674</xdr:colOff>
      <xdr:row>46</xdr:row>
      <xdr:rowOff>144780</xdr:rowOff>
    </xdr:to>
    <xdr:pic>
      <xdr:nvPicPr>
        <xdr:cNvPr id="2" name="Picture 1">
          <a:extLst>
            <a:ext uri="{FF2B5EF4-FFF2-40B4-BE49-F238E27FC236}">
              <a16:creationId xmlns:a16="http://schemas.microsoft.com/office/drawing/2014/main" id="{0DFC73CF-A0FD-4CC4-8335-111496CB6444}"/>
            </a:ext>
          </a:extLst>
        </xdr:cNvPr>
        <xdr:cNvPicPr>
          <a:picLocks noChangeAspect="1"/>
        </xdr:cNvPicPr>
      </xdr:nvPicPr>
      <xdr:blipFill rotWithShape="1">
        <a:blip xmlns:r="http://schemas.openxmlformats.org/officeDocument/2006/relationships" r:embed="rId1"/>
        <a:srcRect l="44241" t="20366" r="46010" b="18353"/>
        <a:stretch>
          <a:fillRect/>
        </a:stretch>
      </xdr:blipFill>
      <xdr:spPr>
        <a:xfrm>
          <a:off x="11249025" y="2362200"/>
          <a:ext cx="4278629" cy="6315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rfc.wa.gov/sites/default/files/2026-06/20260622_Volume_I.pdf" TargetMode="External"/><Relationship Id="rId1" Type="http://schemas.openxmlformats.org/officeDocument/2006/relationships/hyperlink" Target="https://erfc.wa.gov/sites/default/files/2026-06/20260622_Volume_I.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erfc.wa.gov/sites/default/files/2025-06/20250625_Volume_I.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ogle.com/url?client=internal-element-cse&amp;cx=006237070161275942077:p4tdjp16bzg&amp;q=https://ofm.wa.gov/budget/budget-related-information/transportation-revenue-information&amp;sa=U&amp;ved=2ahUKEwjGjfm94-CHAxWNJkQIHfE0O-gQFnoECAUQAQ&amp;usg=AOvVaw3KXfDneO9kAP4Z5wgphvd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9"/>
  <sheetViews>
    <sheetView workbookViewId="0">
      <selection activeCell="C2" sqref="C2"/>
    </sheetView>
  </sheetViews>
  <sheetFormatPr defaultRowHeight="12.75" x14ac:dyDescent="0.2"/>
  <cols>
    <col min="1" max="1" width="104.42578125" customWidth="1"/>
    <col min="2" max="2" width="3.7109375" customWidth="1"/>
    <col min="3" max="3" width="92.28515625" customWidth="1"/>
  </cols>
  <sheetData>
    <row r="1" spans="1:3" ht="50.45" customHeight="1" x14ac:dyDescent="0.2">
      <c r="A1" s="220" t="s">
        <v>0</v>
      </c>
    </row>
    <row r="2" spans="1:3" ht="84" customHeight="1" x14ac:dyDescent="0.2">
      <c r="A2" s="221" t="s">
        <v>1</v>
      </c>
      <c r="C2" s="260" t="s">
        <v>2</v>
      </c>
    </row>
    <row r="3" spans="1:3" ht="100.15" customHeight="1" x14ac:dyDescent="0.2">
      <c r="A3" s="222" t="s">
        <v>3</v>
      </c>
      <c r="C3" s="260" t="s">
        <v>4</v>
      </c>
    </row>
    <row r="4" spans="1:3" ht="78.599999999999994" customHeight="1" thickBot="1" x14ac:dyDescent="0.25">
      <c r="A4" s="222" t="s">
        <v>5</v>
      </c>
    </row>
    <row r="5" spans="1:3" ht="24.75" customHeight="1" thickBot="1" x14ac:dyDescent="0.25">
      <c r="A5" s="223" t="s">
        <v>6</v>
      </c>
    </row>
    <row r="6" spans="1:3" ht="36" customHeight="1" thickBot="1" x14ac:dyDescent="0.25">
      <c r="A6" s="224" t="s">
        <v>7</v>
      </c>
    </row>
    <row r="7" spans="1:3" ht="34.5" customHeight="1" thickBot="1" x14ac:dyDescent="0.25">
      <c r="A7" s="225" t="s">
        <v>8</v>
      </c>
    </row>
    <row r="8" spans="1:3" ht="51.75" customHeight="1" thickBot="1" x14ac:dyDescent="0.25">
      <c r="A8" s="225" t="s">
        <v>9</v>
      </c>
    </row>
    <row r="9" spans="1:3" ht="59.25" customHeight="1" thickBot="1" x14ac:dyDescent="0.25">
      <c r="A9" s="225" t="s">
        <v>10</v>
      </c>
    </row>
    <row r="10" spans="1:3" ht="42.75" customHeight="1" thickBot="1" x14ac:dyDescent="0.25">
      <c r="A10" s="225" t="s">
        <v>11</v>
      </c>
    </row>
    <row r="11" spans="1:3" ht="61.15" customHeight="1" thickBot="1" x14ac:dyDescent="0.25">
      <c r="A11" s="225" t="s">
        <v>12</v>
      </c>
    </row>
    <row r="12" spans="1:3" ht="99.75" customHeight="1" thickBot="1" x14ac:dyDescent="0.25">
      <c r="A12" s="225" t="s">
        <v>13</v>
      </c>
    </row>
    <row r="13" spans="1:3" ht="54" customHeight="1" thickBot="1" x14ac:dyDescent="0.25">
      <c r="A13" s="225" t="s">
        <v>14</v>
      </c>
    </row>
    <row r="14" spans="1:3" ht="39" customHeight="1" thickBot="1" x14ac:dyDescent="0.25">
      <c r="A14" s="225" t="s">
        <v>15</v>
      </c>
    </row>
    <row r="15" spans="1:3" ht="41.25" customHeight="1" thickBot="1" x14ac:dyDescent="0.25">
      <c r="A15" s="225" t="s">
        <v>16</v>
      </c>
    </row>
    <row r="16" spans="1:3" ht="74.25" customHeight="1" thickBot="1" x14ac:dyDescent="0.25">
      <c r="A16" s="225" t="s">
        <v>17</v>
      </c>
    </row>
    <row r="17" spans="1:3" ht="11.25" customHeight="1" thickBot="1" x14ac:dyDescent="0.25">
      <c r="A17" s="226"/>
    </row>
    <row r="18" spans="1:3" ht="21" customHeight="1" thickBot="1" x14ac:dyDescent="0.25">
      <c r="A18" s="227" t="s">
        <v>18</v>
      </c>
    </row>
    <row r="19" spans="1:3" ht="27" customHeight="1" thickBot="1" x14ac:dyDescent="0.25">
      <c r="A19" s="225" t="s">
        <v>19</v>
      </c>
    </row>
    <row r="20" spans="1:3" ht="43.15" customHeight="1" thickBot="1" x14ac:dyDescent="0.25">
      <c r="A20" s="225" t="s">
        <v>20</v>
      </c>
    </row>
    <row r="21" spans="1:3" ht="41.25" customHeight="1" thickBot="1" x14ac:dyDescent="0.25">
      <c r="A21" s="225" t="s">
        <v>21</v>
      </c>
    </row>
    <row r="22" spans="1:3" ht="64.900000000000006" customHeight="1" thickBot="1" x14ac:dyDescent="0.25">
      <c r="A22" s="225" t="s">
        <v>22</v>
      </c>
    </row>
    <row r="23" spans="1:3" ht="48" customHeight="1" thickBot="1" x14ac:dyDescent="0.25">
      <c r="A23" s="225" t="s">
        <v>23</v>
      </c>
    </row>
    <row r="24" spans="1:3" ht="55.5" customHeight="1" thickBot="1" x14ac:dyDescent="0.25">
      <c r="A24" s="225" t="s">
        <v>24</v>
      </c>
    </row>
    <row r="25" spans="1:3" ht="31.5" customHeight="1" thickBot="1" x14ac:dyDescent="0.25">
      <c r="A25" s="225" t="s">
        <v>25</v>
      </c>
    </row>
    <row r="26" spans="1:3" ht="46.9" customHeight="1" thickBot="1" x14ac:dyDescent="0.25">
      <c r="A26" s="225" t="s">
        <v>26</v>
      </c>
      <c r="C26" s="405" t="s">
        <v>27</v>
      </c>
    </row>
    <row r="27" spans="1:3" ht="45" customHeight="1" thickBot="1" x14ac:dyDescent="0.25">
      <c r="A27" s="225" t="s">
        <v>28</v>
      </c>
      <c r="C27" s="405"/>
    </row>
    <row r="28" spans="1:3" ht="28.5" customHeight="1" x14ac:dyDescent="0.2">
      <c r="A28" s="228" t="s">
        <v>29</v>
      </c>
      <c r="C28" s="405"/>
    </row>
    <row r="29" spans="1:3" ht="30" customHeight="1" x14ac:dyDescent="0.2">
      <c r="A29" s="229" t="s">
        <v>30</v>
      </c>
      <c r="B29" s="47"/>
    </row>
    <row r="30" spans="1:3" ht="130.5" customHeight="1" x14ac:dyDescent="0.2">
      <c r="A30" s="230" t="s">
        <v>31</v>
      </c>
      <c r="B30" s="47"/>
    </row>
    <row r="31" spans="1:3" ht="70.5" customHeight="1" x14ac:dyDescent="0.2">
      <c r="A31" s="231" t="s">
        <v>32</v>
      </c>
      <c r="B31" s="47"/>
    </row>
    <row r="32" spans="1:3" ht="118.5" customHeight="1" x14ac:dyDescent="0.2">
      <c r="A32" s="230" t="s">
        <v>33</v>
      </c>
      <c r="B32" s="48"/>
    </row>
    <row r="33" spans="1:1" ht="90.75" customHeight="1" x14ac:dyDescent="0.2">
      <c r="A33" s="230" t="s">
        <v>34</v>
      </c>
    </row>
    <row r="34" spans="1:1" ht="103.5" customHeight="1" x14ac:dyDescent="0.2">
      <c r="A34" s="309" t="s">
        <v>35</v>
      </c>
    </row>
    <row r="35" spans="1:1" x14ac:dyDescent="0.2">
      <c r="A35" s="1"/>
    </row>
    <row r="36" spans="1:1" x14ac:dyDescent="0.2">
      <c r="A36" s="1"/>
    </row>
    <row r="37" spans="1:1" x14ac:dyDescent="0.2">
      <c r="A37" s="1"/>
    </row>
    <row r="38" spans="1:1" x14ac:dyDescent="0.2">
      <c r="A38" s="1"/>
    </row>
    <row r="39" spans="1:1" x14ac:dyDescent="0.2">
      <c r="A39" s="1"/>
    </row>
  </sheetData>
  <mergeCells count="1">
    <mergeCell ref="C26:C28"/>
  </mergeCells>
  <pageMargins left="0.7" right="0.7" top="0.75" bottom="0.75" header="0.3" footer="0.3"/>
  <pageSetup orientation="portrait"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A1:P61"/>
  <sheetViews>
    <sheetView tabSelected="1" zoomScale="84" zoomScaleNormal="84" workbookViewId="0">
      <selection activeCell="L21" sqref="L21"/>
    </sheetView>
  </sheetViews>
  <sheetFormatPr defaultColWidth="9.140625" defaultRowHeight="15.75" x14ac:dyDescent="0.25"/>
  <cols>
    <col min="1" max="1" width="8.7109375" style="32" customWidth="1"/>
    <col min="2" max="2" width="47.28515625" style="30" customWidth="1"/>
    <col min="3" max="3" width="12.7109375" style="30" bestFit="1" customWidth="1"/>
    <col min="4" max="5" width="15.7109375" style="30" bestFit="1" customWidth="1"/>
    <col min="6" max="6" width="0.85546875" style="30" customWidth="1"/>
    <col min="7" max="7" width="13.7109375" style="36" customWidth="1"/>
    <col min="8" max="9" width="13.7109375" style="30" customWidth="1"/>
    <col min="10" max="10" width="16.42578125" style="30" customWidth="1"/>
    <col min="11" max="11" width="14.7109375" style="30" customWidth="1"/>
    <col min="12" max="12" width="13.28515625" style="30" customWidth="1"/>
    <col min="13" max="13" width="9.140625" style="30"/>
    <col min="14" max="14" width="14.42578125" style="30" bestFit="1" customWidth="1"/>
    <col min="15" max="16384" width="9.140625" style="30"/>
  </cols>
  <sheetData>
    <row r="1" spans="1:16" ht="23.45" customHeight="1" x14ac:dyDescent="0.25">
      <c r="A1" s="132"/>
      <c r="B1" s="133" t="s">
        <v>36</v>
      </c>
      <c r="C1" s="133"/>
      <c r="D1" s="133"/>
      <c r="E1" s="133"/>
      <c r="F1" s="133"/>
      <c r="G1" s="133"/>
      <c r="H1" s="133"/>
      <c r="I1" s="133"/>
      <c r="J1" s="316"/>
      <c r="K1" s="317" t="s">
        <v>37</v>
      </c>
      <c r="L1" s="318" t="s">
        <v>38</v>
      </c>
      <c r="O1" s="286"/>
      <c r="P1" s="286"/>
    </row>
    <row r="2" spans="1:16" ht="23.25" x14ac:dyDescent="0.25">
      <c r="A2" s="134"/>
      <c r="B2" s="131" t="s">
        <v>39</v>
      </c>
      <c r="C2" s="131"/>
      <c r="D2" s="131"/>
      <c r="E2" s="131"/>
      <c r="F2" s="131"/>
      <c r="G2" s="131"/>
      <c r="H2" s="131"/>
      <c r="I2" s="131"/>
      <c r="J2" s="319" t="s">
        <v>40</v>
      </c>
      <c r="K2" s="313">
        <v>2.8553660183750162E-2</v>
      </c>
      <c r="L2" s="313">
        <v>2.8553660183750162E-2</v>
      </c>
      <c r="N2" s="381" t="s">
        <v>41</v>
      </c>
      <c r="O2" s="381"/>
      <c r="P2" s="381"/>
    </row>
    <row r="3" spans="1:16" ht="58.15" customHeight="1" thickBot="1" x14ac:dyDescent="0.3">
      <c r="A3" s="388" t="s">
        <v>42</v>
      </c>
      <c r="B3" s="389"/>
      <c r="C3" s="389"/>
      <c r="D3" s="389"/>
      <c r="E3" s="389"/>
      <c r="F3" s="389"/>
      <c r="G3" s="389"/>
      <c r="H3" s="389"/>
      <c r="I3" s="389"/>
      <c r="J3" s="320" t="s">
        <v>43</v>
      </c>
      <c r="K3" s="321">
        <v>0.23681125439624839</v>
      </c>
      <c r="L3" s="322">
        <v>0.32687151990101082</v>
      </c>
      <c r="N3" s="381"/>
      <c r="O3" s="381"/>
      <c r="P3" s="381"/>
    </row>
    <row r="4" spans="1:16" ht="39" customHeight="1" thickBot="1" x14ac:dyDescent="0.3">
      <c r="A4" s="402" t="s">
        <v>44</v>
      </c>
      <c r="B4" s="403"/>
      <c r="C4" s="403"/>
      <c r="D4" s="403"/>
      <c r="E4" s="403"/>
      <c r="F4" s="403"/>
      <c r="G4" s="403"/>
      <c r="H4" s="403"/>
      <c r="I4" s="404"/>
      <c r="J4" s="314" t="s">
        <v>45</v>
      </c>
      <c r="K4" s="315"/>
      <c r="L4" s="315"/>
      <c r="N4" s="286"/>
      <c r="O4" s="286"/>
      <c r="P4" s="286"/>
    </row>
    <row r="5" spans="1:16" ht="22.5" customHeight="1" x14ac:dyDescent="0.25">
      <c r="A5" s="97"/>
      <c r="B5" s="98"/>
      <c r="C5" s="398" t="s">
        <v>46</v>
      </c>
      <c r="D5" s="399"/>
      <c r="E5" s="399"/>
      <c r="F5" s="148"/>
      <c r="G5" s="146"/>
      <c r="H5" s="311" t="s">
        <v>47</v>
      </c>
      <c r="I5" s="312">
        <f>+K2</f>
        <v>2.8553660183750162E-2</v>
      </c>
      <c r="K5" s="50"/>
      <c r="L5" s="31"/>
    </row>
    <row r="6" spans="1:16" ht="22.5" customHeight="1" x14ac:dyDescent="0.25">
      <c r="A6" s="97"/>
      <c r="B6" s="98"/>
      <c r="C6" s="398"/>
      <c r="D6" s="399"/>
      <c r="E6" s="399"/>
      <c r="F6" s="149"/>
      <c r="G6" s="146"/>
      <c r="H6" s="287" t="str">
        <f>IF(I6&gt;0,"Diesel Inflator","Diesel Deflator")</f>
        <v>Diesel Inflator</v>
      </c>
      <c r="I6" s="92">
        <f>L3</f>
        <v>0.32687151990101082</v>
      </c>
      <c r="K6" s="50"/>
      <c r="L6" s="31"/>
      <c r="N6" s="33"/>
      <c r="O6" s="33"/>
    </row>
    <row r="7" spans="1:16" ht="22.5" customHeight="1" thickBot="1" x14ac:dyDescent="0.3">
      <c r="A7" s="97"/>
      <c r="B7" s="98"/>
      <c r="C7" s="400"/>
      <c r="D7" s="401"/>
      <c r="E7" s="401"/>
      <c r="F7" s="149"/>
      <c r="G7" s="146"/>
      <c r="H7" s="287" t="str">
        <f>IF(I7&gt;0,"Gas Inflator","Gas Deflator")</f>
        <v>Gas Inflator</v>
      </c>
      <c r="I7" s="92">
        <f>K3</f>
        <v>0.23681125439624839</v>
      </c>
      <c r="K7" s="33"/>
      <c r="M7" s="63"/>
      <c r="N7" s="63"/>
    </row>
    <row r="8" spans="1:16" ht="44.25" customHeight="1" thickBot="1" x14ac:dyDescent="0.4">
      <c r="A8" s="99"/>
      <c r="B8" s="100"/>
      <c r="C8" s="396" t="s">
        <v>48</v>
      </c>
      <c r="D8" s="397"/>
      <c r="E8" s="397"/>
      <c r="F8" s="149"/>
      <c r="G8" s="390" t="s">
        <v>49</v>
      </c>
      <c r="H8" s="390"/>
      <c r="I8" s="391"/>
    </row>
    <row r="9" spans="1:16" ht="39" customHeight="1" thickBot="1" x14ac:dyDescent="0.3">
      <c r="A9" s="163" t="s">
        <v>50</v>
      </c>
      <c r="B9" s="164" t="s">
        <v>51</v>
      </c>
      <c r="C9" s="392" t="s">
        <v>52</v>
      </c>
      <c r="D9" s="393"/>
      <c r="E9" s="185" t="s">
        <v>53</v>
      </c>
      <c r="F9" s="149"/>
      <c r="G9" s="394" t="s">
        <v>54</v>
      </c>
      <c r="H9" s="394"/>
      <c r="I9" s="395"/>
      <c r="K9" s="50"/>
      <c r="O9" s="272"/>
    </row>
    <row r="10" spans="1:16" ht="36.6" customHeight="1" x14ac:dyDescent="0.25">
      <c r="A10" s="93">
        <v>1</v>
      </c>
      <c r="B10" s="186" t="s">
        <v>55</v>
      </c>
      <c r="C10" s="141"/>
      <c r="D10" s="152"/>
      <c r="E10" s="153"/>
      <c r="F10" s="145"/>
      <c r="G10" s="140"/>
      <c r="H10" s="152"/>
      <c r="I10" s="153"/>
    </row>
    <row r="11" spans="1:16" x14ac:dyDescent="0.25">
      <c r="A11" s="187" t="s">
        <v>56</v>
      </c>
      <c r="B11" s="165" t="s">
        <v>57</v>
      </c>
      <c r="C11" s="101"/>
      <c r="D11" s="102">
        <v>0</v>
      </c>
      <c r="E11" s="103"/>
      <c r="F11" s="145"/>
      <c r="G11" s="118"/>
      <c r="H11" s="156">
        <f>+D11*(1+I5)</f>
        <v>0</v>
      </c>
      <c r="I11" s="103"/>
    </row>
    <row r="12" spans="1:16" x14ac:dyDescent="0.25">
      <c r="A12" s="188">
        <v>2</v>
      </c>
      <c r="B12" s="166" t="s">
        <v>58</v>
      </c>
      <c r="C12" s="101"/>
      <c r="D12" s="101"/>
      <c r="E12" s="103"/>
      <c r="F12" s="145"/>
      <c r="G12" s="118"/>
      <c r="H12" s="101"/>
      <c r="I12" s="103"/>
    </row>
    <row r="13" spans="1:16" ht="36" customHeight="1" x14ac:dyDescent="0.25">
      <c r="A13" s="187"/>
      <c r="B13" s="167" t="s">
        <v>59</v>
      </c>
      <c r="C13" s="104"/>
      <c r="D13" s="105" t="s">
        <v>60</v>
      </c>
      <c r="E13" s="106">
        <v>0</v>
      </c>
      <c r="F13" s="145"/>
      <c r="G13" s="118"/>
      <c r="H13" s="101"/>
      <c r="I13" s="119">
        <f>+E13*(1+I5)</f>
        <v>0</v>
      </c>
    </row>
    <row r="14" spans="1:16" x14ac:dyDescent="0.25">
      <c r="A14" s="188">
        <v>3</v>
      </c>
      <c r="B14" s="166" t="s">
        <v>61</v>
      </c>
      <c r="C14" s="101"/>
      <c r="D14" s="101"/>
      <c r="E14" s="103"/>
      <c r="F14" s="145"/>
      <c r="G14" s="118"/>
      <c r="H14" s="101"/>
      <c r="I14" s="103"/>
    </row>
    <row r="15" spans="1:16" x14ac:dyDescent="0.25">
      <c r="A15" s="39" t="s">
        <v>62</v>
      </c>
      <c r="B15" s="168" t="s">
        <v>63</v>
      </c>
      <c r="C15" s="102">
        <v>0</v>
      </c>
      <c r="D15" s="101"/>
      <c r="E15" s="103"/>
      <c r="F15" s="145"/>
      <c r="G15" s="120">
        <f>+C15*(1+$I$5)</f>
        <v>0</v>
      </c>
      <c r="H15" s="101"/>
      <c r="I15" s="103"/>
    </row>
    <row r="16" spans="1:16" x14ac:dyDescent="0.25">
      <c r="A16" s="39" t="s">
        <v>64</v>
      </c>
      <c r="B16" s="168" t="s">
        <v>65</v>
      </c>
      <c r="C16" s="107">
        <v>0</v>
      </c>
      <c r="D16" s="101"/>
      <c r="E16" s="103"/>
      <c r="F16" s="145"/>
      <c r="G16" s="121">
        <f>+C16*(1+$I$5)</f>
        <v>0</v>
      </c>
      <c r="H16" s="101"/>
      <c r="I16" s="103"/>
    </row>
    <row r="17" spans="1:12" ht="28.15" customHeight="1" x14ac:dyDescent="0.25">
      <c r="A17" s="39" t="s">
        <v>66</v>
      </c>
      <c r="B17" s="168" t="s">
        <v>67</v>
      </c>
      <c r="C17" s="107">
        <v>0</v>
      </c>
      <c r="D17" s="101"/>
      <c r="E17" s="103"/>
      <c r="F17" s="145"/>
      <c r="G17" s="121">
        <f>+C17*(1+$I$5)</f>
        <v>0</v>
      </c>
      <c r="H17" s="101"/>
      <c r="I17" s="103"/>
    </row>
    <row r="18" spans="1:12" x14ac:dyDescent="0.25">
      <c r="A18" s="39" t="s">
        <v>68</v>
      </c>
      <c r="B18" s="168" t="s">
        <v>69</v>
      </c>
      <c r="C18" s="108">
        <v>0</v>
      </c>
      <c r="D18" s="109"/>
      <c r="E18" s="103"/>
      <c r="F18" s="145"/>
      <c r="G18" s="122">
        <f>+C18*(1+$I$5)</f>
        <v>0</v>
      </c>
      <c r="H18" s="109"/>
      <c r="I18" s="103"/>
    </row>
    <row r="19" spans="1:12" ht="16.5" thickBot="1" x14ac:dyDescent="0.3">
      <c r="A19" s="39" t="s">
        <v>70</v>
      </c>
      <c r="B19" s="171" t="s">
        <v>71</v>
      </c>
      <c r="C19" s="110"/>
      <c r="D19" s="111">
        <f>SUM(C15:C18)</f>
        <v>0</v>
      </c>
      <c r="E19" s="103"/>
      <c r="F19" s="145"/>
      <c r="G19" s="118"/>
      <c r="H19" s="123">
        <f>SUM(G15:G18)</f>
        <v>0</v>
      </c>
      <c r="I19" s="103"/>
    </row>
    <row r="20" spans="1:12" x14ac:dyDescent="0.25">
      <c r="A20" s="202"/>
      <c r="B20" s="203" t="s">
        <v>72</v>
      </c>
      <c r="C20" s="172">
        <v>0</v>
      </c>
      <c r="D20" s="199"/>
      <c r="E20" s="196"/>
      <c r="F20" s="161"/>
      <c r="G20" s="182">
        <f>+C20*(1+I6)</f>
        <v>0</v>
      </c>
      <c r="H20" s="175"/>
      <c r="I20" s="196"/>
    </row>
    <row r="21" spans="1:12" x14ac:dyDescent="0.25">
      <c r="A21" s="204"/>
      <c r="B21" s="203" t="s">
        <v>73</v>
      </c>
      <c r="C21" s="108">
        <v>0</v>
      </c>
      <c r="D21" s="200"/>
      <c r="E21" s="197"/>
      <c r="F21" s="145"/>
      <c r="G21" s="122">
        <f>+C21*(1+I7)</f>
        <v>0</v>
      </c>
      <c r="H21" s="101"/>
      <c r="I21" s="197"/>
    </row>
    <row r="22" spans="1:12" x14ac:dyDescent="0.25">
      <c r="A22" s="204"/>
      <c r="B22" s="205" t="s">
        <v>74</v>
      </c>
      <c r="C22" s="101">
        <f>+C21+C20</f>
        <v>0</v>
      </c>
      <c r="D22" s="200"/>
      <c r="E22" s="197"/>
      <c r="F22" s="145"/>
      <c r="G22" s="121">
        <f>+G21+G20</f>
        <v>0</v>
      </c>
      <c r="H22" s="101"/>
      <c r="I22" s="197"/>
      <c r="K22" s="323"/>
      <c r="L22" s="323"/>
    </row>
    <row r="23" spans="1:12" ht="16.5" thickBot="1" x14ac:dyDescent="0.3">
      <c r="A23" s="206"/>
      <c r="B23" s="207" t="s">
        <v>75</v>
      </c>
      <c r="C23" s="173"/>
      <c r="D23" s="201"/>
      <c r="E23" s="198"/>
      <c r="F23" s="174"/>
      <c r="G23" s="183"/>
      <c r="H23" s="124">
        <f>G22-(C22*(1+I5))</f>
        <v>0</v>
      </c>
      <c r="I23" s="198"/>
      <c r="K23" s="36"/>
      <c r="L23" s="36"/>
    </row>
    <row r="24" spans="1:12" x14ac:dyDescent="0.25">
      <c r="A24" s="188">
        <v>4</v>
      </c>
      <c r="B24" s="166" t="s">
        <v>76</v>
      </c>
      <c r="C24" s="101"/>
      <c r="D24" s="101"/>
      <c r="E24" s="103"/>
      <c r="F24" s="145"/>
      <c r="G24" s="118"/>
      <c r="H24" s="101"/>
      <c r="I24" s="103"/>
      <c r="K24" s="324"/>
    </row>
    <row r="25" spans="1:12" x14ac:dyDescent="0.25">
      <c r="A25" s="39" t="s">
        <v>77</v>
      </c>
      <c r="B25" s="168" t="s">
        <v>63</v>
      </c>
      <c r="C25" s="102"/>
      <c r="D25" s="101"/>
      <c r="E25" s="103"/>
      <c r="F25" s="145"/>
      <c r="G25" s="120">
        <f t="shared" ref="G25:G31" si="0">C25*(1+$I$5)</f>
        <v>0</v>
      </c>
      <c r="H25" s="101"/>
      <c r="I25" s="103"/>
    </row>
    <row r="26" spans="1:12" x14ac:dyDescent="0.25">
      <c r="A26" s="39" t="s">
        <v>78</v>
      </c>
      <c r="B26" s="168" t="s">
        <v>79</v>
      </c>
      <c r="C26" s="107">
        <v>0</v>
      </c>
      <c r="D26" s="101"/>
      <c r="E26" s="103"/>
      <c r="F26" s="145"/>
      <c r="G26" s="121">
        <f t="shared" si="0"/>
        <v>0</v>
      </c>
      <c r="H26" s="101"/>
      <c r="I26" s="103"/>
    </row>
    <row r="27" spans="1:12" x14ac:dyDescent="0.25">
      <c r="A27" s="39" t="s">
        <v>80</v>
      </c>
      <c r="B27" s="168" t="s">
        <v>81</v>
      </c>
      <c r="C27" s="107">
        <v>0</v>
      </c>
      <c r="D27" s="101"/>
      <c r="E27" s="103"/>
      <c r="F27" s="145"/>
      <c r="G27" s="121">
        <f t="shared" si="0"/>
        <v>0</v>
      </c>
      <c r="H27" s="101"/>
      <c r="I27" s="103"/>
    </row>
    <row r="28" spans="1:12" x14ac:dyDescent="0.25">
      <c r="A28" s="39" t="s">
        <v>82</v>
      </c>
      <c r="B28" s="168" t="s">
        <v>83</v>
      </c>
      <c r="C28" s="107">
        <v>0</v>
      </c>
      <c r="D28" s="101"/>
      <c r="E28" s="103"/>
      <c r="F28" s="145"/>
      <c r="G28" s="121">
        <f t="shared" si="0"/>
        <v>0</v>
      </c>
      <c r="H28" s="101"/>
      <c r="I28" s="103"/>
    </row>
    <row r="29" spans="1:12" x14ac:dyDescent="0.25">
      <c r="A29" s="39" t="s">
        <v>84</v>
      </c>
      <c r="B29" s="168" t="s">
        <v>85</v>
      </c>
      <c r="C29" s="107">
        <v>0</v>
      </c>
      <c r="D29" s="101"/>
      <c r="E29" s="103"/>
      <c r="F29" s="145"/>
      <c r="G29" s="121">
        <f t="shared" si="0"/>
        <v>0</v>
      </c>
      <c r="H29" s="101"/>
      <c r="I29" s="103"/>
    </row>
    <row r="30" spans="1:12" x14ac:dyDescent="0.25">
      <c r="A30" s="39" t="s">
        <v>86</v>
      </c>
      <c r="B30" s="168" t="s">
        <v>87</v>
      </c>
      <c r="C30" s="107">
        <v>0</v>
      </c>
      <c r="D30" s="101"/>
      <c r="E30" s="103"/>
      <c r="F30" s="145"/>
      <c r="G30" s="121">
        <f t="shared" si="0"/>
        <v>0</v>
      </c>
      <c r="H30" s="101"/>
      <c r="I30" s="103"/>
    </row>
    <row r="31" spans="1:12" x14ac:dyDescent="0.25">
      <c r="A31" s="39" t="s">
        <v>88</v>
      </c>
      <c r="B31" s="168" t="s">
        <v>69</v>
      </c>
      <c r="C31" s="108">
        <v>0</v>
      </c>
      <c r="D31" s="101"/>
      <c r="E31" s="103"/>
      <c r="F31" s="145"/>
      <c r="G31" s="121">
        <f t="shared" si="0"/>
        <v>0</v>
      </c>
      <c r="H31" s="101"/>
      <c r="I31" s="103"/>
    </row>
    <row r="32" spans="1:12" x14ac:dyDescent="0.25">
      <c r="A32" s="187" t="s">
        <v>89</v>
      </c>
      <c r="B32" s="165" t="s">
        <v>90</v>
      </c>
      <c r="C32" s="110"/>
      <c r="D32" s="112">
        <f>SUM(C25:C31)</f>
        <v>0</v>
      </c>
      <c r="E32" s="103"/>
      <c r="F32" s="145"/>
      <c r="G32" s="118"/>
      <c r="H32" s="125">
        <f>SUM(G25:G31)</f>
        <v>0</v>
      </c>
      <c r="I32" s="103"/>
    </row>
    <row r="33" spans="1:15" x14ac:dyDescent="0.25">
      <c r="A33" s="188">
        <v>5</v>
      </c>
      <c r="B33" s="166" t="s">
        <v>91</v>
      </c>
      <c r="C33" s="110"/>
      <c r="D33" s="111"/>
      <c r="E33" s="103"/>
      <c r="F33" s="145"/>
      <c r="G33" s="118"/>
      <c r="H33" s="123"/>
      <c r="I33" s="103"/>
    </row>
    <row r="34" spans="1:15" x14ac:dyDescent="0.25">
      <c r="A34" s="39" t="s">
        <v>92</v>
      </c>
      <c r="B34" s="168" t="s">
        <v>63</v>
      </c>
      <c r="C34" s="102">
        <v>0</v>
      </c>
      <c r="D34" s="101"/>
      <c r="E34" s="103"/>
      <c r="F34" s="145"/>
      <c r="G34" s="120">
        <f>+C34*(1+$I$5)</f>
        <v>0</v>
      </c>
      <c r="H34" s="101"/>
      <c r="I34" s="103"/>
    </row>
    <row r="35" spans="1:15" x14ac:dyDescent="0.25">
      <c r="A35" s="39" t="s">
        <v>93</v>
      </c>
      <c r="B35" s="168" t="s">
        <v>65</v>
      </c>
      <c r="C35" s="107">
        <v>0</v>
      </c>
      <c r="D35" s="101"/>
      <c r="E35" s="103"/>
      <c r="F35" s="145"/>
      <c r="G35" s="121">
        <f>+C35*(1+$I$5)</f>
        <v>0</v>
      </c>
      <c r="H35" s="101"/>
      <c r="I35" s="103"/>
    </row>
    <row r="36" spans="1:15" ht="47.25" x14ac:dyDescent="0.25">
      <c r="A36" s="39" t="s">
        <v>94</v>
      </c>
      <c r="B36" s="168" t="s">
        <v>95</v>
      </c>
      <c r="C36" s="107">
        <v>0</v>
      </c>
      <c r="D36" s="101"/>
      <c r="E36" s="103"/>
      <c r="F36" s="145"/>
      <c r="G36" s="121">
        <f>+C36*(1+$I$5)</f>
        <v>0</v>
      </c>
      <c r="H36" s="101"/>
      <c r="I36" s="103"/>
    </row>
    <row r="37" spans="1:15" x14ac:dyDescent="0.25">
      <c r="A37" s="39" t="s">
        <v>96</v>
      </c>
      <c r="B37" s="168" t="s">
        <v>69</v>
      </c>
      <c r="C37" s="108">
        <v>0</v>
      </c>
      <c r="D37" s="109"/>
      <c r="E37" s="103"/>
      <c r="F37" s="145"/>
      <c r="G37" s="122">
        <f>+C37*(1+$I$5)</f>
        <v>0</v>
      </c>
      <c r="H37" s="109"/>
      <c r="I37" s="103"/>
    </row>
    <row r="38" spans="1:15" x14ac:dyDescent="0.25">
      <c r="A38" s="187" t="s">
        <v>97</v>
      </c>
      <c r="B38" s="165" t="s">
        <v>98</v>
      </c>
      <c r="C38" s="113"/>
      <c r="D38" s="101">
        <f>SUM(C34:C37)</f>
        <v>0</v>
      </c>
      <c r="E38" s="103"/>
      <c r="F38" s="145"/>
      <c r="G38" s="118"/>
      <c r="H38" s="123">
        <f>SUM(G34:G37)</f>
        <v>0</v>
      </c>
      <c r="I38" s="103"/>
    </row>
    <row r="39" spans="1:15" ht="57" customHeight="1" x14ac:dyDescent="0.25">
      <c r="A39" s="159">
        <v>6</v>
      </c>
      <c r="B39" s="176" t="s">
        <v>99</v>
      </c>
      <c r="C39" s="110"/>
      <c r="D39" s="107">
        <v>0</v>
      </c>
      <c r="E39" s="103"/>
      <c r="F39" s="145"/>
      <c r="G39" s="118"/>
      <c r="H39" s="126">
        <f>+D39*(1+$I$5)</f>
        <v>0</v>
      </c>
      <c r="I39" s="103"/>
    </row>
    <row r="40" spans="1:15" ht="85.5" customHeight="1" x14ac:dyDescent="0.25">
      <c r="A40" s="159">
        <v>7</v>
      </c>
      <c r="B40" s="195" t="s">
        <v>100</v>
      </c>
      <c r="C40" s="114"/>
      <c r="D40" s="107">
        <v>0</v>
      </c>
      <c r="E40" s="103"/>
      <c r="F40" s="145"/>
      <c r="G40" s="118"/>
      <c r="H40" s="126">
        <f>+D40*(1+$I$5)</f>
        <v>0</v>
      </c>
      <c r="I40" s="103"/>
    </row>
    <row r="41" spans="1:15" ht="19.149999999999999" customHeight="1" thickBot="1" x14ac:dyDescent="0.3">
      <c r="A41" s="39"/>
      <c r="B41" s="34"/>
      <c r="C41" s="114"/>
      <c r="D41" s="178"/>
      <c r="E41" s="103"/>
      <c r="F41" s="145"/>
      <c r="G41" s="118"/>
      <c r="H41" s="126"/>
      <c r="I41" s="103"/>
    </row>
    <row r="42" spans="1:15" ht="37.15" customHeight="1" thickBot="1" x14ac:dyDescent="0.3">
      <c r="A42" s="180">
        <v>8</v>
      </c>
      <c r="B42" s="191" t="s">
        <v>101</v>
      </c>
      <c r="C42" s="101"/>
      <c r="D42" s="179">
        <f>SUM(D11:D40)</f>
        <v>0</v>
      </c>
      <c r="E42" s="103"/>
      <c r="F42" s="145"/>
      <c r="G42" s="135"/>
      <c r="H42" s="136">
        <f>SUM(H11:H40)</f>
        <v>0</v>
      </c>
      <c r="I42" s="103"/>
    </row>
    <row r="43" spans="1:15" ht="10.9" customHeight="1" thickBot="1" x14ac:dyDescent="0.3">
      <c r="A43" s="39"/>
      <c r="B43" s="34"/>
      <c r="C43" s="101"/>
      <c r="D43" s="115"/>
      <c r="E43" s="103"/>
      <c r="F43" s="145"/>
      <c r="G43" s="118"/>
      <c r="H43" s="127"/>
      <c r="I43" s="103"/>
      <c r="N43"/>
      <c r="O43"/>
    </row>
    <row r="44" spans="1:15" x14ac:dyDescent="0.25">
      <c r="A44" s="93" t="s">
        <v>102</v>
      </c>
      <c r="B44" s="186" t="s">
        <v>103</v>
      </c>
      <c r="C44" s="157">
        <v>0</v>
      </c>
      <c r="D44" s="158"/>
      <c r="E44" s="192"/>
      <c r="F44" s="161"/>
      <c r="G44" s="193">
        <f>C44</f>
        <v>0</v>
      </c>
      <c r="H44" s="158"/>
      <c r="I44" s="192"/>
      <c r="N44"/>
      <c r="O44"/>
    </row>
    <row r="45" spans="1:15" ht="16.5" thickBot="1" x14ac:dyDescent="0.3">
      <c r="A45" s="39" t="s">
        <v>104</v>
      </c>
      <c r="B45" s="177" t="s">
        <v>105</v>
      </c>
      <c r="C45" s="116"/>
      <c r="D45" s="101"/>
      <c r="E45" s="117">
        <v>0</v>
      </c>
      <c r="F45" s="145"/>
      <c r="G45" s="118"/>
      <c r="H45" s="101"/>
      <c r="I45" s="128">
        <f>E45</f>
        <v>0</v>
      </c>
      <c r="N45"/>
      <c r="O45"/>
    </row>
    <row r="46" spans="1:15" ht="18.75" x14ac:dyDescent="0.25">
      <c r="A46" s="189">
        <v>10</v>
      </c>
      <c r="B46" s="190" t="s">
        <v>106</v>
      </c>
      <c r="C46" s="38"/>
      <c r="D46" s="35"/>
      <c r="E46" s="40"/>
      <c r="F46" s="145"/>
      <c r="G46" s="44"/>
      <c r="H46" s="35"/>
      <c r="I46" s="40"/>
    </row>
    <row r="47" spans="1:15" x14ac:dyDescent="0.25">
      <c r="A47" s="39" t="s">
        <v>107</v>
      </c>
      <c r="B47" s="139" t="str">
        <f>"Operating Costs Per Mile  Line "&amp;A42&amp;" / Line "&amp;A44</f>
        <v>Operating Costs Per Mile  Line 8 / Line 9a</v>
      </c>
      <c r="C47" s="94">
        <f>IF(C44&gt;0,ROUND(D42/C44,2),0)</f>
        <v>0</v>
      </c>
      <c r="D47" s="35"/>
      <c r="E47" s="40"/>
      <c r="F47" s="145"/>
      <c r="G47" s="45">
        <f>IF(G44&gt;0,ROUND(H42/G44,2),0)</f>
        <v>0</v>
      </c>
      <c r="H47" s="35"/>
      <c r="I47" s="40"/>
    </row>
    <row r="48" spans="1:15" ht="32.25" thickBot="1" x14ac:dyDescent="0.3">
      <c r="A48" s="96" t="s">
        <v>108</v>
      </c>
      <c r="B48" s="160" t="s">
        <v>109</v>
      </c>
      <c r="C48" s="162"/>
      <c r="D48" s="154"/>
      <c r="E48" s="194">
        <f>IF(E45=0,C47, IF(E13&gt;0,E13/E45+C47,+C47))</f>
        <v>0</v>
      </c>
      <c r="F48" s="174"/>
      <c r="G48" s="137"/>
      <c r="H48" s="154"/>
      <c r="I48" s="194">
        <f>IF(I45=0,G47, IF(I13&gt;0,I13/I45+G47,+G47))</f>
        <v>0</v>
      </c>
    </row>
    <row r="49" spans="1:15" ht="16.5" thickBot="1" x14ac:dyDescent="0.3">
      <c r="A49" s="96"/>
      <c r="B49" s="151"/>
      <c r="C49" s="162"/>
      <c r="D49" s="154"/>
      <c r="E49" s="155"/>
      <c r="F49" s="145"/>
      <c r="G49" s="184"/>
      <c r="H49" s="154"/>
      <c r="I49" s="155"/>
    </row>
    <row r="50" spans="1:15" ht="63" customHeight="1" thickBot="1" x14ac:dyDescent="0.3">
      <c r="A50" s="211"/>
      <c r="B50" s="181" t="s">
        <v>110</v>
      </c>
      <c r="C50" s="208"/>
      <c r="D50" s="209"/>
      <c r="E50" s="210"/>
      <c r="F50" s="169"/>
      <c r="G50" s="382" t="s">
        <v>111</v>
      </c>
      <c r="H50" s="382"/>
      <c r="I50" s="383"/>
    </row>
    <row r="51" spans="1:15" ht="31.5" x14ac:dyDescent="0.25">
      <c r="A51" s="93">
        <v>11</v>
      </c>
      <c r="B51" s="212" t="s">
        <v>112</v>
      </c>
      <c r="C51" s="152"/>
      <c r="D51" s="152"/>
      <c r="E51" s="142">
        <f>+E48</f>
        <v>0</v>
      </c>
      <c r="F51" s="149"/>
      <c r="G51" s="147" t="s">
        <v>113</v>
      </c>
      <c r="H51" s="141"/>
      <c r="I51" s="142">
        <f>'Long-Form'!I48</f>
        <v>0</v>
      </c>
    </row>
    <row r="52" spans="1:15" ht="31.5" x14ac:dyDescent="0.25">
      <c r="A52" s="39">
        <v>12</v>
      </c>
      <c r="B52" s="34" t="s">
        <v>114</v>
      </c>
      <c r="E52" s="129">
        <f>+E45</f>
        <v>0</v>
      </c>
      <c r="F52" s="149"/>
      <c r="G52" s="146"/>
      <c r="H52" s="49" t="s">
        <v>115</v>
      </c>
      <c r="I52" s="42"/>
    </row>
    <row r="53" spans="1:15" ht="31.15" customHeight="1" thickBot="1" x14ac:dyDescent="0.3">
      <c r="A53" s="96">
        <v>13</v>
      </c>
      <c r="B53" s="150" t="s">
        <v>116</v>
      </c>
      <c r="C53" s="43"/>
      <c r="D53" s="43"/>
      <c r="E53" s="213">
        <f>E52*E51</f>
        <v>0</v>
      </c>
      <c r="F53" s="149"/>
      <c r="G53" s="138" t="s">
        <v>117</v>
      </c>
      <c r="H53" s="138"/>
      <c r="I53" s="46">
        <v>0</v>
      </c>
    </row>
    <row r="54" spans="1:15" ht="46.9" customHeight="1" x14ac:dyDescent="0.25">
      <c r="A54" s="93">
        <v>14</v>
      </c>
      <c r="B54" s="212" t="s">
        <v>118</v>
      </c>
      <c r="C54" s="141"/>
      <c r="D54" s="141"/>
      <c r="E54" s="214">
        <v>0</v>
      </c>
      <c r="F54" s="149"/>
      <c r="G54" s="384" t="s">
        <v>119</v>
      </c>
      <c r="H54" s="384"/>
      <c r="I54" s="385"/>
    </row>
    <row r="55" spans="1:15" ht="31.5" x14ac:dyDescent="0.25">
      <c r="A55" s="39">
        <v>15</v>
      </c>
      <c r="B55" s="34" t="s">
        <v>120</v>
      </c>
      <c r="E55" s="95">
        <v>0</v>
      </c>
      <c r="F55" s="149"/>
      <c r="G55" s="386"/>
      <c r="H55" s="386"/>
      <c r="I55" s="387"/>
      <c r="N55"/>
      <c r="O55"/>
    </row>
    <row r="56" spans="1:15" ht="32.25" thickBot="1" x14ac:dyDescent="0.3">
      <c r="A56" s="39">
        <v>16</v>
      </c>
      <c r="B56" s="34" t="s">
        <v>121</v>
      </c>
      <c r="E56" s="41">
        <v>0</v>
      </c>
      <c r="F56" s="149"/>
      <c r="G56" s="143"/>
      <c r="H56" s="143"/>
      <c r="I56" s="144"/>
      <c r="K56"/>
      <c r="L56"/>
      <c r="N56"/>
    </row>
    <row r="57" spans="1:15" x14ac:dyDescent="0.25">
      <c r="A57" s="39">
        <v>17</v>
      </c>
      <c r="B57" s="34" t="s">
        <v>122</v>
      </c>
      <c r="E57" s="41">
        <v>0</v>
      </c>
      <c r="F57" s="149"/>
      <c r="G57" s="37"/>
      <c r="H57" s="37"/>
      <c r="N57"/>
    </row>
    <row r="58" spans="1:15" ht="16.5" thickBot="1" x14ac:dyDescent="0.3">
      <c r="A58" s="96">
        <v>18</v>
      </c>
      <c r="B58" s="150" t="s">
        <v>123</v>
      </c>
      <c r="C58" s="43"/>
      <c r="D58" s="43"/>
      <c r="E58" s="217">
        <f>E54*E56+E55*E57</f>
        <v>0</v>
      </c>
      <c r="F58" s="149"/>
    </row>
    <row r="59" spans="1:15" ht="16.5" thickBot="1" x14ac:dyDescent="0.3">
      <c r="A59" s="39"/>
      <c r="B59" s="34"/>
      <c r="E59" s="130"/>
      <c r="F59" s="149"/>
    </row>
    <row r="60" spans="1:15" ht="25.9" customHeight="1" thickBot="1" x14ac:dyDescent="0.35">
      <c r="A60" s="215">
        <v>19</v>
      </c>
      <c r="B60" s="181" t="s">
        <v>124</v>
      </c>
      <c r="C60" s="216"/>
      <c r="D60" s="216"/>
      <c r="E60" s="218">
        <f>E53+E58</f>
        <v>0</v>
      </c>
      <c r="F60" s="170"/>
    </row>
    <row r="61" spans="1:15" x14ac:dyDescent="0.25">
      <c r="A61"/>
      <c r="B61" s="1"/>
      <c r="E61"/>
      <c r="F61"/>
    </row>
  </sheetData>
  <sheetProtection selectLockedCells="1"/>
  <mergeCells count="10">
    <mergeCell ref="N2:P3"/>
    <mergeCell ref="G50:I50"/>
    <mergeCell ref="G54:I55"/>
    <mergeCell ref="A3:I3"/>
    <mergeCell ref="G8:I8"/>
    <mergeCell ref="C9:D9"/>
    <mergeCell ref="G9:I9"/>
    <mergeCell ref="C8:E8"/>
    <mergeCell ref="C5:E7"/>
    <mergeCell ref="A4:I4"/>
  </mergeCells>
  <conditionalFormatting sqref="C22">
    <cfRule type="cellIs" dxfId="0" priority="1" stopIfTrue="1" operator="greaterThan">
      <formula>$C$16</formula>
    </cfRule>
  </conditionalFormatting>
  <dataValidations xWindow="578" yWindow="679" count="2">
    <dataValidation type="list" allowBlank="1" showInputMessage="1" showErrorMessage="1" sqref="I6" xr:uid="{00000000-0002-0000-0100-000000000000}">
      <formula1>$L$2:$L$3</formula1>
    </dataValidation>
    <dataValidation type="list" allowBlank="1" showInputMessage="1" showErrorMessage="1" sqref="I7" xr:uid="{00000000-0002-0000-0100-000001000000}">
      <formula1>$K$2:$K$3</formula1>
    </dataValidation>
  </dataValidations>
  <printOptions horizontalCentered="1" gridLines="1"/>
  <pageMargins left="0.25" right="0.25" top="0.5" bottom="0.5" header="0.5" footer="0.5"/>
  <pageSetup scale="7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Y95"/>
  <sheetViews>
    <sheetView workbookViewId="0">
      <selection activeCell="H5" sqref="H5"/>
    </sheetView>
  </sheetViews>
  <sheetFormatPr defaultColWidth="9.140625" defaultRowHeight="12.75" x14ac:dyDescent="0.2"/>
  <cols>
    <col min="1" max="1" width="5.42578125" customWidth="1"/>
    <col min="2" max="2" width="15" customWidth="1"/>
    <col min="3" max="3" width="14.42578125" customWidth="1"/>
    <col min="4" max="4" width="16.28515625" bestFit="1" customWidth="1"/>
    <col min="5" max="5" width="2.140625" customWidth="1"/>
    <col min="6" max="6" width="15.85546875" customWidth="1"/>
    <col min="7" max="7" width="13.28515625" bestFit="1" customWidth="1"/>
    <col min="8" max="8" width="16.28515625" bestFit="1" customWidth="1"/>
    <col min="9" max="10" width="10" customWidth="1"/>
    <col min="11" max="13" width="2.7109375" customWidth="1"/>
    <col min="14" max="14" width="1.5703125" customWidth="1"/>
    <col min="15" max="15" width="14.42578125" bestFit="1" customWidth="1"/>
    <col min="16" max="19" width="14" customWidth="1"/>
    <col min="21" max="21" width="14.7109375" customWidth="1"/>
    <col min="22" max="22" width="12.7109375" bestFit="1" customWidth="1"/>
    <col min="23" max="23" width="16.28515625" bestFit="1" customWidth="1"/>
    <col min="24" max="24" width="16.140625" bestFit="1" customWidth="1"/>
    <col min="25" max="25" width="15.7109375" bestFit="1" customWidth="1"/>
  </cols>
  <sheetData>
    <row r="1" spans="2:23" ht="18.75" x14ac:dyDescent="0.3">
      <c r="B1" s="236" t="s">
        <v>125</v>
      </c>
      <c r="C1" s="236"/>
      <c r="D1" s="236"/>
      <c r="E1" s="236"/>
      <c r="F1" s="236"/>
      <c r="G1" s="236"/>
      <c r="H1" s="236"/>
    </row>
    <row r="2" spans="2:23" ht="15" x14ac:dyDescent="0.25">
      <c r="B2" s="237" t="s">
        <v>126</v>
      </c>
      <c r="C2" s="237"/>
      <c r="D2" s="237"/>
      <c r="E2" s="237"/>
      <c r="F2" s="237"/>
      <c r="G2" s="237"/>
      <c r="H2" s="237"/>
    </row>
    <row r="3" spans="2:23" ht="15" x14ac:dyDescent="0.25">
      <c r="B3" s="237" t="s">
        <v>127</v>
      </c>
      <c r="C3" s="237"/>
      <c r="D3" s="237"/>
      <c r="E3" s="237"/>
      <c r="F3" s="237"/>
      <c r="G3" s="237"/>
      <c r="H3" s="237"/>
    </row>
    <row r="4" spans="2:23" ht="15" x14ac:dyDescent="0.25">
      <c r="B4" s="237" t="s">
        <v>128</v>
      </c>
      <c r="C4" s="237"/>
      <c r="D4" s="237"/>
      <c r="E4" s="237"/>
      <c r="F4" s="237"/>
      <c r="G4" s="237"/>
      <c r="H4" s="237"/>
    </row>
    <row r="6" spans="2:23" x14ac:dyDescent="0.2">
      <c r="B6" s="235" t="s">
        <v>129</v>
      </c>
      <c r="C6" s="235"/>
      <c r="D6" s="235"/>
      <c r="E6" s="235"/>
      <c r="F6" s="235"/>
      <c r="G6" s="235"/>
      <c r="H6" s="235"/>
      <c r="P6" t="s">
        <v>130</v>
      </c>
    </row>
    <row r="7" spans="2:23" x14ac:dyDescent="0.2">
      <c r="B7" s="235" t="s">
        <v>131</v>
      </c>
      <c r="C7" s="235"/>
      <c r="D7" s="235"/>
      <c r="E7" s="235"/>
      <c r="F7" s="235"/>
      <c r="G7" s="235"/>
      <c r="H7" s="235"/>
    </row>
    <row r="8" spans="2:23" ht="13.5" thickBot="1" x14ac:dyDescent="0.25">
      <c r="B8" s="235"/>
      <c r="C8" s="235"/>
      <c r="D8" s="235"/>
      <c r="E8" s="235"/>
      <c r="F8" s="235"/>
      <c r="G8" s="235"/>
      <c r="H8" s="235"/>
      <c r="Q8" s="219" t="s">
        <v>132</v>
      </c>
      <c r="U8" s="219" t="s">
        <v>132</v>
      </c>
    </row>
    <row r="9" spans="2:23" ht="15.75" x14ac:dyDescent="0.25">
      <c r="B9" s="232" t="s">
        <v>133</v>
      </c>
      <c r="C9" s="233"/>
      <c r="D9" s="234"/>
      <c r="E9" s="2"/>
      <c r="F9" s="232" t="s">
        <v>134</v>
      </c>
      <c r="G9" s="233"/>
      <c r="H9" s="234"/>
    </row>
    <row r="10" spans="2:23" ht="39" thickBot="1" x14ac:dyDescent="0.3">
      <c r="B10" s="3" t="s">
        <v>135</v>
      </c>
      <c r="C10" s="4" t="s">
        <v>136</v>
      </c>
      <c r="D10" s="5" t="s">
        <v>137</v>
      </c>
      <c r="E10" s="2"/>
      <c r="F10" s="3" t="s">
        <v>135</v>
      </c>
      <c r="G10" s="4" t="s">
        <v>136</v>
      </c>
      <c r="H10" s="5" t="s">
        <v>137</v>
      </c>
      <c r="P10" s="64" t="s">
        <v>138</v>
      </c>
      <c r="Q10" s="64" t="s">
        <v>139</v>
      </c>
      <c r="R10" s="64" t="s">
        <v>140</v>
      </c>
      <c r="S10" s="65" t="s">
        <v>141</v>
      </c>
    </row>
    <row r="11" spans="2:23" ht="15.75" x14ac:dyDescent="0.25">
      <c r="B11" s="7" t="s">
        <v>142</v>
      </c>
      <c r="C11" s="8">
        <v>3.77</v>
      </c>
      <c r="D11" s="79">
        <f>+C22</f>
        <v>4.75</v>
      </c>
      <c r="F11" s="7" t="s">
        <v>142</v>
      </c>
      <c r="G11" s="10">
        <v>3.71</v>
      </c>
      <c r="H11" s="80">
        <f>+G22</f>
        <v>5.66</v>
      </c>
      <c r="P11" s="247" t="s">
        <v>143</v>
      </c>
      <c r="Q11" s="67"/>
      <c r="R11" s="248">
        <v>2.71</v>
      </c>
      <c r="S11" s="248">
        <v>2.72</v>
      </c>
    </row>
    <row r="12" spans="2:23" ht="15.75" x14ac:dyDescent="0.25">
      <c r="B12" s="12" t="s">
        <v>144</v>
      </c>
      <c r="C12" s="13">
        <v>3.77</v>
      </c>
      <c r="D12" s="84">
        <v>4.3600000000000003</v>
      </c>
      <c r="F12" s="12" t="s">
        <v>144</v>
      </c>
      <c r="G12" s="13">
        <v>3.89</v>
      </c>
      <c r="H12" s="84">
        <v>5.25</v>
      </c>
      <c r="P12" s="247" t="s">
        <v>145</v>
      </c>
      <c r="Q12" s="69"/>
      <c r="R12" s="248">
        <v>2.65</v>
      </c>
      <c r="S12" s="248">
        <v>2.79</v>
      </c>
    </row>
    <row r="13" spans="2:23" ht="15.75" x14ac:dyDescent="0.25">
      <c r="B13" s="12" t="s">
        <v>146</v>
      </c>
      <c r="C13" s="15">
        <f>+C12</f>
        <v>3.77</v>
      </c>
      <c r="D13" s="16">
        <f>+D12</f>
        <v>4.3600000000000003</v>
      </c>
      <c r="F13" s="12" t="s">
        <v>146</v>
      </c>
      <c r="G13" s="15">
        <f>+G12</f>
        <v>3.89</v>
      </c>
      <c r="H13" s="16">
        <f>+H12</f>
        <v>5.25</v>
      </c>
      <c r="P13" s="247" t="s">
        <v>147</v>
      </c>
      <c r="Q13" s="69"/>
      <c r="R13" s="248">
        <v>2.83</v>
      </c>
      <c r="S13" s="248">
        <v>2.87</v>
      </c>
    </row>
    <row r="14" spans="2:23" ht="15.75" x14ac:dyDescent="0.25">
      <c r="B14" s="12" t="s">
        <v>148</v>
      </c>
      <c r="C14" s="17">
        <f>+C13</f>
        <v>3.77</v>
      </c>
      <c r="D14" s="18">
        <f>+D13</f>
        <v>4.3600000000000003</v>
      </c>
      <c r="F14" s="12" t="s">
        <v>148</v>
      </c>
      <c r="G14" s="17">
        <f>+G13</f>
        <v>3.89</v>
      </c>
      <c r="H14" s="18">
        <f>+H13</f>
        <v>5.25</v>
      </c>
      <c r="P14" s="247" t="s">
        <v>149</v>
      </c>
      <c r="Q14" s="71"/>
      <c r="R14" s="248">
        <v>3.39</v>
      </c>
      <c r="S14" s="248">
        <v>3.4</v>
      </c>
    </row>
    <row r="15" spans="2:23" ht="15.75" x14ac:dyDescent="0.25">
      <c r="B15" s="12" t="s">
        <v>150</v>
      </c>
      <c r="C15" s="19">
        <v>4.09</v>
      </c>
      <c r="D15" s="86">
        <v>4.1399999999999997</v>
      </c>
      <c r="F15" s="12" t="s">
        <v>150</v>
      </c>
      <c r="G15" s="19">
        <v>4.5199999999999996</v>
      </c>
      <c r="H15" s="86">
        <v>5.0599999999999996</v>
      </c>
      <c r="P15" s="249" t="s">
        <v>151</v>
      </c>
      <c r="Q15" s="73"/>
      <c r="R15" s="250">
        <v>2.89</v>
      </c>
      <c r="S15" s="250">
        <v>2.95</v>
      </c>
      <c r="U15" s="246" t="s">
        <v>152</v>
      </c>
    </row>
    <row r="16" spans="2:23" ht="15.75" x14ac:dyDescent="0.25">
      <c r="B16" s="12" t="s">
        <v>153</v>
      </c>
      <c r="C16" s="15">
        <f>+C15</f>
        <v>4.09</v>
      </c>
      <c r="D16" s="16">
        <f>+D15</f>
        <v>4.1399999999999997</v>
      </c>
      <c r="F16" s="12" t="s">
        <v>153</v>
      </c>
      <c r="G16" s="15">
        <f>+G15</f>
        <v>4.5199999999999996</v>
      </c>
      <c r="H16" s="16">
        <f>+H15</f>
        <v>5.0599999999999996</v>
      </c>
      <c r="P16" s="247" t="s">
        <v>154</v>
      </c>
      <c r="Q16" s="67"/>
      <c r="R16" s="251">
        <v>3.77</v>
      </c>
      <c r="S16" s="251">
        <v>3.71</v>
      </c>
      <c r="U16" s="247" t="s">
        <v>143</v>
      </c>
      <c r="V16" s="248">
        <v>2.71</v>
      </c>
      <c r="W16" s="248">
        <v>2.72</v>
      </c>
    </row>
    <row r="17" spans="2:23" ht="15.75" x14ac:dyDescent="0.25">
      <c r="B17" s="12" t="s">
        <v>155</v>
      </c>
      <c r="C17" s="17">
        <f>+C16</f>
        <v>4.09</v>
      </c>
      <c r="D17" s="18">
        <f>+D16</f>
        <v>4.1399999999999997</v>
      </c>
      <c r="F17" s="12" t="s">
        <v>155</v>
      </c>
      <c r="G17" s="17">
        <f>+G16</f>
        <v>4.5199999999999996</v>
      </c>
      <c r="H17" s="18">
        <f>+H16</f>
        <v>5.0599999999999996</v>
      </c>
      <c r="P17" s="247" t="s">
        <v>156</v>
      </c>
      <c r="Q17" s="69"/>
      <c r="R17" s="252">
        <v>3.77</v>
      </c>
      <c r="S17" s="252">
        <v>3.89</v>
      </c>
      <c r="U17" s="247" t="s">
        <v>145</v>
      </c>
      <c r="V17" s="248">
        <v>2.65</v>
      </c>
      <c r="W17" s="248">
        <v>2.79</v>
      </c>
    </row>
    <row r="18" spans="2:23" ht="15.75" x14ac:dyDescent="0.25">
      <c r="B18" s="12" t="s">
        <v>157</v>
      </c>
      <c r="C18" s="21">
        <v>4.88</v>
      </c>
      <c r="D18" s="88">
        <v>4.2</v>
      </c>
      <c r="F18" s="12" t="s">
        <v>157</v>
      </c>
      <c r="G18" s="21">
        <v>5.77</v>
      </c>
      <c r="H18" s="88">
        <v>5.01</v>
      </c>
      <c r="P18" s="247" t="s">
        <v>158</v>
      </c>
      <c r="Q18" s="69"/>
      <c r="R18" s="253">
        <v>4.09</v>
      </c>
      <c r="S18" s="253">
        <v>4.5199999999999996</v>
      </c>
      <c r="U18" s="247" t="s">
        <v>147</v>
      </c>
      <c r="V18" s="248">
        <v>2.83</v>
      </c>
      <c r="W18" s="248">
        <v>2.87</v>
      </c>
    </row>
    <row r="19" spans="2:23" ht="15.75" x14ac:dyDescent="0.25">
      <c r="B19" s="12" t="s">
        <v>159</v>
      </c>
      <c r="C19" s="15">
        <f>+C18</f>
        <v>4.88</v>
      </c>
      <c r="D19" s="16">
        <f>+D18</f>
        <v>4.2</v>
      </c>
      <c r="F19" s="12" t="s">
        <v>159</v>
      </c>
      <c r="G19" s="15">
        <f>+G18</f>
        <v>5.77</v>
      </c>
      <c r="H19" s="16">
        <f>+H18</f>
        <v>5.01</v>
      </c>
      <c r="P19" s="247" t="s">
        <v>160</v>
      </c>
      <c r="Q19" s="71"/>
      <c r="R19" s="254">
        <v>4.88</v>
      </c>
      <c r="S19" s="254">
        <v>5.77</v>
      </c>
      <c r="U19" s="247" t="s">
        <v>149</v>
      </c>
      <c r="V19" s="248">
        <v>3.39</v>
      </c>
      <c r="W19" s="248">
        <v>3.4</v>
      </c>
    </row>
    <row r="20" spans="2:23" ht="15.75" x14ac:dyDescent="0.25">
      <c r="B20" s="12" t="s">
        <v>161</v>
      </c>
      <c r="C20" s="17">
        <f>+C19</f>
        <v>4.88</v>
      </c>
      <c r="D20" s="18">
        <f>+D19</f>
        <v>4.2</v>
      </c>
      <c r="F20" s="12" t="s">
        <v>161</v>
      </c>
      <c r="G20" s="17">
        <f>+G19</f>
        <v>5.77</v>
      </c>
      <c r="H20" s="18">
        <f>+H19</f>
        <v>5.01</v>
      </c>
      <c r="P20" s="249" t="s">
        <v>162</v>
      </c>
      <c r="Q20" s="73"/>
      <c r="R20" s="250">
        <v>4.12</v>
      </c>
      <c r="S20" s="250">
        <v>4.7699999999999996</v>
      </c>
      <c r="U20" s="249" t="s">
        <v>151</v>
      </c>
      <c r="V20" s="250">
        <v>2.89</v>
      </c>
      <c r="W20" s="250">
        <v>2.95</v>
      </c>
    </row>
    <row r="21" spans="2:23" ht="15.75" x14ac:dyDescent="0.25">
      <c r="B21" s="12" t="s">
        <v>163</v>
      </c>
      <c r="C21" s="78">
        <v>4.75</v>
      </c>
      <c r="D21" s="90">
        <v>4.2</v>
      </c>
      <c r="F21" s="12" t="s">
        <v>163</v>
      </c>
      <c r="G21" s="78">
        <v>5.66</v>
      </c>
      <c r="H21" s="90">
        <v>5.01</v>
      </c>
      <c r="P21" s="247" t="s">
        <v>164</v>
      </c>
      <c r="Q21" s="67"/>
      <c r="R21" s="255">
        <v>4.75</v>
      </c>
      <c r="S21" s="255">
        <v>5.66</v>
      </c>
      <c r="U21" s="247" t="s">
        <v>154</v>
      </c>
      <c r="V21" s="251">
        <v>3.77</v>
      </c>
      <c r="W21" s="251">
        <v>3.71</v>
      </c>
    </row>
    <row r="22" spans="2:23" ht="16.5" thickBot="1" x14ac:dyDescent="0.3">
      <c r="B22" s="12" t="s">
        <v>165</v>
      </c>
      <c r="C22" s="25">
        <f>+C21</f>
        <v>4.75</v>
      </c>
      <c r="D22" s="26">
        <f>+D21</f>
        <v>4.2</v>
      </c>
      <c r="F22" s="12" t="s">
        <v>165</v>
      </c>
      <c r="G22" s="25">
        <f>+G21</f>
        <v>5.66</v>
      </c>
      <c r="H22" s="26">
        <f>+H21</f>
        <v>5.01</v>
      </c>
      <c r="P22" s="247" t="s">
        <v>166</v>
      </c>
      <c r="Q22" s="69"/>
      <c r="R22" s="256">
        <v>4.3600000000000003</v>
      </c>
      <c r="S22" s="256">
        <v>5.25</v>
      </c>
      <c r="U22" s="247" t="s">
        <v>156</v>
      </c>
      <c r="V22" s="252">
        <v>3.77</v>
      </c>
      <c r="W22" s="252">
        <v>3.89</v>
      </c>
    </row>
    <row r="23" spans="2:23" ht="16.5" thickBot="1" x14ac:dyDescent="0.3">
      <c r="B23" s="12" t="s">
        <v>167</v>
      </c>
      <c r="C23" s="27">
        <f>AVERAGE(C11:C22)</f>
        <v>4.2908333333333344</v>
      </c>
      <c r="D23" s="28">
        <f>AVERAGE(D11:D22)</f>
        <v>4.2708333333333348</v>
      </c>
      <c r="F23" s="12" t="s">
        <v>167</v>
      </c>
      <c r="G23" s="27">
        <f>AVERAGE(G11:G22)</f>
        <v>4.7974999999999985</v>
      </c>
      <c r="H23" s="28">
        <f>AVERAGE(H11:H22)</f>
        <v>5.1366666666666658</v>
      </c>
      <c r="P23" s="247" t="s">
        <v>168</v>
      </c>
      <c r="Q23" s="69"/>
      <c r="R23" s="257">
        <v>4.1399999999999997</v>
      </c>
      <c r="S23" s="257">
        <v>5.0599999999999996</v>
      </c>
      <c r="U23" s="247" t="s">
        <v>158</v>
      </c>
      <c r="V23" s="253">
        <v>4.09</v>
      </c>
      <c r="W23" s="253">
        <v>4.5199999999999996</v>
      </c>
    </row>
    <row r="24" spans="2:23" ht="16.5" thickBot="1" x14ac:dyDescent="0.3">
      <c r="B24" s="29" t="s">
        <v>169</v>
      </c>
      <c r="C24" s="238">
        <f>D23/C23-1</f>
        <v>-4.6610992425712983E-3</v>
      </c>
      <c r="D24" s="239"/>
      <c r="F24" s="29" t="s">
        <v>169</v>
      </c>
      <c r="G24" s="238">
        <f>H23/G23-1</f>
        <v>7.0696543338544471E-2</v>
      </c>
      <c r="H24" s="239"/>
      <c r="P24" s="247" t="s">
        <v>170</v>
      </c>
      <c r="Q24" s="71"/>
      <c r="R24" s="258">
        <v>4.2</v>
      </c>
      <c r="S24" s="258">
        <v>5.01</v>
      </c>
      <c r="U24" s="247" t="s">
        <v>160</v>
      </c>
      <c r="V24" s="254">
        <v>4.88</v>
      </c>
      <c r="W24" s="254">
        <v>5.77</v>
      </c>
    </row>
    <row r="25" spans="2:23" x14ac:dyDescent="0.2">
      <c r="P25" s="249" t="s">
        <v>171</v>
      </c>
      <c r="Q25" s="73"/>
      <c r="R25" s="250">
        <v>4.3600000000000003</v>
      </c>
      <c r="S25" s="250">
        <v>5.25</v>
      </c>
      <c r="U25" s="249" t="s">
        <v>162</v>
      </c>
      <c r="V25" s="250">
        <v>4.12</v>
      </c>
      <c r="W25" s="250">
        <v>4.7699999999999996</v>
      </c>
    </row>
    <row r="26" spans="2:23" x14ac:dyDescent="0.2">
      <c r="B26" s="63"/>
      <c r="C26" s="63"/>
      <c r="D26" s="63"/>
      <c r="E26" s="63"/>
      <c r="F26" s="63"/>
      <c r="G26" s="63"/>
      <c r="H26" s="63"/>
      <c r="P26" s="259" t="s">
        <v>172</v>
      </c>
      <c r="Q26" s="67"/>
      <c r="R26" s="245"/>
      <c r="S26" s="245"/>
      <c r="U26" s="247" t="s">
        <v>164</v>
      </c>
      <c r="V26" s="255">
        <v>4.75</v>
      </c>
      <c r="W26" s="255">
        <v>5.66</v>
      </c>
    </row>
    <row r="27" spans="2:23" x14ac:dyDescent="0.2">
      <c r="B27" s="63"/>
      <c r="C27" s="63">
        <f>+C24</f>
        <v>-4.6610992425712983E-3</v>
      </c>
      <c r="D27" s="63"/>
      <c r="E27" s="63"/>
      <c r="F27" s="63"/>
      <c r="G27" s="63">
        <v>7.7445652173913082E-2</v>
      </c>
      <c r="H27" s="63"/>
      <c r="P27" s="68"/>
      <c r="Q27" s="69"/>
      <c r="R27" s="69"/>
      <c r="S27" s="69"/>
      <c r="U27" s="247" t="s">
        <v>166</v>
      </c>
      <c r="V27" s="256">
        <v>4.3600000000000003</v>
      </c>
      <c r="W27" s="256">
        <v>5.25</v>
      </c>
    </row>
    <row r="28" spans="2:23" x14ac:dyDescent="0.2">
      <c r="B28" s="63"/>
      <c r="C28" s="63"/>
      <c r="D28" s="63"/>
      <c r="E28" s="63"/>
      <c r="F28" s="63"/>
      <c r="G28" s="63"/>
      <c r="H28" s="63"/>
      <c r="P28" s="68"/>
      <c r="Q28" s="69"/>
      <c r="R28" s="69"/>
      <c r="S28" s="69"/>
      <c r="U28" s="247" t="s">
        <v>168</v>
      </c>
      <c r="V28" s="257">
        <v>4.1399999999999997</v>
      </c>
      <c r="W28" s="257">
        <v>5.0599999999999996</v>
      </c>
    </row>
    <row r="29" spans="2:23" x14ac:dyDescent="0.2">
      <c r="B29" s="63"/>
      <c r="C29" s="63"/>
      <c r="D29" s="63"/>
      <c r="E29" s="63"/>
      <c r="F29" s="63"/>
      <c r="G29" s="63"/>
      <c r="H29" s="63"/>
      <c r="P29" s="70"/>
      <c r="Q29" s="71"/>
      <c r="R29" s="71"/>
      <c r="S29" s="71"/>
      <c r="U29" s="247" t="s">
        <v>170</v>
      </c>
      <c r="V29" s="258">
        <v>4.2</v>
      </c>
      <c r="W29" s="258">
        <v>5.01</v>
      </c>
    </row>
    <row r="30" spans="2:23" x14ac:dyDescent="0.2">
      <c r="B30" s="63"/>
      <c r="C30" s="63"/>
      <c r="D30" s="63"/>
      <c r="E30" s="63"/>
      <c r="F30" s="63"/>
      <c r="G30" s="63"/>
      <c r="H30" s="63"/>
      <c r="P30" s="72" t="s">
        <v>173</v>
      </c>
      <c r="Q30" s="73"/>
      <c r="R30" s="73"/>
      <c r="S30" s="73"/>
      <c r="U30" s="249" t="s">
        <v>171</v>
      </c>
      <c r="V30" s="250">
        <v>4.3600000000000003</v>
      </c>
      <c r="W30" s="250">
        <v>5.25</v>
      </c>
    </row>
    <row r="31" spans="2:23" x14ac:dyDescent="0.2">
      <c r="U31" s="259" t="s">
        <v>172</v>
      </c>
      <c r="V31" s="245"/>
      <c r="W31" s="245"/>
    </row>
    <row r="33" spans="1:25" ht="18.75" x14ac:dyDescent="0.3">
      <c r="B33" s="236" t="s">
        <v>125</v>
      </c>
      <c r="C33" s="236"/>
      <c r="D33" s="236"/>
      <c r="E33" s="236"/>
      <c r="F33" s="236"/>
      <c r="G33" s="236"/>
      <c r="H33" s="236"/>
    </row>
    <row r="34" spans="1:25" ht="15" x14ac:dyDescent="0.25">
      <c r="B34" s="237" t="s">
        <v>126</v>
      </c>
      <c r="C34" s="237"/>
      <c r="D34" s="237"/>
      <c r="E34" s="237"/>
      <c r="F34" s="237"/>
      <c r="G34" s="237"/>
      <c r="H34" s="237"/>
    </row>
    <row r="35" spans="1:25" ht="15" x14ac:dyDescent="0.25">
      <c r="B35" s="237" t="s">
        <v>127</v>
      </c>
      <c r="C35" s="237"/>
      <c r="D35" s="237"/>
      <c r="E35" s="237"/>
      <c r="F35" s="237"/>
      <c r="G35" s="237"/>
      <c r="H35" s="237"/>
    </row>
    <row r="36" spans="1:25" ht="15" x14ac:dyDescent="0.25">
      <c r="B36" s="237" t="s">
        <v>174</v>
      </c>
      <c r="C36" s="237"/>
      <c r="D36" s="237"/>
      <c r="E36" s="237"/>
      <c r="F36" s="237"/>
      <c r="G36" s="237"/>
      <c r="H36" s="237"/>
    </row>
    <row r="38" spans="1:25" x14ac:dyDescent="0.2">
      <c r="B38" s="235" t="s">
        <v>175</v>
      </c>
      <c r="C38" s="235"/>
      <c r="D38" s="235"/>
      <c r="E38" s="235"/>
      <c r="F38" s="235"/>
      <c r="G38" s="235"/>
      <c r="H38" s="235"/>
    </row>
    <row r="39" spans="1:25" x14ac:dyDescent="0.2">
      <c r="B39" s="235" t="s">
        <v>176</v>
      </c>
      <c r="C39" s="235"/>
      <c r="D39" s="235"/>
      <c r="E39" s="235"/>
      <c r="F39" s="235"/>
      <c r="G39" s="235"/>
      <c r="H39" s="235"/>
    </row>
    <row r="40" spans="1:25" ht="13.5" thickBot="1" x14ac:dyDescent="0.25">
      <c r="B40" s="235"/>
      <c r="C40" s="235"/>
      <c r="D40" s="235"/>
      <c r="E40" s="235"/>
      <c r="F40" s="235"/>
      <c r="G40" s="235"/>
      <c r="H40" s="235"/>
      <c r="Q40" s="219" t="s">
        <v>177</v>
      </c>
    </row>
    <row r="41" spans="1:25" ht="15.75" x14ac:dyDescent="0.25">
      <c r="B41" s="232" t="s">
        <v>133</v>
      </c>
      <c r="C41" s="233"/>
      <c r="D41" s="234"/>
      <c r="E41" s="2"/>
      <c r="F41" s="232" t="s">
        <v>134</v>
      </c>
      <c r="G41" s="233"/>
      <c r="H41" s="234"/>
    </row>
    <row r="42" spans="1:25" ht="45.75" thickBot="1" x14ac:dyDescent="0.3">
      <c r="B42" s="3" t="s">
        <v>135</v>
      </c>
      <c r="C42" s="4" t="s">
        <v>178</v>
      </c>
      <c r="D42" s="5" t="s">
        <v>179</v>
      </c>
      <c r="E42" s="2"/>
      <c r="F42" s="3" t="s">
        <v>135</v>
      </c>
      <c r="G42" s="4" t="s">
        <v>178</v>
      </c>
      <c r="H42" s="5" t="s">
        <v>179</v>
      </c>
      <c r="P42" s="64" t="s">
        <v>138</v>
      </c>
      <c r="Q42" s="64" t="s">
        <v>139</v>
      </c>
      <c r="R42" s="64" t="s">
        <v>140</v>
      </c>
      <c r="S42" s="65" t="s">
        <v>141</v>
      </c>
      <c r="V42" s="64" t="s">
        <v>138</v>
      </c>
      <c r="W42" s="64" t="s">
        <v>139</v>
      </c>
      <c r="X42" s="64" t="s">
        <v>140</v>
      </c>
      <c r="Y42" s="65" t="s">
        <v>141</v>
      </c>
    </row>
    <row r="43" spans="1:25" ht="15.75" x14ac:dyDescent="0.25">
      <c r="A43" s="6" t="s">
        <v>180</v>
      </c>
      <c r="B43" s="7" t="s">
        <v>142</v>
      </c>
      <c r="C43" s="8">
        <v>2.71</v>
      </c>
      <c r="D43" s="79">
        <f>+C54</f>
        <v>3.24</v>
      </c>
      <c r="F43" s="7" t="s">
        <v>142</v>
      </c>
      <c r="G43" s="10">
        <v>2.72</v>
      </c>
      <c r="H43" s="80">
        <f>+G54</f>
        <v>3.45</v>
      </c>
      <c r="P43" s="66" t="s">
        <v>181</v>
      </c>
      <c r="Q43" s="67">
        <v>56.37</v>
      </c>
      <c r="R43" s="67">
        <v>3.11</v>
      </c>
      <c r="S43" s="67">
        <v>3.28</v>
      </c>
      <c r="V43" s="66" t="s">
        <v>181</v>
      </c>
      <c r="W43" s="67">
        <v>56.37</v>
      </c>
      <c r="X43" s="76">
        <v>3.11</v>
      </c>
      <c r="Y43" s="76">
        <v>3.28</v>
      </c>
    </row>
    <row r="44" spans="1:25" ht="15.75" x14ac:dyDescent="0.25">
      <c r="A44" s="240" t="s">
        <v>182</v>
      </c>
      <c r="B44" s="12" t="s">
        <v>144</v>
      </c>
      <c r="C44" s="13">
        <v>2.65</v>
      </c>
      <c r="D44" s="84">
        <v>2.97</v>
      </c>
      <c r="F44" s="12" t="s">
        <v>144</v>
      </c>
      <c r="G44" s="13">
        <v>2.79</v>
      </c>
      <c r="H44" s="84">
        <v>3.39</v>
      </c>
      <c r="P44" s="68" t="s">
        <v>183</v>
      </c>
      <c r="Q44" s="69">
        <v>56.96</v>
      </c>
      <c r="R44" s="69">
        <v>3.19</v>
      </c>
      <c r="S44" s="69">
        <v>3.47</v>
      </c>
      <c r="V44" s="68" t="s">
        <v>183</v>
      </c>
      <c r="W44" s="69">
        <v>56.96</v>
      </c>
      <c r="X44" s="83">
        <v>3.19</v>
      </c>
      <c r="Y44" s="83">
        <v>3.47</v>
      </c>
    </row>
    <row r="45" spans="1:25" ht="15.75" x14ac:dyDescent="0.25">
      <c r="A45" s="240"/>
      <c r="B45" s="12" t="s">
        <v>146</v>
      </c>
      <c r="C45" s="15">
        <f>+C44</f>
        <v>2.65</v>
      </c>
      <c r="D45" s="16">
        <f>+D44</f>
        <v>2.97</v>
      </c>
      <c r="F45" s="12" t="s">
        <v>146</v>
      </c>
      <c r="G45" s="15">
        <f>+G44</f>
        <v>2.79</v>
      </c>
      <c r="H45" s="16">
        <f>+H44</f>
        <v>3.39</v>
      </c>
      <c r="P45" s="68" t="s">
        <v>184</v>
      </c>
      <c r="Q45" s="69">
        <v>45.76</v>
      </c>
      <c r="R45" s="69">
        <v>2.88</v>
      </c>
      <c r="S45" s="69">
        <v>3.26</v>
      </c>
      <c r="V45" s="68" t="s">
        <v>184</v>
      </c>
      <c r="W45" s="69">
        <v>45.76</v>
      </c>
      <c r="X45" s="77">
        <v>2.88</v>
      </c>
      <c r="Y45" s="77">
        <v>3.26</v>
      </c>
    </row>
    <row r="46" spans="1:25" ht="15.75" x14ac:dyDescent="0.25">
      <c r="A46" s="240"/>
      <c r="B46" s="12" t="s">
        <v>148</v>
      </c>
      <c r="C46" s="17">
        <f>+C45</f>
        <v>2.65</v>
      </c>
      <c r="D46" s="18">
        <f>+D45</f>
        <v>2.97</v>
      </c>
      <c r="F46" s="12" t="s">
        <v>148</v>
      </c>
      <c r="G46" s="17">
        <f>+G45</f>
        <v>2.79</v>
      </c>
      <c r="H46" s="18">
        <f>+H45</f>
        <v>3.39</v>
      </c>
      <c r="P46" s="70" t="s">
        <v>185</v>
      </c>
      <c r="Q46" s="71">
        <v>27.81</v>
      </c>
      <c r="R46" s="71">
        <v>2.38</v>
      </c>
      <c r="S46" s="71">
        <v>2.72</v>
      </c>
      <c r="V46" s="70" t="s">
        <v>185</v>
      </c>
      <c r="W46" s="71">
        <v>27.81</v>
      </c>
      <c r="X46" s="82">
        <v>2.38</v>
      </c>
      <c r="Y46" s="82">
        <v>2.72</v>
      </c>
    </row>
    <row r="47" spans="1:25" ht="15.75" x14ac:dyDescent="0.25">
      <c r="A47" s="241" t="s">
        <v>186</v>
      </c>
      <c r="B47" s="12" t="s">
        <v>150</v>
      </c>
      <c r="C47" s="19">
        <v>2.83</v>
      </c>
      <c r="D47" s="86">
        <v>2.85</v>
      </c>
      <c r="F47" s="12" t="s">
        <v>150</v>
      </c>
      <c r="G47" s="19">
        <v>2.87</v>
      </c>
      <c r="H47" s="86">
        <v>3.3</v>
      </c>
      <c r="P47" s="72" t="s">
        <v>152</v>
      </c>
      <c r="Q47" s="73">
        <v>46.72</v>
      </c>
      <c r="R47" s="73">
        <v>2.89</v>
      </c>
      <c r="S47" s="73">
        <v>3.18</v>
      </c>
      <c r="V47" s="72" t="s">
        <v>152</v>
      </c>
      <c r="W47" s="73">
        <v>46.72</v>
      </c>
      <c r="X47" s="73">
        <v>2.89</v>
      </c>
      <c r="Y47" s="73">
        <v>3.18</v>
      </c>
    </row>
    <row r="48" spans="1:25" ht="15.75" x14ac:dyDescent="0.25">
      <c r="A48" s="241"/>
      <c r="B48" s="12" t="s">
        <v>153</v>
      </c>
      <c r="C48" s="15">
        <f>+C47</f>
        <v>2.83</v>
      </c>
      <c r="D48" s="16">
        <f>+D47</f>
        <v>2.85</v>
      </c>
      <c r="F48" s="12" t="s">
        <v>153</v>
      </c>
      <c r="G48" s="15">
        <f>+G47</f>
        <v>2.87</v>
      </c>
      <c r="H48" s="16">
        <f>+H47</f>
        <v>3.3</v>
      </c>
      <c r="P48" s="66" t="s">
        <v>143</v>
      </c>
      <c r="Q48" s="67">
        <v>41.52</v>
      </c>
      <c r="R48" s="76">
        <v>2.71</v>
      </c>
      <c r="S48" s="76">
        <v>2.72</v>
      </c>
      <c r="V48" s="66" t="s">
        <v>143</v>
      </c>
      <c r="W48" s="67">
        <v>41.52</v>
      </c>
      <c r="X48" s="81">
        <v>2.67</v>
      </c>
      <c r="Y48" s="81">
        <v>2.73</v>
      </c>
    </row>
    <row r="49" spans="1:25" ht="15.75" x14ac:dyDescent="0.25">
      <c r="A49" s="241"/>
      <c r="B49" s="12" t="s">
        <v>155</v>
      </c>
      <c r="C49" s="17">
        <f>+C48</f>
        <v>2.83</v>
      </c>
      <c r="D49" s="18">
        <f>+D48</f>
        <v>2.85</v>
      </c>
      <c r="F49" s="12" t="s">
        <v>155</v>
      </c>
      <c r="G49" s="17">
        <f>+G48</f>
        <v>2.87</v>
      </c>
      <c r="H49" s="18">
        <f>+H48</f>
        <v>3.3</v>
      </c>
      <c r="P49" s="68" t="s">
        <v>145</v>
      </c>
      <c r="Q49" s="69">
        <v>41.17</v>
      </c>
      <c r="R49" s="83">
        <v>2.65</v>
      </c>
      <c r="S49" s="83">
        <v>2.79</v>
      </c>
      <c r="V49" s="68" t="s">
        <v>145</v>
      </c>
      <c r="W49" s="69">
        <v>41.17</v>
      </c>
      <c r="X49" s="85">
        <v>2.56</v>
      </c>
      <c r="Y49" s="85">
        <v>2.8</v>
      </c>
    </row>
    <row r="50" spans="1:25" ht="15.75" x14ac:dyDescent="0.25">
      <c r="A50" s="243" t="s">
        <v>187</v>
      </c>
      <c r="B50" s="12" t="s">
        <v>157</v>
      </c>
      <c r="C50" s="21">
        <v>3.37</v>
      </c>
      <c r="D50" s="88">
        <v>3</v>
      </c>
      <c r="F50" s="12" t="s">
        <v>157</v>
      </c>
      <c r="G50" s="21">
        <v>3.4</v>
      </c>
      <c r="H50" s="88">
        <v>3.21</v>
      </c>
      <c r="P50" s="68" t="s">
        <v>147</v>
      </c>
      <c r="Q50" s="69">
        <v>42</v>
      </c>
      <c r="R50" s="77">
        <v>2.83</v>
      </c>
      <c r="S50" s="77">
        <v>2.89</v>
      </c>
      <c r="V50" s="68" t="s">
        <v>147</v>
      </c>
      <c r="W50" s="69">
        <v>42</v>
      </c>
      <c r="X50" s="87">
        <v>2.56</v>
      </c>
      <c r="Y50" s="87">
        <v>2.81</v>
      </c>
    </row>
    <row r="51" spans="1:25" ht="15.75" x14ac:dyDescent="0.25">
      <c r="A51" s="243"/>
      <c r="B51" s="12" t="s">
        <v>159</v>
      </c>
      <c r="C51" s="15">
        <f>+C50</f>
        <v>3.37</v>
      </c>
      <c r="D51" s="16">
        <f>+D50</f>
        <v>3</v>
      </c>
      <c r="F51" s="12" t="s">
        <v>159</v>
      </c>
      <c r="G51" s="15">
        <f>+G50</f>
        <v>3.4</v>
      </c>
      <c r="H51" s="16">
        <f>+H50</f>
        <v>3.21</v>
      </c>
      <c r="P51" s="70" t="s">
        <v>149</v>
      </c>
      <c r="Q51" s="71">
        <v>45</v>
      </c>
      <c r="R51" s="82">
        <v>3.37</v>
      </c>
      <c r="S51" s="82">
        <v>3.4</v>
      </c>
      <c r="V51" s="70" t="s">
        <v>149</v>
      </c>
      <c r="W51" s="71">
        <v>45</v>
      </c>
      <c r="X51" s="89">
        <v>2.88</v>
      </c>
      <c r="Y51" s="89">
        <v>2.89</v>
      </c>
    </row>
    <row r="52" spans="1:25" ht="15.75" x14ac:dyDescent="0.25">
      <c r="A52" s="243"/>
      <c r="B52" s="12" t="s">
        <v>161</v>
      </c>
      <c r="C52" s="17">
        <f>+C51</f>
        <v>3.37</v>
      </c>
      <c r="D52" s="18">
        <f>+D51</f>
        <v>3</v>
      </c>
      <c r="F52" s="12" t="s">
        <v>161</v>
      </c>
      <c r="G52" s="17">
        <f>+G51</f>
        <v>3.4</v>
      </c>
      <c r="H52" s="18">
        <f>+H51</f>
        <v>3.21</v>
      </c>
      <c r="P52" s="72" t="s">
        <v>151</v>
      </c>
      <c r="Q52" s="73">
        <v>42.42</v>
      </c>
      <c r="R52" s="73">
        <v>2.89</v>
      </c>
      <c r="S52" s="73">
        <v>2.94</v>
      </c>
      <c r="V52" s="72" t="s">
        <v>151</v>
      </c>
      <c r="W52" s="73">
        <v>42.42</v>
      </c>
      <c r="X52" s="73">
        <v>2.67</v>
      </c>
      <c r="Y52" s="73">
        <v>2.81</v>
      </c>
    </row>
    <row r="53" spans="1:25" ht="15.75" x14ac:dyDescent="0.25">
      <c r="A53" s="244" t="s">
        <v>180</v>
      </c>
      <c r="B53" s="12" t="s">
        <v>163</v>
      </c>
      <c r="C53" s="78">
        <v>3.24</v>
      </c>
      <c r="D53" s="90">
        <v>3</v>
      </c>
      <c r="F53" s="12" t="s">
        <v>163</v>
      </c>
      <c r="G53" s="78">
        <v>3.45</v>
      </c>
      <c r="H53" s="90">
        <v>3.25</v>
      </c>
      <c r="P53" s="66" t="s">
        <v>154</v>
      </c>
      <c r="Q53" s="67">
        <v>46</v>
      </c>
      <c r="R53" s="81">
        <v>3.24</v>
      </c>
      <c r="S53" s="81">
        <v>3.45</v>
      </c>
      <c r="V53" s="66" t="s">
        <v>154</v>
      </c>
      <c r="W53" s="67">
        <v>46</v>
      </c>
      <c r="X53" s="91">
        <v>2.89</v>
      </c>
      <c r="Y53" s="91">
        <v>2.97</v>
      </c>
    </row>
    <row r="54" spans="1:25" ht="16.5" thickBot="1" x14ac:dyDescent="0.3">
      <c r="A54" s="244"/>
      <c r="B54" s="12" t="s">
        <v>165</v>
      </c>
      <c r="C54" s="25">
        <f>+C53</f>
        <v>3.24</v>
      </c>
      <c r="D54" s="26">
        <f>+D53</f>
        <v>3</v>
      </c>
      <c r="F54" s="12" t="s">
        <v>165</v>
      </c>
      <c r="G54" s="25">
        <f>+G53</f>
        <v>3.45</v>
      </c>
      <c r="H54" s="26">
        <f>+H53</f>
        <v>3.25</v>
      </c>
      <c r="P54" s="68" t="s">
        <v>156</v>
      </c>
      <c r="Q54" s="69">
        <v>47</v>
      </c>
      <c r="R54" s="85">
        <v>2.97</v>
      </c>
      <c r="S54" s="85">
        <v>3.39</v>
      </c>
      <c r="V54" s="68" t="s">
        <v>156</v>
      </c>
      <c r="W54" s="69">
        <v>47</v>
      </c>
      <c r="X54" s="69">
        <v>2.76</v>
      </c>
      <c r="Y54" s="69">
        <v>3.03</v>
      </c>
    </row>
    <row r="55" spans="1:25" ht="16.5" thickBot="1" x14ac:dyDescent="0.3">
      <c r="B55" s="12" t="s">
        <v>167</v>
      </c>
      <c r="C55" s="27">
        <f>AVERAGE(C43:C54)</f>
        <v>2.9783333333333335</v>
      </c>
      <c r="D55" s="28">
        <f>AVERAGE(D43:D54)</f>
        <v>2.9750000000000001</v>
      </c>
      <c r="F55" s="12" t="s">
        <v>167</v>
      </c>
      <c r="G55" s="27">
        <f>AVERAGE(G43:G54)</f>
        <v>3.0666666666666669</v>
      </c>
      <c r="H55" s="28">
        <f>AVERAGE(H43:H54)</f>
        <v>3.3041666666666671</v>
      </c>
      <c r="P55" s="68" t="s">
        <v>158</v>
      </c>
      <c r="Q55" s="69">
        <v>47.42</v>
      </c>
      <c r="R55" s="87">
        <v>2.85</v>
      </c>
      <c r="S55" s="87">
        <v>3.3</v>
      </c>
      <c r="V55" s="68" t="s">
        <v>158</v>
      </c>
      <c r="W55" s="69">
        <v>47.42</v>
      </c>
      <c r="X55" s="69">
        <v>2.69</v>
      </c>
      <c r="Y55" s="69">
        <v>2.95</v>
      </c>
    </row>
    <row r="56" spans="1:25" ht="16.5" thickBot="1" x14ac:dyDescent="0.3">
      <c r="B56" s="29" t="s">
        <v>169</v>
      </c>
      <c r="C56" s="238">
        <f>D55/C55-1</f>
        <v>-1.1191941801902416E-3</v>
      </c>
      <c r="D56" s="239"/>
      <c r="F56" s="29" t="s">
        <v>169</v>
      </c>
      <c r="G56" s="238">
        <f>H55/G55-1</f>
        <v>7.7445652173913082E-2</v>
      </c>
      <c r="H56" s="239"/>
      <c r="P56" s="70" t="s">
        <v>160</v>
      </c>
      <c r="Q56" s="71">
        <v>49.14</v>
      </c>
      <c r="R56" s="89">
        <v>3</v>
      </c>
      <c r="S56" s="89">
        <v>3.21</v>
      </c>
      <c r="V56" s="70" t="s">
        <v>160</v>
      </c>
      <c r="W56" s="71">
        <v>49.14</v>
      </c>
      <c r="X56" s="71">
        <v>2.95</v>
      </c>
      <c r="Y56" s="71">
        <v>2.97</v>
      </c>
    </row>
    <row r="57" spans="1:25" x14ac:dyDescent="0.2">
      <c r="P57" s="72" t="s">
        <v>162</v>
      </c>
      <c r="Q57" s="73">
        <v>47.39</v>
      </c>
      <c r="R57" s="73">
        <v>3.02</v>
      </c>
      <c r="S57" s="73">
        <v>3.34</v>
      </c>
      <c r="V57" s="72" t="s">
        <v>162</v>
      </c>
      <c r="W57" s="73">
        <v>47.39</v>
      </c>
      <c r="X57" s="73">
        <v>2.82</v>
      </c>
      <c r="Y57" s="73">
        <v>2.98</v>
      </c>
    </row>
    <row r="58" spans="1:25" x14ac:dyDescent="0.2">
      <c r="B58" s="63"/>
      <c r="C58" s="63"/>
      <c r="D58" s="63"/>
      <c r="E58" s="63"/>
      <c r="F58" s="63"/>
      <c r="G58" s="63"/>
      <c r="H58" s="63"/>
      <c r="P58" s="66" t="s">
        <v>164</v>
      </c>
      <c r="Q58" s="67">
        <v>50.33</v>
      </c>
      <c r="R58" s="91">
        <v>3</v>
      </c>
      <c r="S58" s="91">
        <v>3.25</v>
      </c>
      <c r="V58" s="66" t="s">
        <v>164</v>
      </c>
      <c r="W58" s="67">
        <v>50.33</v>
      </c>
      <c r="X58" s="67">
        <v>3.01</v>
      </c>
      <c r="Y58" s="67">
        <v>3.04</v>
      </c>
    </row>
    <row r="59" spans="1:25" x14ac:dyDescent="0.2">
      <c r="B59" s="63"/>
      <c r="C59" s="63"/>
      <c r="D59" s="63"/>
      <c r="E59" s="63"/>
      <c r="F59" s="63"/>
      <c r="G59" s="63">
        <v>7.7445652173913082E-2</v>
      </c>
      <c r="H59" s="63"/>
      <c r="P59" s="68" t="s">
        <v>166</v>
      </c>
      <c r="Q59" s="69">
        <v>50.89</v>
      </c>
      <c r="R59" s="69">
        <v>2.91</v>
      </c>
      <c r="S59" s="69">
        <v>3.26</v>
      </c>
      <c r="V59" s="68" t="s">
        <v>166</v>
      </c>
      <c r="W59" s="69">
        <v>50.89</v>
      </c>
      <c r="X59" s="69">
        <v>2.9</v>
      </c>
      <c r="Y59" s="69">
        <v>3.09</v>
      </c>
    </row>
    <row r="60" spans="1:25" x14ac:dyDescent="0.2">
      <c r="B60" s="63"/>
      <c r="C60" s="63"/>
      <c r="D60" s="63"/>
      <c r="E60" s="63"/>
      <c r="F60" s="63"/>
      <c r="G60" s="63"/>
      <c r="H60" s="63"/>
      <c r="P60" s="68" t="s">
        <v>168</v>
      </c>
      <c r="Q60" s="69">
        <v>51.08</v>
      </c>
      <c r="R60" s="69">
        <v>2.77</v>
      </c>
      <c r="S60" s="69">
        <v>3.23</v>
      </c>
      <c r="V60" s="68" t="s">
        <v>168</v>
      </c>
      <c r="W60" s="69">
        <v>51.08</v>
      </c>
      <c r="X60" s="69">
        <v>2.81</v>
      </c>
      <c r="Y60" s="69">
        <v>3.11</v>
      </c>
    </row>
    <row r="61" spans="1:25" x14ac:dyDescent="0.2">
      <c r="B61" s="63"/>
      <c r="C61" s="63"/>
      <c r="D61" s="63"/>
      <c r="E61" s="63"/>
      <c r="F61" s="63"/>
      <c r="G61" s="63"/>
      <c r="H61" s="63"/>
      <c r="P61" s="70" t="s">
        <v>170</v>
      </c>
      <c r="Q61" s="71">
        <v>51.17</v>
      </c>
      <c r="R61" s="71">
        <v>3.04</v>
      </c>
      <c r="S61" s="71">
        <v>3.16</v>
      </c>
      <c r="V61" s="70" t="s">
        <v>170</v>
      </c>
      <c r="W61" s="71">
        <v>51.17</v>
      </c>
      <c r="X61" s="71">
        <v>3.03</v>
      </c>
      <c r="Y61" s="71">
        <v>3.08</v>
      </c>
    </row>
    <row r="62" spans="1:25" x14ac:dyDescent="0.2">
      <c r="B62" s="63"/>
      <c r="C62" s="63"/>
      <c r="D62" s="63"/>
      <c r="E62" s="63"/>
      <c r="F62" s="63"/>
      <c r="G62" s="63"/>
      <c r="H62" s="63"/>
      <c r="P62" s="72" t="s">
        <v>171</v>
      </c>
      <c r="Q62" s="73">
        <v>50.87</v>
      </c>
      <c r="R62" s="73">
        <v>2.93</v>
      </c>
      <c r="S62" s="73">
        <v>3.22</v>
      </c>
      <c r="V62" s="72" t="s">
        <v>171</v>
      </c>
      <c r="W62" s="73">
        <v>50.87</v>
      </c>
      <c r="X62" s="73">
        <v>2.94</v>
      </c>
      <c r="Y62" s="73">
        <v>3.08</v>
      </c>
    </row>
    <row r="63" spans="1:25" x14ac:dyDescent="0.2">
      <c r="B63" s="63"/>
      <c r="C63" s="63"/>
      <c r="D63" s="63"/>
      <c r="E63" s="63"/>
      <c r="F63" s="63"/>
      <c r="G63" s="63"/>
      <c r="H63" s="63"/>
      <c r="P63" s="74"/>
      <c r="Q63" s="75"/>
      <c r="R63" s="75"/>
      <c r="S63" s="75"/>
    </row>
    <row r="64" spans="1:25" x14ac:dyDescent="0.2">
      <c r="B64" s="63"/>
      <c r="C64" s="63"/>
      <c r="D64" s="63"/>
      <c r="E64" s="63"/>
      <c r="F64" s="63"/>
      <c r="G64" s="63"/>
      <c r="H64" s="63"/>
      <c r="P64" s="74"/>
      <c r="Q64" s="75"/>
      <c r="R64" s="75"/>
      <c r="S64" s="75"/>
    </row>
    <row r="65" spans="1:19" ht="18.75" x14ac:dyDescent="0.3">
      <c r="B65" s="236" t="s">
        <v>125</v>
      </c>
      <c r="C65" s="236"/>
      <c r="D65" s="236"/>
      <c r="E65" s="236"/>
      <c r="F65" s="236"/>
      <c r="G65" s="236"/>
      <c r="H65" s="236"/>
      <c r="P65" s="74"/>
      <c r="Q65" s="75"/>
      <c r="R65" s="75"/>
      <c r="S65" s="75"/>
    </row>
    <row r="66" spans="1:19" ht="15" x14ac:dyDescent="0.25">
      <c r="B66" s="237" t="s">
        <v>126</v>
      </c>
      <c r="C66" s="237"/>
      <c r="D66" s="237"/>
      <c r="E66" s="237"/>
      <c r="F66" s="237"/>
      <c r="G66" s="237"/>
      <c r="H66" s="237"/>
      <c r="P66" s="74"/>
      <c r="Q66" s="75"/>
      <c r="R66" s="75"/>
      <c r="S66" s="75"/>
    </row>
    <row r="67" spans="1:19" ht="15" x14ac:dyDescent="0.25">
      <c r="B67" s="237" t="s">
        <v>127</v>
      </c>
      <c r="C67" s="237"/>
      <c r="D67" s="237"/>
      <c r="E67" s="237"/>
      <c r="F67" s="237"/>
      <c r="G67" s="237"/>
      <c r="H67" s="237"/>
      <c r="P67" s="74"/>
      <c r="Q67" s="75"/>
      <c r="R67" s="75"/>
      <c r="S67" s="75"/>
    </row>
    <row r="68" spans="1:19" ht="15" x14ac:dyDescent="0.25">
      <c r="B68" s="237" t="s">
        <v>188</v>
      </c>
      <c r="C68" s="237"/>
      <c r="D68" s="237"/>
      <c r="E68" s="237"/>
      <c r="F68" s="237"/>
      <c r="G68" s="237"/>
      <c r="H68" s="237"/>
      <c r="P68" s="74"/>
      <c r="Q68" s="75"/>
      <c r="R68" s="75"/>
      <c r="S68" s="75"/>
    </row>
    <row r="69" spans="1:19" x14ac:dyDescent="0.2">
      <c r="P69" s="74"/>
      <c r="Q69" s="75"/>
      <c r="R69" s="75"/>
      <c r="S69" s="75"/>
    </row>
    <row r="70" spans="1:19" x14ac:dyDescent="0.2">
      <c r="B70" s="235" t="s">
        <v>189</v>
      </c>
      <c r="C70" s="235"/>
      <c r="D70" s="235"/>
      <c r="E70" s="235"/>
      <c r="F70" s="235"/>
      <c r="G70" s="235"/>
      <c r="H70" s="235"/>
      <c r="P70" s="74"/>
      <c r="Q70" s="75"/>
      <c r="R70" s="75"/>
      <c r="S70" s="75"/>
    </row>
    <row r="71" spans="1:19" x14ac:dyDescent="0.2">
      <c r="B71" s="235" t="s">
        <v>190</v>
      </c>
      <c r="C71" s="235"/>
      <c r="D71" s="235"/>
      <c r="E71" s="235"/>
      <c r="F71" s="235"/>
      <c r="G71" s="235"/>
      <c r="H71" s="235"/>
      <c r="P71" s="74"/>
      <c r="Q71" s="75"/>
      <c r="R71" s="75"/>
      <c r="S71" s="75"/>
    </row>
    <row r="72" spans="1:19" x14ac:dyDescent="0.2">
      <c r="B72" s="63"/>
      <c r="C72" s="63"/>
      <c r="D72" s="63"/>
      <c r="E72" s="63"/>
      <c r="F72" s="63"/>
      <c r="G72" s="63"/>
      <c r="H72" s="63"/>
    </row>
    <row r="73" spans="1:19" ht="13.5" thickBot="1" x14ac:dyDescent="0.25">
      <c r="B73" s="235"/>
      <c r="C73" s="235"/>
      <c r="D73" s="235"/>
      <c r="E73" s="235"/>
      <c r="F73" s="235"/>
      <c r="G73" s="235"/>
      <c r="H73" s="235"/>
    </row>
    <row r="74" spans="1:19" ht="15.75" x14ac:dyDescent="0.25">
      <c r="B74" s="232" t="s">
        <v>133</v>
      </c>
      <c r="C74" s="233"/>
      <c r="D74" s="234"/>
      <c r="E74" s="2"/>
      <c r="F74" s="232" t="s">
        <v>134</v>
      </c>
      <c r="G74" s="233"/>
      <c r="H74" s="234"/>
    </row>
    <row r="75" spans="1:19" ht="45.75" thickBot="1" x14ac:dyDescent="0.3">
      <c r="B75" s="3" t="s">
        <v>135</v>
      </c>
      <c r="C75" s="4" t="s">
        <v>191</v>
      </c>
      <c r="D75" s="5" t="s">
        <v>192</v>
      </c>
      <c r="E75" s="2"/>
      <c r="F75" s="3" t="s">
        <v>135</v>
      </c>
      <c r="G75" s="4" t="s">
        <v>191</v>
      </c>
      <c r="H75" s="5" t="s">
        <v>192</v>
      </c>
      <c r="P75" s="58" t="s">
        <v>138</v>
      </c>
      <c r="Q75" s="58" t="s">
        <v>139</v>
      </c>
      <c r="R75" s="58" t="s">
        <v>140</v>
      </c>
      <c r="S75" s="58" t="s">
        <v>141</v>
      </c>
    </row>
    <row r="76" spans="1:19" ht="15.75" x14ac:dyDescent="0.25">
      <c r="A76" s="6" t="s">
        <v>180</v>
      </c>
      <c r="B76" s="7" t="s">
        <v>142</v>
      </c>
      <c r="C76" s="8">
        <v>3.3</v>
      </c>
      <c r="D76" s="9">
        <f>+C87</f>
        <v>3.11</v>
      </c>
      <c r="F76" s="7" t="s">
        <v>142</v>
      </c>
      <c r="G76" s="10">
        <v>3.53</v>
      </c>
      <c r="H76" s="11">
        <f>+G87</f>
        <v>3.27</v>
      </c>
      <c r="P76" s="59" t="s">
        <v>193</v>
      </c>
      <c r="Q76" s="51">
        <v>69.760000000000005</v>
      </c>
      <c r="R76" s="52">
        <v>3.3</v>
      </c>
      <c r="S76" s="52">
        <v>3.53</v>
      </c>
    </row>
    <row r="77" spans="1:19" ht="15.75" x14ac:dyDescent="0.25">
      <c r="A77" s="240" t="s">
        <v>182</v>
      </c>
      <c r="B77" s="12" t="s">
        <v>144</v>
      </c>
      <c r="C77" s="13">
        <v>3.28</v>
      </c>
      <c r="D77" s="14">
        <v>3.07</v>
      </c>
      <c r="F77" s="12" t="s">
        <v>144</v>
      </c>
      <c r="G77" s="13">
        <v>3.5</v>
      </c>
      <c r="H77" s="14">
        <v>3.3</v>
      </c>
      <c r="P77" s="60" t="s">
        <v>194</v>
      </c>
      <c r="Q77" s="53">
        <v>59.08</v>
      </c>
      <c r="R77" s="54">
        <v>3.28</v>
      </c>
      <c r="S77" s="54">
        <v>3.5</v>
      </c>
    </row>
    <row r="78" spans="1:19" ht="15.75" x14ac:dyDescent="0.25">
      <c r="A78" s="240"/>
      <c r="B78" s="12" t="s">
        <v>146</v>
      </c>
      <c r="C78" s="15">
        <f>+C77</f>
        <v>3.28</v>
      </c>
      <c r="D78" s="16">
        <f>+D77</f>
        <v>3.07</v>
      </c>
      <c r="F78" s="12" t="s">
        <v>146</v>
      </c>
      <c r="G78" s="15">
        <f>+G77</f>
        <v>3.5</v>
      </c>
      <c r="H78" s="16">
        <f>+H77</f>
        <v>3.3</v>
      </c>
      <c r="P78" s="60" t="s">
        <v>195</v>
      </c>
      <c r="Q78" s="53">
        <v>54.83</v>
      </c>
      <c r="R78" s="54">
        <v>2.8</v>
      </c>
      <c r="S78" s="54">
        <v>3.15</v>
      </c>
    </row>
    <row r="79" spans="1:19" ht="15.75" x14ac:dyDescent="0.25">
      <c r="A79" s="240"/>
      <c r="B79" s="12" t="s">
        <v>148</v>
      </c>
      <c r="C79" s="17">
        <f>+C78</f>
        <v>3.28</v>
      </c>
      <c r="D79" s="18">
        <f>+D78</f>
        <v>3.07</v>
      </c>
      <c r="F79" s="12" t="s">
        <v>148</v>
      </c>
      <c r="G79" s="17">
        <f>+G78</f>
        <v>3.5</v>
      </c>
      <c r="H79" s="18">
        <f>+H78</f>
        <v>3.3</v>
      </c>
      <c r="P79" s="61" t="s">
        <v>196</v>
      </c>
      <c r="Q79" s="55">
        <v>59.78</v>
      </c>
      <c r="R79" s="56">
        <v>3.34</v>
      </c>
      <c r="S79" s="56">
        <v>3.38</v>
      </c>
    </row>
    <row r="80" spans="1:19" ht="15.75" x14ac:dyDescent="0.25">
      <c r="A80" s="241" t="s">
        <v>186</v>
      </c>
      <c r="B80" s="12" t="s">
        <v>150</v>
      </c>
      <c r="C80" s="19">
        <v>2.8</v>
      </c>
      <c r="D80" s="20">
        <v>3.08</v>
      </c>
      <c r="F80" s="12" t="s">
        <v>150</v>
      </c>
      <c r="G80" s="19">
        <v>3.15</v>
      </c>
      <c r="H80" s="20">
        <v>3.38</v>
      </c>
      <c r="P80" s="62" t="s">
        <v>197</v>
      </c>
      <c r="Q80" s="57">
        <v>60.86</v>
      </c>
      <c r="R80" s="57">
        <v>3.18</v>
      </c>
      <c r="S80" s="57">
        <v>3.39</v>
      </c>
    </row>
    <row r="81" spans="1:19" ht="15.75" x14ac:dyDescent="0.25">
      <c r="A81" s="241"/>
      <c r="B81" s="12" t="s">
        <v>153</v>
      </c>
      <c r="C81" s="15">
        <f>+C80</f>
        <v>2.8</v>
      </c>
      <c r="D81" s="16">
        <f>+D80</f>
        <v>3.08</v>
      </c>
      <c r="F81" s="12" t="s">
        <v>153</v>
      </c>
      <c r="G81" s="15">
        <f>+G80</f>
        <v>3.15</v>
      </c>
      <c r="H81" s="16">
        <f>+H80</f>
        <v>3.38</v>
      </c>
      <c r="P81" s="59" t="s">
        <v>181</v>
      </c>
      <c r="Q81" s="51">
        <v>55.56</v>
      </c>
      <c r="R81" s="52">
        <v>3.11</v>
      </c>
      <c r="S81" s="52">
        <v>3.27</v>
      </c>
    </row>
    <row r="82" spans="1:19" ht="15.75" x14ac:dyDescent="0.25">
      <c r="A82" s="241"/>
      <c r="B82" s="12" t="s">
        <v>155</v>
      </c>
      <c r="C82" s="17">
        <f>+C81</f>
        <v>2.8</v>
      </c>
      <c r="D82" s="18">
        <f>+D81</f>
        <v>3.08</v>
      </c>
      <c r="F82" s="12" t="s">
        <v>155</v>
      </c>
      <c r="G82" s="17">
        <f>+G81</f>
        <v>3.15</v>
      </c>
      <c r="H82" s="18">
        <f>+H81</f>
        <v>3.38</v>
      </c>
      <c r="P82" s="60" t="s">
        <v>183</v>
      </c>
      <c r="Q82" s="53">
        <v>54.83</v>
      </c>
      <c r="R82" s="54">
        <v>3.07</v>
      </c>
      <c r="S82" s="54">
        <v>3.3</v>
      </c>
    </row>
    <row r="83" spans="1:19" ht="15.75" x14ac:dyDescent="0.25">
      <c r="A83" s="241" t="s">
        <v>187</v>
      </c>
      <c r="B83" s="12" t="s">
        <v>157</v>
      </c>
      <c r="C83" s="21">
        <v>3.34</v>
      </c>
      <c r="D83" s="22">
        <v>3.08</v>
      </c>
      <c r="F83" s="12" t="s">
        <v>157</v>
      </c>
      <c r="G83" s="21">
        <v>3.38</v>
      </c>
      <c r="H83" s="22">
        <v>3.45</v>
      </c>
      <c r="P83" s="60" t="s">
        <v>184</v>
      </c>
      <c r="Q83" s="53">
        <v>56.5</v>
      </c>
      <c r="R83" s="54">
        <v>3.08</v>
      </c>
      <c r="S83" s="54">
        <v>3.38</v>
      </c>
    </row>
    <row r="84" spans="1:19" ht="15.75" x14ac:dyDescent="0.25">
      <c r="A84" s="241"/>
      <c r="B84" s="12" t="s">
        <v>159</v>
      </c>
      <c r="C84" s="15">
        <f>+C83</f>
        <v>3.34</v>
      </c>
      <c r="D84" s="16">
        <f>+D83</f>
        <v>3.08</v>
      </c>
      <c r="F84" s="12" t="s">
        <v>159</v>
      </c>
      <c r="G84" s="15">
        <f>+G83</f>
        <v>3.38</v>
      </c>
      <c r="H84" s="16">
        <f>+H83</f>
        <v>3.45</v>
      </c>
      <c r="P84" s="61" t="s">
        <v>185</v>
      </c>
      <c r="Q84" s="55">
        <v>56.5</v>
      </c>
      <c r="R84" s="56">
        <v>3.08</v>
      </c>
      <c r="S84" s="56">
        <v>3.45</v>
      </c>
    </row>
    <row r="85" spans="1:19" ht="15.75" x14ac:dyDescent="0.25">
      <c r="A85" s="241"/>
      <c r="B85" s="12" t="s">
        <v>161</v>
      </c>
      <c r="C85" s="17">
        <f>+C84</f>
        <v>3.34</v>
      </c>
      <c r="D85" s="18">
        <f>+D84</f>
        <v>3.08</v>
      </c>
      <c r="F85" s="12" t="s">
        <v>161</v>
      </c>
      <c r="G85" s="17">
        <f>+G84</f>
        <v>3.38</v>
      </c>
      <c r="H85" s="18">
        <f>+H84</f>
        <v>3.45</v>
      </c>
      <c r="P85" s="62" t="s">
        <v>152</v>
      </c>
      <c r="Q85" s="57">
        <v>55.85</v>
      </c>
      <c r="R85" s="57">
        <v>3.08</v>
      </c>
      <c r="S85" s="57">
        <v>3.35</v>
      </c>
    </row>
    <row r="86" spans="1:19" ht="15.75" x14ac:dyDescent="0.25">
      <c r="A86" s="242" t="s">
        <v>180</v>
      </c>
      <c r="B86" s="12" t="s">
        <v>163</v>
      </c>
      <c r="C86" s="23">
        <v>3.11</v>
      </c>
      <c r="D86" s="24">
        <v>3.09</v>
      </c>
      <c r="F86" s="12" t="s">
        <v>163</v>
      </c>
      <c r="G86" s="23">
        <v>3.27</v>
      </c>
      <c r="H86" s="24">
        <v>3.45</v>
      </c>
      <c r="P86" s="59" t="s">
        <v>143</v>
      </c>
      <c r="Q86" s="51">
        <v>56.5</v>
      </c>
      <c r="R86" s="52">
        <v>3.09</v>
      </c>
      <c r="S86" s="52">
        <v>3.45</v>
      </c>
    </row>
    <row r="87" spans="1:19" ht="16.5" thickBot="1" x14ac:dyDescent="0.3">
      <c r="A87" s="242"/>
      <c r="B87" s="12" t="s">
        <v>165</v>
      </c>
      <c r="C87" s="25">
        <f>+C86</f>
        <v>3.11</v>
      </c>
      <c r="D87" s="26">
        <f>+D86</f>
        <v>3.09</v>
      </c>
      <c r="F87" s="12" t="s">
        <v>165</v>
      </c>
      <c r="G87" s="25">
        <f>+G86</f>
        <v>3.27</v>
      </c>
      <c r="H87" s="26">
        <f>+H86</f>
        <v>3.45</v>
      </c>
      <c r="P87" s="60" t="s">
        <v>145</v>
      </c>
      <c r="Q87" s="53">
        <v>56.5</v>
      </c>
      <c r="R87" s="53">
        <v>3.1</v>
      </c>
      <c r="S87" s="53">
        <v>3.47</v>
      </c>
    </row>
    <row r="88" spans="1:19" ht="16.5" thickBot="1" x14ac:dyDescent="0.3">
      <c r="B88" s="12" t="s">
        <v>167</v>
      </c>
      <c r="C88" s="27">
        <f>AVERAGE(C76:C87)</f>
        <v>3.1483333333333334</v>
      </c>
      <c r="D88" s="28">
        <f>AVERAGE(D76:D87)</f>
        <v>3.081666666666667</v>
      </c>
      <c r="F88" s="12" t="s">
        <v>167</v>
      </c>
      <c r="G88" s="27">
        <f>AVERAGE(G76:G87)</f>
        <v>3.3466666666666671</v>
      </c>
      <c r="H88" s="28">
        <f>AVERAGE(H76:H87)</f>
        <v>3.3800000000000003</v>
      </c>
      <c r="P88" s="60" t="s">
        <v>147</v>
      </c>
      <c r="Q88" s="53">
        <v>58.01</v>
      </c>
      <c r="R88" s="53">
        <v>3.11</v>
      </c>
      <c r="S88" s="53">
        <v>3.54</v>
      </c>
    </row>
    <row r="89" spans="1:19" ht="16.5" thickBot="1" x14ac:dyDescent="0.3">
      <c r="B89" s="29" t="s">
        <v>169</v>
      </c>
      <c r="C89" s="238">
        <f>D88/C88-1</f>
        <v>-2.1175224986765384E-2</v>
      </c>
      <c r="D89" s="239"/>
      <c r="F89" s="29" t="s">
        <v>169</v>
      </c>
      <c r="G89" s="238">
        <f>H88/G88-1</f>
        <v>9.960159362549792E-3</v>
      </c>
      <c r="H89" s="239"/>
      <c r="P89" s="61" t="s">
        <v>149</v>
      </c>
      <c r="Q89" s="55">
        <v>59.36</v>
      </c>
      <c r="R89" s="55">
        <v>3.41</v>
      </c>
      <c r="S89" s="55">
        <v>3.61</v>
      </c>
    </row>
    <row r="90" spans="1:19" x14ac:dyDescent="0.2">
      <c r="P90" s="62" t="s">
        <v>151</v>
      </c>
      <c r="Q90" s="57">
        <v>57.59</v>
      </c>
      <c r="R90" s="57">
        <v>3.18</v>
      </c>
      <c r="S90" s="57">
        <v>3.52</v>
      </c>
    </row>
    <row r="91" spans="1:19" x14ac:dyDescent="0.2">
      <c r="P91" s="59" t="s">
        <v>154</v>
      </c>
      <c r="Q91" s="51">
        <v>59.66</v>
      </c>
      <c r="R91" s="51">
        <v>3.34</v>
      </c>
      <c r="S91" s="51">
        <v>3.64</v>
      </c>
    </row>
    <row r="92" spans="1:19" x14ac:dyDescent="0.2">
      <c r="P92" s="60" t="s">
        <v>156</v>
      </c>
      <c r="Q92" s="53">
        <v>60.25</v>
      </c>
      <c r="R92" s="53">
        <v>3.23</v>
      </c>
      <c r="S92" s="53">
        <v>3.67</v>
      </c>
    </row>
    <row r="93" spans="1:19" x14ac:dyDescent="0.2">
      <c r="P93" s="60" t="s">
        <v>158</v>
      </c>
      <c r="Q93" s="53">
        <v>61.01</v>
      </c>
      <c r="R93" s="53">
        <v>3.23</v>
      </c>
      <c r="S93" s="53">
        <v>3.72</v>
      </c>
    </row>
    <row r="94" spans="1:19" x14ac:dyDescent="0.2">
      <c r="P94" s="61" t="s">
        <v>160</v>
      </c>
      <c r="Q94" s="55">
        <v>61.82</v>
      </c>
      <c r="R94" s="55">
        <v>3.52</v>
      </c>
      <c r="S94" s="55">
        <v>3.76</v>
      </c>
    </row>
    <row r="95" spans="1:19" x14ac:dyDescent="0.2">
      <c r="P95" s="62" t="s">
        <v>162</v>
      </c>
      <c r="Q95" s="57">
        <v>60.69</v>
      </c>
      <c r="R95" s="57">
        <v>3.33</v>
      </c>
      <c r="S95" s="57">
        <v>3.7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6E49-4BD5-4F34-92E5-FF03E14E4863}">
  <dimension ref="B1:N44"/>
  <sheetViews>
    <sheetView topLeftCell="A6" workbookViewId="0">
      <selection activeCell="A34" sqref="A34"/>
    </sheetView>
  </sheetViews>
  <sheetFormatPr defaultColWidth="9.140625" defaultRowHeight="12.75" x14ac:dyDescent="0.2"/>
  <cols>
    <col min="1" max="1" width="5.42578125" customWidth="1"/>
    <col min="2" max="2" width="15" customWidth="1"/>
    <col min="3" max="3" width="14.42578125" customWidth="1"/>
    <col min="4" max="4" width="16.28515625" bestFit="1" customWidth="1"/>
    <col min="5" max="5" width="2.140625" customWidth="1"/>
    <col min="6" max="6" width="15.85546875" customWidth="1"/>
    <col min="7" max="7" width="14.5703125" customWidth="1"/>
    <col min="8" max="8" width="16.28515625" bestFit="1" customWidth="1"/>
    <col min="9" max="9" width="4.28515625" customWidth="1"/>
    <col min="10" max="10" width="6.7109375" customWidth="1"/>
    <col min="11" max="11" width="10.140625" customWidth="1"/>
    <col min="12" max="12" width="11.28515625" customWidth="1"/>
    <col min="13" max="13" width="14.7109375" customWidth="1"/>
    <col min="14" max="14" width="13.28515625" customWidth="1"/>
    <col min="15" max="15" width="4.5703125" customWidth="1"/>
    <col min="16" max="16" width="8.42578125" customWidth="1"/>
  </cols>
  <sheetData>
    <row r="1" spans="2:14" ht="19.5" thickBot="1" x14ac:dyDescent="0.35">
      <c r="B1" s="342" t="s">
        <v>198</v>
      </c>
    </row>
    <row r="2" spans="2:14" ht="45" x14ac:dyDescent="0.25">
      <c r="B2" s="379" t="s">
        <v>199</v>
      </c>
      <c r="C2" s="380"/>
      <c r="D2" s="380"/>
      <c r="E2" s="326"/>
      <c r="F2" s="327" t="s">
        <v>200</v>
      </c>
      <c r="G2" s="327" t="s">
        <v>201</v>
      </c>
      <c r="H2" s="341" t="s">
        <v>40</v>
      </c>
      <c r="I2" s="325"/>
      <c r="J2" s="325"/>
      <c r="K2" s="325"/>
      <c r="L2" s="325"/>
      <c r="M2" s="325"/>
      <c r="N2" s="325"/>
    </row>
    <row r="3" spans="2:14" ht="15.75" thickBot="1" x14ac:dyDescent="0.3">
      <c r="B3" s="326" t="s">
        <v>202</v>
      </c>
      <c r="C3" s="326"/>
      <c r="D3" s="326"/>
      <c r="E3" s="326"/>
      <c r="F3" s="328">
        <v>10291.15</v>
      </c>
      <c r="G3" s="328">
        <v>10585</v>
      </c>
      <c r="H3" s="329">
        <f>(+G3/F3)-1</f>
        <v>2.8553660183750162E-2</v>
      </c>
      <c r="I3" s="325"/>
      <c r="J3" s="325"/>
      <c r="K3" s="325"/>
      <c r="L3" s="325"/>
      <c r="M3" s="378"/>
      <c r="N3" s="325"/>
    </row>
    <row r="4" spans="2:14" x14ac:dyDescent="0.2">
      <c r="B4" s="325"/>
      <c r="C4" s="325"/>
      <c r="D4" s="325"/>
      <c r="E4" s="325"/>
      <c r="F4" s="325"/>
      <c r="G4" s="325"/>
      <c r="H4" s="325"/>
      <c r="I4" s="325"/>
      <c r="J4" s="325"/>
      <c r="K4" s="325"/>
      <c r="L4" s="325"/>
      <c r="M4" s="325"/>
      <c r="N4" s="325"/>
    </row>
    <row r="5" spans="2:14" x14ac:dyDescent="0.2">
      <c r="B5" s="343"/>
      <c r="C5" s="343"/>
      <c r="D5" s="343"/>
      <c r="E5" s="343"/>
      <c r="F5" s="343"/>
      <c r="G5" s="343"/>
      <c r="H5" s="343"/>
      <c r="I5" s="343"/>
      <c r="J5" s="325"/>
      <c r="K5" s="325"/>
      <c r="L5" s="325"/>
      <c r="M5" s="325"/>
      <c r="N5" s="325"/>
    </row>
    <row r="6" spans="2:14" ht="22.5" customHeight="1" x14ac:dyDescent="0.25">
      <c r="B6" s="340" t="s">
        <v>125</v>
      </c>
      <c r="C6" s="340"/>
      <c r="D6" s="340"/>
      <c r="E6" s="340"/>
      <c r="G6" s="340"/>
      <c r="H6" s="288" t="s">
        <v>203</v>
      </c>
      <c r="I6" s="35" t="s">
        <v>204</v>
      </c>
      <c r="J6" s="35"/>
      <c r="K6" s="30"/>
      <c r="L6" s="30"/>
      <c r="M6" s="325"/>
      <c r="N6" s="325"/>
    </row>
    <row r="7" spans="2:14" ht="15.75" x14ac:dyDescent="0.25">
      <c r="B7" s="237" t="s">
        <v>126</v>
      </c>
      <c r="C7" s="237"/>
      <c r="D7" s="237"/>
      <c r="E7" s="237"/>
      <c r="F7" s="237"/>
      <c r="G7" s="30"/>
      <c r="H7" s="375" t="s">
        <v>205</v>
      </c>
      <c r="I7" s="30"/>
      <c r="J7" s="30"/>
      <c r="K7" s="30"/>
      <c r="L7" s="30"/>
      <c r="M7" s="325"/>
      <c r="N7" s="325"/>
    </row>
    <row r="8" spans="2:14" ht="15.75" x14ac:dyDescent="0.25">
      <c r="B8" s="237" t="s">
        <v>127</v>
      </c>
      <c r="C8" s="237"/>
      <c r="D8" s="237"/>
      <c r="E8" s="237"/>
      <c r="F8" s="237"/>
      <c r="G8" s="374"/>
      <c r="H8" s="377" t="s">
        <v>206</v>
      </c>
      <c r="I8" s="30"/>
      <c r="J8" s="30"/>
      <c r="K8" s="30"/>
      <c r="L8" s="30"/>
      <c r="M8" s="325"/>
      <c r="N8" s="325"/>
    </row>
    <row r="9" spans="2:14" ht="15" x14ac:dyDescent="0.25">
      <c r="B9" s="237" t="s">
        <v>207</v>
      </c>
      <c r="C9" s="237"/>
      <c r="D9" s="237"/>
      <c r="E9" s="237"/>
      <c r="F9" s="237"/>
      <c r="G9" s="325"/>
      <c r="I9" s="325"/>
      <c r="J9" s="325"/>
      <c r="K9" s="325"/>
      <c r="L9" s="325"/>
      <c r="M9" s="325"/>
      <c r="N9" s="325"/>
    </row>
    <row r="10" spans="2:14" x14ac:dyDescent="0.2">
      <c r="B10" s="325"/>
      <c r="C10" s="325"/>
      <c r="D10" s="325"/>
      <c r="E10" s="325"/>
      <c r="F10" s="325"/>
      <c r="G10" s="325"/>
      <c r="H10" s="325"/>
      <c r="I10" s="325"/>
      <c r="J10" s="325"/>
      <c r="K10" s="325"/>
      <c r="L10" s="325"/>
      <c r="M10" s="325"/>
      <c r="N10" s="325"/>
    </row>
    <row r="11" spans="2:14" x14ac:dyDescent="0.2">
      <c r="B11" s="235" t="s">
        <v>208</v>
      </c>
      <c r="C11" s="235"/>
      <c r="D11" s="235"/>
      <c r="E11" s="235"/>
      <c r="F11" s="235"/>
      <c r="G11" s="235"/>
      <c r="H11" s="235"/>
      <c r="I11" s="325"/>
      <c r="J11" s="325"/>
      <c r="K11" s="325"/>
      <c r="L11" s="325"/>
      <c r="M11" s="325"/>
      <c r="N11" s="325"/>
    </row>
    <row r="12" spans="2:14" x14ac:dyDescent="0.2">
      <c r="B12" s="235" t="s">
        <v>209</v>
      </c>
      <c r="C12" s="235"/>
      <c r="D12" s="235"/>
      <c r="E12" s="235"/>
      <c r="F12" s="235"/>
      <c r="G12" s="235"/>
      <c r="H12" s="235"/>
      <c r="I12" s="325"/>
      <c r="J12" s="325"/>
      <c r="K12" s="325"/>
      <c r="L12" s="325"/>
      <c r="M12" s="325"/>
      <c r="N12" s="325"/>
    </row>
    <row r="13" spans="2:14" ht="13.5" thickBot="1" x14ac:dyDescent="0.25">
      <c r="B13" s="235"/>
      <c r="C13" s="235"/>
      <c r="D13" s="235"/>
      <c r="E13" s="235"/>
      <c r="F13" s="235"/>
      <c r="G13" s="235"/>
      <c r="H13" s="235"/>
      <c r="I13" s="325"/>
      <c r="J13" s="325"/>
      <c r="K13" s="325"/>
      <c r="L13" s="325"/>
      <c r="M13" s="325"/>
      <c r="N13" s="325"/>
    </row>
    <row r="14" spans="2:14" ht="15.75" x14ac:dyDescent="0.25">
      <c r="B14" s="232" t="s">
        <v>133</v>
      </c>
      <c r="C14" s="233"/>
      <c r="D14" s="234"/>
      <c r="E14" s="344"/>
      <c r="F14" s="232" t="s">
        <v>134</v>
      </c>
      <c r="G14" s="233"/>
      <c r="H14" s="234"/>
      <c r="I14" s="325"/>
      <c r="J14" s="325"/>
      <c r="K14" s="345" t="s">
        <v>210</v>
      </c>
      <c r="L14" s="346"/>
      <c r="M14" s="346"/>
      <c r="N14" s="346"/>
    </row>
    <row r="15" spans="2:14" ht="39" thickBot="1" x14ac:dyDescent="0.3">
      <c r="B15" s="3" t="s">
        <v>135</v>
      </c>
      <c r="C15" s="4" t="s">
        <v>211</v>
      </c>
      <c r="D15" s="5" t="s">
        <v>212</v>
      </c>
      <c r="E15" s="344"/>
      <c r="F15" s="3" t="s">
        <v>135</v>
      </c>
      <c r="G15" s="4" t="s">
        <v>211</v>
      </c>
      <c r="H15" s="5" t="s">
        <v>212</v>
      </c>
      <c r="I15" s="325"/>
      <c r="J15" s="325"/>
      <c r="K15" s="347" t="s">
        <v>138</v>
      </c>
      <c r="L15" s="347" t="s">
        <v>139</v>
      </c>
      <c r="M15" s="347" t="s">
        <v>140</v>
      </c>
      <c r="N15" s="348" t="s">
        <v>141</v>
      </c>
    </row>
    <row r="16" spans="2:14" ht="15.75" x14ac:dyDescent="0.25">
      <c r="B16" s="349" t="s">
        <v>142</v>
      </c>
      <c r="C16" s="80">
        <v>3.99</v>
      </c>
      <c r="D16" s="10">
        <f>+C27</f>
        <v>4.2300000000000004</v>
      </c>
      <c r="E16" s="325"/>
      <c r="F16" s="349" t="s">
        <v>142</v>
      </c>
      <c r="G16" s="80">
        <v>3.82</v>
      </c>
      <c r="H16" s="330">
        <f>+G27</f>
        <v>4.3499999999999996</v>
      </c>
      <c r="I16" s="325"/>
      <c r="J16" s="325"/>
      <c r="K16" s="350" t="s">
        <v>213</v>
      </c>
      <c r="L16" s="351"/>
      <c r="M16" s="352">
        <f>SUM(M17:M20)/4</f>
        <v>4.2249999999999996</v>
      </c>
      <c r="N16" s="352">
        <f>SUM(N17:N20)/4</f>
        <v>3.9524999999999997</v>
      </c>
    </row>
    <row r="17" spans="2:14" ht="15.75" x14ac:dyDescent="0.25">
      <c r="B17" s="353" t="s">
        <v>144</v>
      </c>
      <c r="C17" s="84">
        <v>4.28</v>
      </c>
      <c r="D17" s="13">
        <v>5.53</v>
      </c>
      <c r="E17" s="325"/>
      <c r="F17" s="353" t="s">
        <v>144</v>
      </c>
      <c r="G17" s="84">
        <v>3.83</v>
      </c>
      <c r="H17" s="331">
        <v>5.94</v>
      </c>
      <c r="I17" s="325"/>
      <c r="J17" s="325"/>
      <c r="K17" s="354" t="s">
        <v>214</v>
      </c>
      <c r="L17" s="355"/>
      <c r="M17" s="356">
        <v>3.99</v>
      </c>
      <c r="N17" s="356">
        <v>3.82</v>
      </c>
    </row>
    <row r="18" spans="2:14" ht="15.75" x14ac:dyDescent="0.25">
      <c r="B18" s="353" t="s">
        <v>146</v>
      </c>
      <c r="C18" s="16">
        <f>+C17</f>
        <v>4.28</v>
      </c>
      <c r="D18" s="15">
        <f>+D17</f>
        <v>5.53</v>
      </c>
      <c r="E18" s="325"/>
      <c r="F18" s="353" t="s">
        <v>146</v>
      </c>
      <c r="G18" s="16">
        <f>+G17</f>
        <v>3.83</v>
      </c>
      <c r="H18" s="332">
        <f>+H17</f>
        <v>5.94</v>
      </c>
      <c r="I18" s="325"/>
      <c r="J18" s="325"/>
      <c r="K18" s="354" t="s">
        <v>215</v>
      </c>
      <c r="L18" s="357"/>
      <c r="M18" s="358">
        <v>4.28</v>
      </c>
      <c r="N18" s="358">
        <v>3.83</v>
      </c>
    </row>
    <row r="19" spans="2:14" ht="15.75" x14ac:dyDescent="0.25">
      <c r="B19" s="353" t="s">
        <v>148</v>
      </c>
      <c r="C19" s="18">
        <f>+C18</f>
        <v>4.28</v>
      </c>
      <c r="D19" s="17">
        <f>+D18</f>
        <v>5.53</v>
      </c>
      <c r="E19" s="325"/>
      <c r="F19" s="353" t="s">
        <v>148</v>
      </c>
      <c r="G19" s="18">
        <f>+G18</f>
        <v>3.83</v>
      </c>
      <c r="H19" s="333">
        <f>+H18</f>
        <v>5.94</v>
      </c>
      <c r="I19" s="325"/>
      <c r="J19" s="325"/>
      <c r="K19" s="354" t="s">
        <v>216</v>
      </c>
      <c r="L19" s="357"/>
      <c r="M19" s="359">
        <v>4.42</v>
      </c>
      <c r="N19" s="359">
        <v>4.1399999999999997</v>
      </c>
    </row>
    <row r="20" spans="2:14" ht="15.75" x14ac:dyDescent="0.25">
      <c r="B20" s="353" t="s">
        <v>150</v>
      </c>
      <c r="C20" s="86">
        <v>4.42</v>
      </c>
      <c r="D20" s="19">
        <v>5.54</v>
      </c>
      <c r="E20" s="325"/>
      <c r="F20" s="353" t="s">
        <v>150</v>
      </c>
      <c r="G20" s="86">
        <v>4.1399999999999997</v>
      </c>
      <c r="H20" s="334">
        <v>5.57</v>
      </c>
      <c r="I20" s="325"/>
      <c r="J20" s="325"/>
      <c r="K20" s="354" t="s">
        <v>217</v>
      </c>
      <c r="L20" s="360"/>
      <c r="M20" s="361">
        <v>4.21</v>
      </c>
      <c r="N20" s="361">
        <v>4.0199999999999996</v>
      </c>
    </row>
    <row r="21" spans="2:14" ht="15.75" x14ac:dyDescent="0.25">
      <c r="B21" s="353" t="s">
        <v>153</v>
      </c>
      <c r="C21" s="16">
        <f>+C20</f>
        <v>4.42</v>
      </c>
      <c r="D21" s="15">
        <f>+D20</f>
        <v>5.54</v>
      </c>
      <c r="E21" s="325"/>
      <c r="F21" s="353" t="s">
        <v>153</v>
      </c>
      <c r="G21" s="16">
        <f>+G20</f>
        <v>4.1399999999999997</v>
      </c>
      <c r="H21" s="332">
        <f>+H20</f>
        <v>5.57</v>
      </c>
      <c r="I21" s="325"/>
      <c r="J21" s="325"/>
      <c r="K21" s="350" t="s">
        <v>218</v>
      </c>
      <c r="L21" s="351"/>
      <c r="M21" s="352">
        <f>SUM(M22:M25)/4</f>
        <v>5.18</v>
      </c>
      <c r="N21" s="352">
        <f>SUM(N22:N25)/4</f>
        <v>5.2649999999999997</v>
      </c>
    </row>
    <row r="22" spans="2:14" ht="15.75" x14ac:dyDescent="0.25">
      <c r="B22" s="353" t="s">
        <v>155</v>
      </c>
      <c r="C22" s="18">
        <f>+C21</f>
        <v>4.42</v>
      </c>
      <c r="D22" s="17">
        <f>+D21</f>
        <v>5.54</v>
      </c>
      <c r="E22" s="325"/>
      <c r="F22" s="353" t="s">
        <v>155</v>
      </c>
      <c r="G22" s="18">
        <f>+G21</f>
        <v>4.1399999999999997</v>
      </c>
      <c r="H22" s="333">
        <f>+H21</f>
        <v>5.57</v>
      </c>
      <c r="I22" s="325"/>
      <c r="J22" s="325"/>
      <c r="K22" s="354" t="s">
        <v>219</v>
      </c>
      <c r="L22" s="357"/>
      <c r="M22" s="362">
        <v>4.2300000000000004</v>
      </c>
      <c r="N22" s="362">
        <v>4.3499999999999996</v>
      </c>
    </row>
    <row r="23" spans="2:14" ht="15.75" x14ac:dyDescent="0.25">
      <c r="B23" s="353" t="s">
        <v>157</v>
      </c>
      <c r="C23" s="88">
        <v>4.21</v>
      </c>
      <c r="D23" s="21">
        <v>5.42</v>
      </c>
      <c r="E23" s="325"/>
      <c r="F23" s="353" t="s">
        <v>157</v>
      </c>
      <c r="G23" s="88">
        <v>4.0199999999999996</v>
      </c>
      <c r="H23" s="335">
        <v>5.2</v>
      </c>
      <c r="I23" s="325"/>
      <c r="J23" s="325"/>
      <c r="K23" s="354" t="s">
        <v>220</v>
      </c>
      <c r="L23" s="357"/>
      <c r="M23" s="363">
        <v>5.53</v>
      </c>
      <c r="N23" s="363">
        <v>5.94</v>
      </c>
    </row>
    <row r="24" spans="2:14" ht="15.75" x14ac:dyDescent="0.25">
      <c r="B24" s="353" t="s">
        <v>159</v>
      </c>
      <c r="C24" s="16">
        <f>+C23</f>
        <v>4.21</v>
      </c>
      <c r="D24" s="15">
        <f>+D23</f>
        <v>5.42</v>
      </c>
      <c r="E24" s="325"/>
      <c r="F24" s="353" t="s">
        <v>159</v>
      </c>
      <c r="G24" s="16">
        <f>+G23</f>
        <v>4.0199999999999996</v>
      </c>
      <c r="H24" s="332">
        <f>+H23</f>
        <v>5.2</v>
      </c>
      <c r="I24" s="325"/>
      <c r="J24" s="325"/>
      <c r="K24" s="354" t="s">
        <v>221</v>
      </c>
      <c r="L24" s="360"/>
      <c r="M24" s="364">
        <v>5.54</v>
      </c>
      <c r="N24" s="364">
        <v>5.57</v>
      </c>
    </row>
    <row r="25" spans="2:14" ht="15.75" x14ac:dyDescent="0.25">
      <c r="B25" s="353" t="s">
        <v>161</v>
      </c>
      <c r="C25" s="18">
        <f>+C24</f>
        <v>4.21</v>
      </c>
      <c r="D25" s="17">
        <f>+D24</f>
        <v>5.42</v>
      </c>
      <c r="E25" s="325"/>
      <c r="F25" s="353" t="s">
        <v>161</v>
      </c>
      <c r="G25" s="18">
        <f>+G24</f>
        <v>4.0199999999999996</v>
      </c>
      <c r="H25" s="333">
        <f>+H24</f>
        <v>5.2</v>
      </c>
      <c r="I25" s="325"/>
      <c r="J25" s="325"/>
      <c r="K25" s="354" t="s">
        <v>222</v>
      </c>
      <c r="L25" s="365"/>
      <c r="M25" s="366">
        <v>5.42</v>
      </c>
      <c r="N25" s="366">
        <v>5.2</v>
      </c>
    </row>
    <row r="26" spans="2:14" ht="15.75" x14ac:dyDescent="0.25">
      <c r="B26" s="353" t="s">
        <v>163</v>
      </c>
      <c r="C26" s="24">
        <v>4.2300000000000004</v>
      </c>
      <c r="D26" s="310">
        <v>4.8</v>
      </c>
      <c r="E26" s="325"/>
      <c r="F26" s="353" t="s">
        <v>163</v>
      </c>
      <c r="G26" s="24">
        <v>4.3499999999999996</v>
      </c>
      <c r="H26" s="336">
        <v>4.93</v>
      </c>
      <c r="I26" s="325"/>
      <c r="J26" s="325"/>
      <c r="K26" s="350" t="s">
        <v>223</v>
      </c>
      <c r="L26" s="351"/>
      <c r="M26" s="352"/>
      <c r="N26" s="352"/>
    </row>
    <row r="27" spans="2:14" ht="16.5" thickBot="1" x14ac:dyDescent="0.3">
      <c r="B27" s="353" t="s">
        <v>165</v>
      </c>
      <c r="C27" s="26">
        <f>+C26</f>
        <v>4.2300000000000004</v>
      </c>
      <c r="D27" s="25">
        <f>+D26</f>
        <v>4.8</v>
      </c>
      <c r="E27" s="325"/>
      <c r="F27" s="353" t="s">
        <v>165</v>
      </c>
      <c r="G27" s="26">
        <f>+G26</f>
        <v>4.3499999999999996</v>
      </c>
      <c r="H27" s="337">
        <f>+H26</f>
        <v>4.93</v>
      </c>
      <c r="I27" s="325"/>
      <c r="J27" s="325"/>
      <c r="K27" s="367" t="s">
        <v>224</v>
      </c>
      <c r="L27" s="325"/>
      <c r="M27" s="368">
        <v>4.8</v>
      </c>
      <c r="N27" s="369">
        <v>4.93</v>
      </c>
    </row>
    <row r="28" spans="2:14" ht="16.5" thickBot="1" x14ac:dyDescent="0.3">
      <c r="B28" s="370" t="s">
        <v>167</v>
      </c>
      <c r="C28" s="338">
        <f>AVERAGE(C16:C27)</f>
        <v>4.2650000000000006</v>
      </c>
      <c r="D28" s="339">
        <f>AVERAGE(D16:D27)</f>
        <v>5.2750000000000004</v>
      </c>
      <c r="E28" s="325"/>
      <c r="F28" s="370" t="s">
        <v>167</v>
      </c>
      <c r="G28" s="338">
        <f>AVERAGE(G16:G27)</f>
        <v>4.0408333333333326</v>
      </c>
      <c r="H28" s="338">
        <f>AVERAGE(H16:H27)</f>
        <v>5.3616666666666672</v>
      </c>
      <c r="I28" s="325"/>
      <c r="J28" s="325"/>
      <c r="K28" s="325"/>
      <c r="L28" s="325"/>
      <c r="M28" s="325"/>
      <c r="N28" s="325"/>
    </row>
    <row r="29" spans="2:14" ht="16.5" thickBot="1" x14ac:dyDescent="0.3">
      <c r="B29" s="371" t="s">
        <v>169</v>
      </c>
      <c r="C29" s="238">
        <f>D28/C28-1</f>
        <v>0.23681125439624839</v>
      </c>
      <c r="D29" s="239"/>
      <c r="E29" s="325"/>
      <c r="F29" s="371" t="s">
        <v>169</v>
      </c>
      <c r="G29" s="238">
        <f>H28/G28-1</f>
        <v>0.32687151990101082</v>
      </c>
      <c r="H29" s="239"/>
      <c r="I29" s="325"/>
      <c r="J29" s="325"/>
      <c r="K29" s="325"/>
      <c r="L29" s="325"/>
      <c r="M29" s="325"/>
      <c r="N29" s="325"/>
    </row>
    <row r="30" spans="2:14" x14ac:dyDescent="0.2">
      <c r="B30" s="325"/>
      <c r="C30" s="325"/>
      <c r="D30" s="325"/>
      <c r="E30" s="325"/>
      <c r="F30" s="325"/>
      <c r="G30" s="325"/>
      <c r="H30" s="325"/>
      <c r="I30" s="325"/>
      <c r="J30" s="325"/>
      <c r="K30" s="325"/>
      <c r="L30" s="325"/>
      <c r="M30" s="325"/>
      <c r="N30" s="325"/>
    </row>
    <row r="31" spans="2:14" x14ac:dyDescent="0.2">
      <c r="B31" s="63"/>
      <c r="C31" s="63"/>
      <c r="D31" s="63"/>
      <c r="E31" s="63"/>
      <c r="F31" s="63"/>
      <c r="G31" s="63"/>
      <c r="H31" s="63"/>
      <c r="I31" s="325"/>
      <c r="J31" s="325"/>
      <c r="K31" s="325"/>
      <c r="L31" s="325"/>
      <c r="M31" s="325"/>
      <c r="N31" s="325"/>
    </row>
    <row r="32" spans="2:14" x14ac:dyDescent="0.2">
      <c r="B32" s="63"/>
      <c r="C32" s="63">
        <f>+C29</f>
        <v>0.23681125439624839</v>
      </c>
      <c r="D32" s="63"/>
      <c r="E32" s="63"/>
      <c r="F32" s="63"/>
      <c r="G32" s="272">
        <f>+G29</f>
        <v>0.32687151990101082</v>
      </c>
      <c r="H32" s="63"/>
      <c r="I32" s="325"/>
      <c r="J32" s="325"/>
      <c r="K32" s="325"/>
      <c r="L32" s="325"/>
      <c r="M32" s="325"/>
      <c r="N32" s="325"/>
    </row>
    <row r="33" spans="2:14" x14ac:dyDescent="0.2">
      <c r="B33" s="63"/>
      <c r="C33" s="63"/>
      <c r="D33" s="63"/>
      <c r="E33" s="63"/>
      <c r="F33" s="63"/>
      <c r="G33" s="63"/>
      <c r="H33" s="63"/>
      <c r="I33" s="325"/>
      <c r="J33" s="325"/>
      <c r="K33" s="325"/>
      <c r="L33" s="325"/>
      <c r="M33" s="325"/>
      <c r="N33" s="325"/>
    </row>
    <row r="34" spans="2:14" x14ac:dyDescent="0.2">
      <c r="B34" s="63"/>
      <c r="C34" s="63"/>
      <c r="D34" s="63"/>
      <c r="E34" s="63"/>
      <c r="F34" s="63"/>
      <c r="G34" s="63"/>
      <c r="H34" s="63"/>
      <c r="I34" s="325"/>
      <c r="J34" s="325"/>
      <c r="K34" s="325"/>
      <c r="L34" s="325"/>
      <c r="M34" s="325"/>
      <c r="N34" s="325"/>
    </row>
    <row r="35" spans="2:14" x14ac:dyDescent="0.2">
      <c r="B35" s="63"/>
      <c r="C35" s="63"/>
      <c r="D35" s="63"/>
      <c r="E35" s="63"/>
      <c r="F35" s="63"/>
      <c r="G35" s="63"/>
      <c r="H35" s="63"/>
      <c r="I35" s="325"/>
      <c r="J35" s="325"/>
      <c r="K35" s="325"/>
      <c r="L35" s="325"/>
      <c r="M35" s="325"/>
      <c r="N35" s="325"/>
    </row>
    <row r="36" spans="2:14" x14ac:dyDescent="0.2">
      <c r="B36" s="325"/>
      <c r="C36" s="325"/>
      <c r="D36" s="325"/>
      <c r="E36" s="325"/>
      <c r="F36" s="325"/>
      <c r="G36" s="325"/>
      <c r="H36" s="325"/>
      <c r="I36" s="325"/>
      <c r="J36" s="325"/>
      <c r="K36" s="325"/>
      <c r="L36" s="325"/>
      <c r="M36" s="325"/>
      <c r="N36" s="325"/>
    </row>
    <row r="37" spans="2:14" x14ac:dyDescent="0.2">
      <c r="B37" s="325"/>
      <c r="C37" s="325"/>
      <c r="D37" s="325"/>
      <c r="E37" s="325"/>
      <c r="F37" s="325"/>
      <c r="G37" s="325"/>
      <c r="H37" s="325"/>
      <c r="I37" s="325"/>
      <c r="J37" s="325"/>
      <c r="K37" s="325"/>
      <c r="L37" s="325"/>
      <c r="M37" s="325"/>
      <c r="N37" s="325"/>
    </row>
    <row r="38" spans="2:14" x14ac:dyDescent="0.2">
      <c r="B38" s="325"/>
      <c r="C38" s="325"/>
      <c r="D38" s="325"/>
      <c r="E38" s="325"/>
      <c r="F38" s="325"/>
      <c r="G38" s="325"/>
      <c r="H38" s="325"/>
      <c r="I38" s="325"/>
      <c r="J38" s="325"/>
      <c r="K38" s="325"/>
      <c r="L38" s="325"/>
      <c r="M38" s="325"/>
      <c r="N38" s="325"/>
    </row>
    <row r="39" spans="2:14" x14ac:dyDescent="0.2">
      <c r="B39" s="325"/>
      <c r="C39" s="325"/>
      <c r="D39" s="325"/>
      <c r="E39" s="325"/>
      <c r="F39" s="325"/>
      <c r="G39" s="325"/>
      <c r="H39" s="325"/>
      <c r="I39" s="325"/>
      <c r="J39" s="325"/>
      <c r="K39" s="325"/>
      <c r="L39" s="325"/>
      <c r="M39" s="325"/>
      <c r="N39" s="325"/>
    </row>
    <row r="40" spans="2:14" x14ac:dyDescent="0.2">
      <c r="B40" s="325"/>
      <c r="C40" s="325"/>
      <c r="D40" s="325"/>
      <c r="E40" s="325"/>
      <c r="F40" s="325"/>
      <c r="G40" s="325"/>
      <c r="H40" s="325"/>
      <c r="I40" s="325"/>
      <c r="J40" s="325"/>
      <c r="K40" s="325"/>
      <c r="L40" s="325"/>
      <c r="M40" s="325"/>
      <c r="N40" s="325"/>
    </row>
    <row r="41" spans="2:14" x14ac:dyDescent="0.2">
      <c r="B41" s="325"/>
      <c r="C41" s="325"/>
      <c r="D41" s="325"/>
      <c r="E41" s="325"/>
      <c r="F41" s="325"/>
      <c r="G41" s="325"/>
      <c r="H41" s="325"/>
      <c r="I41" s="325"/>
      <c r="J41" s="325"/>
      <c r="K41" s="325"/>
      <c r="L41" s="325"/>
      <c r="M41" s="325"/>
      <c r="N41" s="325"/>
    </row>
    <row r="42" spans="2:14" x14ac:dyDescent="0.2">
      <c r="B42" s="325"/>
      <c r="C42" s="325"/>
      <c r="D42" s="325"/>
      <c r="E42" s="325"/>
      <c r="F42" s="325"/>
      <c r="G42" s="325"/>
      <c r="H42" s="325"/>
      <c r="I42" s="325"/>
      <c r="J42" s="325"/>
      <c r="K42" s="325"/>
      <c r="L42" s="325"/>
      <c r="M42" s="325"/>
      <c r="N42" s="325"/>
    </row>
    <row r="43" spans="2:14" x14ac:dyDescent="0.2">
      <c r="B43" s="325"/>
      <c r="C43" s="325"/>
      <c r="D43" s="325"/>
      <c r="E43" s="325"/>
      <c r="F43" s="325"/>
      <c r="G43" s="325"/>
      <c r="H43" s="325"/>
      <c r="I43" s="325"/>
      <c r="J43" s="325"/>
      <c r="K43" s="325"/>
      <c r="L43" s="325"/>
      <c r="M43" s="325"/>
      <c r="N43" s="325"/>
    </row>
    <row r="44" spans="2:14" x14ac:dyDescent="0.2">
      <c r="B44" s="325"/>
      <c r="C44" s="325"/>
      <c r="D44" s="325"/>
      <c r="E44" s="325"/>
      <c r="F44" s="325"/>
      <c r="G44" s="325"/>
      <c r="H44" s="325"/>
      <c r="I44" s="325"/>
      <c r="J44" s="325"/>
      <c r="K44" s="325"/>
      <c r="L44" s="325"/>
      <c r="M44" s="325"/>
      <c r="N44" s="325"/>
    </row>
  </sheetData>
  <hyperlinks>
    <hyperlink ref="H6" r:id="rId1" xr:uid="{CB32EA19-AC67-4CB4-9593-BF5695DA4FEF}"/>
    <hyperlink ref="H8" r:id="rId2" xr:uid="{8620E01A-629A-411C-A1DF-CC2F2AEC3734}"/>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4F097-1C6C-46A8-9F39-7001DE3FD111}">
  <dimension ref="B1:N44"/>
  <sheetViews>
    <sheetView topLeftCell="A5" workbookViewId="0">
      <selection activeCell="M10" sqref="M10"/>
    </sheetView>
  </sheetViews>
  <sheetFormatPr defaultColWidth="9.140625" defaultRowHeight="12.75" x14ac:dyDescent="0.2"/>
  <cols>
    <col min="1" max="1" width="5.42578125" customWidth="1"/>
    <col min="2" max="2" width="15" customWidth="1"/>
    <col min="3" max="3" width="14.42578125" customWidth="1"/>
    <col min="4" max="4" width="16.28515625" bestFit="1" customWidth="1"/>
    <col min="5" max="5" width="2.140625" customWidth="1"/>
    <col min="6" max="6" width="15.85546875" customWidth="1"/>
    <col min="7" max="7" width="13.28515625" bestFit="1" customWidth="1"/>
    <col min="8" max="8" width="16.28515625" bestFit="1" customWidth="1"/>
    <col min="9" max="9" width="4.28515625" customWidth="1"/>
    <col min="10" max="10" width="6.7109375" customWidth="1"/>
    <col min="11" max="11" width="10.140625" customWidth="1"/>
    <col min="12" max="12" width="11.28515625" customWidth="1"/>
    <col min="13" max="13" width="14.7109375" customWidth="1"/>
    <col min="14" max="14" width="13.28515625" customWidth="1"/>
    <col min="15" max="15" width="4.5703125" customWidth="1"/>
    <col min="16" max="16" width="8.42578125" customWidth="1"/>
  </cols>
  <sheetData>
    <row r="1" spans="2:14" ht="19.5" thickBot="1" x14ac:dyDescent="0.35">
      <c r="B1" s="342" t="s">
        <v>198</v>
      </c>
    </row>
    <row r="2" spans="2:14" ht="45" x14ac:dyDescent="0.25">
      <c r="B2" s="376" t="s">
        <v>225</v>
      </c>
      <c r="C2" s="326"/>
      <c r="D2" s="326"/>
      <c r="E2" s="326"/>
      <c r="F2" s="327" t="s">
        <v>226</v>
      </c>
      <c r="G2" s="327" t="s">
        <v>227</v>
      </c>
      <c r="H2" s="341" t="s">
        <v>40</v>
      </c>
      <c r="I2" s="325"/>
      <c r="J2" s="325"/>
      <c r="K2" s="325"/>
      <c r="L2" s="325"/>
      <c r="M2" s="325"/>
      <c r="N2" s="325"/>
    </row>
    <row r="3" spans="2:14" ht="15.75" thickBot="1" x14ac:dyDescent="0.3">
      <c r="B3" s="326" t="s">
        <v>202</v>
      </c>
      <c r="C3" s="326"/>
      <c r="D3" s="326"/>
      <c r="E3" s="326"/>
      <c r="F3" s="328">
        <v>10037.85</v>
      </c>
      <c r="G3" s="328">
        <v>10291.15</v>
      </c>
      <c r="H3" s="329">
        <f>(+G3/F3)-1</f>
        <v>2.5234487464945055E-2</v>
      </c>
      <c r="I3" s="325"/>
      <c r="J3" s="325"/>
      <c r="K3" s="325"/>
      <c r="L3" s="325"/>
      <c r="M3" s="325"/>
      <c r="N3" s="325"/>
    </row>
    <row r="4" spans="2:14" x14ac:dyDescent="0.2">
      <c r="B4" s="325"/>
      <c r="C4" s="325"/>
      <c r="D4" s="325"/>
      <c r="E4" s="325"/>
      <c r="F4" s="325"/>
      <c r="G4" s="325"/>
      <c r="H4" s="325"/>
      <c r="I4" s="325"/>
      <c r="J4" s="325"/>
      <c r="K4" s="325"/>
      <c r="L4" s="325"/>
      <c r="M4" s="325"/>
      <c r="N4" s="325"/>
    </row>
    <row r="5" spans="2:14" x14ac:dyDescent="0.2">
      <c r="B5" s="343"/>
      <c r="C5" s="343"/>
      <c r="D5" s="343"/>
      <c r="E5" s="343"/>
      <c r="F5" s="343"/>
      <c r="G5" s="343"/>
      <c r="H5" s="343"/>
      <c r="I5" s="343"/>
      <c r="J5" s="325"/>
      <c r="K5" s="325"/>
      <c r="L5" s="325"/>
      <c r="M5" s="325"/>
      <c r="N5" s="325"/>
    </row>
    <row r="6" spans="2:14" ht="22.5" customHeight="1" x14ac:dyDescent="0.25">
      <c r="B6" s="340" t="s">
        <v>125</v>
      </c>
      <c r="C6" s="340"/>
      <c r="D6" s="340"/>
      <c r="E6" s="340"/>
      <c r="F6" s="340"/>
      <c r="G6" s="372"/>
      <c r="H6" s="373" t="s">
        <v>228</v>
      </c>
      <c r="I6" s="35" t="s">
        <v>229</v>
      </c>
      <c r="J6" s="35"/>
      <c r="K6" s="30"/>
      <c r="L6" s="30"/>
      <c r="M6" s="325"/>
      <c r="N6" s="325"/>
    </row>
    <row r="7" spans="2:14" ht="15.75" x14ac:dyDescent="0.25">
      <c r="B7" s="237" t="s">
        <v>126</v>
      </c>
      <c r="C7" s="237"/>
      <c r="D7" s="237"/>
      <c r="E7" s="237"/>
      <c r="F7" s="237"/>
      <c r="G7" s="30"/>
      <c r="H7" s="375" t="s">
        <v>205</v>
      </c>
      <c r="I7" s="30"/>
      <c r="J7" s="30"/>
      <c r="K7" s="30"/>
      <c r="L7" s="30"/>
      <c r="M7" s="325"/>
      <c r="N7" s="325"/>
    </row>
    <row r="8" spans="2:14" ht="15.75" x14ac:dyDescent="0.25">
      <c r="B8" s="237" t="s">
        <v>127</v>
      </c>
      <c r="C8" s="237"/>
      <c r="D8" s="237"/>
      <c r="E8" s="237"/>
      <c r="F8" s="237"/>
      <c r="G8" s="374"/>
      <c r="H8" s="30" t="s">
        <v>230</v>
      </c>
      <c r="I8" s="30"/>
      <c r="J8" s="30"/>
      <c r="K8" s="30"/>
      <c r="L8" s="30"/>
      <c r="M8" s="325"/>
      <c r="N8" s="325"/>
    </row>
    <row r="9" spans="2:14" ht="15" x14ac:dyDescent="0.25">
      <c r="B9" s="237" t="s">
        <v>231</v>
      </c>
      <c r="C9" s="237"/>
      <c r="D9" s="237"/>
      <c r="E9" s="237"/>
      <c r="F9" s="237"/>
      <c r="G9" s="325"/>
      <c r="I9" s="325"/>
      <c r="J9" s="325"/>
      <c r="K9" s="325"/>
      <c r="L9" s="325"/>
      <c r="M9" s="325"/>
      <c r="N9" s="325"/>
    </row>
    <row r="10" spans="2:14" x14ac:dyDescent="0.2">
      <c r="B10" s="325"/>
      <c r="C10" s="325"/>
      <c r="D10" s="325"/>
      <c r="E10" s="325"/>
      <c r="F10" s="325"/>
      <c r="G10" s="325"/>
      <c r="H10" s="325"/>
      <c r="I10" s="325"/>
      <c r="J10" s="325"/>
      <c r="K10" s="325"/>
      <c r="L10" s="325"/>
      <c r="M10" s="325"/>
      <c r="N10" s="325"/>
    </row>
    <row r="11" spans="2:14" x14ac:dyDescent="0.2">
      <c r="B11" s="235" t="s">
        <v>232</v>
      </c>
      <c r="C11" s="235"/>
      <c r="D11" s="235"/>
      <c r="E11" s="235"/>
      <c r="F11" s="235"/>
      <c r="G11" s="235"/>
      <c r="H11" s="235"/>
      <c r="I11" s="325"/>
      <c r="J11" s="325"/>
      <c r="K11" s="325"/>
      <c r="L11" s="325"/>
      <c r="M11" s="325"/>
      <c r="N11" s="325"/>
    </row>
    <row r="12" spans="2:14" x14ac:dyDescent="0.2">
      <c r="B12" s="235" t="s">
        <v>233</v>
      </c>
      <c r="C12" s="235"/>
      <c r="D12" s="235"/>
      <c r="E12" s="235"/>
      <c r="F12" s="235"/>
      <c r="G12" s="235"/>
      <c r="H12" s="235"/>
      <c r="I12" s="325"/>
      <c r="J12" s="325"/>
      <c r="K12" s="325"/>
      <c r="L12" s="325"/>
      <c r="M12" s="325"/>
      <c r="N12" s="325"/>
    </row>
    <row r="13" spans="2:14" ht="13.5" thickBot="1" x14ac:dyDescent="0.25">
      <c r="B13" s="235"/>
      <c r="C13" s="235"/>
      <c r="D13" s="235"/>
      <c r="E13" s="235"/>
      <c r="F13" s="235"/>
      <c r="G13" s="235"/>
      <c r="H13" s="235"/>
      <c r="I13" s="325"/>
      <c r="J13" s="325"/>
      <c r="K13" s="325"/>
      <c r="L13" s="325"/>
      <c r="M13" s="325"/>
      <c r="N13" s="325"/>
    </row>
    <row r="14" spans="2:14" ht="15.75" x14ac:dyDescent="0.25">
      <c r="B14" s="232" t="s">
        <v>133</v>
      </c>
      <c r="C14" s="233"/>
      <c r="D14" s="234"/>
      <c r="E14" s="344"/>
      <c r="F14" s="232" t="s">
        <v>134</v>
      </c>
      <c r="G14" s="233"/>
      <c r="H14" s="234"/>
      <c r="I14" s="325"/>
      <c r="J14" s="325"/>
      <c r="K14" s="345" t="s">
        <v>234</v>
      </c>
      <c r="L14" s="346"/>
      <c r="M14" s="346"/>
      <c r="N14" s="346"/>
    </row>
    <row r="15" spans="2:14" ht="39" thickBot="1" x14ac:dyDescent="0.3">
      <c r="B15" s="3" t="s">
        <v>135</v>
      </c>
      <c r="C15" s="4" t="s">
        <v>235</v>
      </c>
      <c r="D15" s="5" t="s">
        <v>236</v>
      </c>
      <c r="E15" s="344"/>
      <c r="F15" s="3" t="s">
        <v>135</v>
      </c>
      <c r="G15" s="4" t="s">
        <v>235</v>
      </c>
      <c r="H15" s="5" t="s">
        <v>236</v>
      </c>
      <c r="I15" s="325"/>
      <c r="J15" s="325"/>
      <c r="K15" s="347" t="s">
        <v>138</v>
      </c>
      <c r="L15" s="347" t="s">
        <v>139</v>
      </c>
      <c r="M15" s="347" t="s">
        <v>140</v>
      </c>
      <c r="N15" s="348" t="s">
        <v>141</v>
      </c>
    </row>
    <row r="16" spans="2:14" ht="15.75" x14ac:dyDescent="0.25">
      <c r="B16" s="349" t="s">
        <v>142</v>
      </c>
      <c r="C16" s="80">
        <v>4.05</v>
      </c>
      <c r="D16" s="10">
        <f>+C27</f>
        <v>3.99</v>
      </c>
      <c r="E16" s="325"/>
      <c r="F16" s="349" t="s">
        <v>142</v>
      </c>
      <c r="G16" s="80">
        <v>4.1399999999999997</v>
      </c>
      <c r="H16" s="330">
        <f>+G27</f>
        <v>3.82</v>
      </c>
      <c r="I16" s="325"/>
      <c r="J16" s="325"/>
      <c r="K16" s="350" t="s">
        <v>173</v>
      </c>
      <c r="L16" s="351"/>
      <c r="M16" s="352">
        <f>SUM(M17:M20)/4</f>
        <v>4.165</v>
      </c>
      <c r="N16" s="352">
        <f>SUM(N17:N20)/4</f>
        <v>3.9699999999999998</v>
      </c>
    </row>
    <row r="17" spans="2:14" ht="15.75" x14ac:dyDescent="0.25">
      <c r="B17" s="353" t="s">
        <v>144</v>
      </c>
      <c r="C17" s="84">
        <v>4.51</v>
      </c>
      <c r="D17" s="13">
        <v>4.25</v>
      </c>
      <c r="E17" s="325"/>
      <c r="F17" s="353" t="s">
        <v>144</v>
      </c>
      <c r="G17" s="84">
        <v>4.0599999999999996</v>
      </c>
      <c r="H17" s="331">
        <v>3.81</v>
      </c>
      <c r="I17" s="325"/>
      <c r="J17" s="325"/>
      <c r="K17" s="354" t="s">
        <v>237</v>
      </c>
      <c r="L17" s="355"/>
      <c r="M17" s="356">
        <v>4.05</v>
      </c>
      <c r="N17" s="356">
        <v>4.1399999999999997</v>
      </c>
    </row>
    <row r="18" spans="2:14" ht="15.75" x14ac:dyDescent="0.25">
      <c r="B18" s="353" t="s">
        <v>146</v>
      </c>
      <c r="C18" s="16">
        <f>+C17</f>
        <v>4.51</v>
      </c>
      <c r="D18" s="15">
        <f>+D17</f>
        <v>4.25</v>
      </c>
      <c r="E18" s="325"/>
      <c r="F18" s="353" t="s">
        <v>146</v>
      </c>
      <c r="G18" s="16">
        <f>+G17</f>
        <v>4.0599999999999996</v>
      </c>
      <c r="H18" s="332">
        <f>+H17</f>
        <v>3.81</v>
      </c>
      <c r="I18" s="325"/>
      <c r="J18" s="325"/>
      <c r="K18" s="354" t="s">
        <v>238</v>
      </c>
      <c r="L18" s="357"/>
      <c r="M18" s="358">
        <v>4.51</v>
      </c>
      <c r="N18" s="358">
        <v>4.0599999999999996</v>
      </c>
    </row>
    <row r="19" spans="2:14" ht="15.75" x14ac:dyDescent="0.25">
      <c r="B19" s="353" t="s">
        <v>148</v>
      </c>
      <c r="C19" s="18">
        <f>+C18</f>
        <v>4.51</v>
      </c>
      <c r="D19" s="17">
        <f>+D18</f>
        <v>4.25</v>
      </c>
      <c r="E19" s="325"/>
      <c r="F19" s="353" t="s">
        <v>148</v>
      </c>
      <c r="G19" s="18">
        <f>+G18</f>
        <v>4.0599999999999996</v>
      </c>
      <c r="H19" s="333">
        <f>+H18</f>
        <v>3.81</v>
      </c>
      <c r="I19" s="325"/>
      <c r="J19" s="325"/>
      <c r="K19" s="354" t="s">
        <v>239</v>
      </c>
      <c r="L19" s="357"/>
      <c r="M19" s="359">
        <v>4.1500000000000004</v>
      </c>
      <c r="N19" s="359">
        <v>3.92</v>
      </c>
    </row>
    <row r="20" spans="2:14" ht="15.75" x14ac:dyDescent="0.25">
      <c r="B20" s="353" t="s">
        <v>150</v>
      </c>
      <c r="C20" s="86">
        <v>4.1500000000000004</v>
      </c>
      <c r="D20" s="19">
        <v>3.96</v>
      </c>
      <c r="E20" s="325"/>
      <c r="F20" s="353" t="s">
        <v>150</v>
      </c>
      <c r="G20" s="86">
        <v>3.92</v>
      </c>
      <c r="H20" s="334">
        <v>3.59</v>
      </c>
      <c r="I20" s="325"/>
      <c r="J20" s="325"/>
      <c r="K20" s="354" t="s">
        <v>240</v>
      </c>
      <c r="L20" s="360"/>
      <c r="M20" s="361">
        <v>3.95</v>
      </c>
      <c r="N20" s="361">
        <v>3.76</v>
      </c>
    </row>
    <row r="21" spans="2:14" ht="15.75" x14ac:dyDescent="0.25">
      <c r="B21" s="353" t="s">
        <v>153</v>
      </c>
      <c r="C21" s="16">
        <f>+C20</f>
        <v>4.1500000000000004</v>
      </c>
      <c r="D21" s="15">
        <f>+D20</f>
        <v>3.96</v>
      </c>
      <c r="E21" s="325"/>
      <c r="F21" s="353" t="s">
        <v>153</v>
      </c>
      <c r="G21" s="16">
        <f>+G20</f>
        <v>3.92</v>
      </c>
      <c r="H21" s="332">
        <f>+H20</f>
        <v>3.59</v>
      </c>
      <c r="I21" s="325"/>
      <c r="J21" s="325"/>
      <c r="K21" s="350" t="s">
        <v>213</v>
      </c>
      <c r="L21" s="351"/>
      <c r="M21" s="352">
        <f>SUM(M22:M25)/4</f>
        <v>4</v>
      </c>
      <c r="N21" s="352">
        <f>SUM(N22:N25)/4</f>
        <v>3.7174999999999998</v>
      </c>
    </row>
    <row r="22" spans="2:14" ht="15.75" x14ac:dyDescent="0.25">
      <c r="B22" s="353" t="s">
        <v>155</v>
      </c>
      <c r="C22" s="18">
        <f>+C21</f>
        <v>4.1500000000000004</v>
      </c>
      <c r="D22" s="17">
        <f>+D21</f>
        <v>3.96</v>
      </c>
      <c r="E22" s="325"/>
      <c r="F22" s="353" t="s">
        <v>155</v>
      </c>
      <c r="G22" s="18">
        <f>+G21</f>
        <v>3.92</v>
      </c>
      <c r="H22" s="333">
        <f>+H21</f>
        <v>3.59</v>
      </c>
      <c r="I22" s="325"/>
      <c r="J22" s="325"/>
      <c r="K22" s="354" t="s">
        <v>241</v>
      </c>
      <c r="L22" s="357"/>
      <c r="M22" s="362">
        <v>3.99</v>
      </c>
      <c r="N22" s="362">
        <v>3.82</v>
      </c>
    </row>
    <row r="23" spans="2:14" ht="15.75" x14ac:dyDescent="0.25">
      <c r="B23" s="353" t="s">
        <v>157</v>
      </c>
      <c r="C23" s="88">
        <v>3.95</v>
      </c>
      <c r="D23" s="21">
        <v>3.8</v>
      </c>
      <c r="E23" s="325"/>
      <c r="F23" s="353" t="s">
        <v>157</v>
      </c>
      <c r="G23" s="88">
        <v>3.76</v>
      </c>
      <c r="H23" s="335">
        <v>3.65</v>
      </c>
      <c r="I23" s="325"/>
      <c r="J23" s="325"/>
      <c r="K23" s="354" t="s">
        <v>215</v>
      </c>
      <c r="L23" s="357"/>
      <c r="M23" s="363">
        <v>4.25</v>
      </c>
      <c r="N23" s="363">
        <v>3.81</v>
      </c>
    </row>
    <row r="24" spans="2:14" ht="15.75" x14ac:dyDescent="0.25">
      <c r="B24" s="353" t="s">
        <v>159</v>
      </c>
      <c r="C24" s="16">
        <f>+C23</f>
        <v>3.95</v>
      </c>
      <c r="D24" s="15">
        <f>+D23</f>
        <v>3.8</v>
      </c>
      <c r="E24" s="325"/>
      <c r="F24" s="353" t="s">
        <v>159</v>
      </c>
      <c r="G24" s="16">
        <f>+G23</f>
        <v>3.76</v>
      </c>
      <c r="H24" s="332">
        <f>+H23</f>
        <v>3.65</v>
      </c>
      <c r="I24" s="325"/>
      <c r="J24" s="325"/>
      <c r="K24" s="354" t="s">
        <v>216</v>
      </c>
      <c r="L24" s="360"/>
      <c r="M24" s="364">
        <v>3.96</v>
      </c>
      <c r="N24" s="364">
        <v>3.59</v>
      </c>
    </row>
    <row r="25" spans="2:14" ht="15.75" x14ac:dyDescent="0.25">
      <c r="B25" s="353" t="s">
        <v>161</v>
      </c>
      <c r="C25" s="18">
        <f>+C24</f>
        <v>3.95</v>
      </c>
      <c r="D25" s="17">
        <f>+D24</f>
        <v>3.8</v>
      </c>
      <c r="E25" s="325"/>
      <c r="F25" s="353" t="s">
        <v>161</v>
      </c>
      <c r="G25" s="18">
        <f>+G24</f>
        <v>3.76</v>
      </c>
      <c r="H25" s="333">
        <f>+H24</f>
        <v>3.65</v>
      </c>
      <c r="I25" s="325"/>
      <c r="J25" s="325"/>
      <c r="K25" s="354" t="s">
        <v>217</v>
      </c>
      <c r="L25" s="365"/>
      <c r="M25" s="366">
        <v>3.8</v>
      </c>
      <c r="N25" s="366">
        <v>3.65</v>
      </c>
    </row>
    <row r="26" spans="2:14" ht="15.75" x14ac:dyDescent="0.25">
      <c r="B26" s="353" t="s">
        <v>163</v>
      </c>
      <c r="C26" s="24">
        <v>3.99</v>
      </c>
      <c r="D26" s="310">
        <v>3.76</v>
      </c>
      <c r="E26" s="325"/>
      <c r="F26" s="353" t="s">
        <v>163</v>
      </c>
      <c r="G26" s="24">
        <v>3.82</v>
      </c>
      <c r="H26" s="336">
        <v>3.63</v>
      </c>
      <c r="I26" s="325"/>
      <c r="J26" s="325"/>
      <c r="K26" s="350" t="s">
        <v>218</v>
      </c>
      <c r="L26" s="351"/>
      <c r="M26" s="352"/>
      <c r="N26" s="352"/>
    </row>
    <row r="27" spans="2:14" ht="16.5" thickBot="1" x14ac:dyDescent="0.3">
      <c r="B27" s="353" t="s">
        <v>165</v>
      </c>
      <c r="C27" s="26">
        <f>+C26</f>
        <v>3.99</v>
      </c>
      <c r="D27" s="25">
        <f>+D26</f>
        <v>3.76</v>
      </c>
      <c r="E27" s="325"/>
      <c r="F27" s="353" t="s">
        <v>165</v>
      </c>
      <c r="G27" s="26">
        <f>+G26</f>
        <v>3.82</v>
      </c>
      <c r="H27" s="337">
        <f>+H26</f>
        <v>3.63</v>
      </c>
      <c r="I27" s="325"/>
      <c r="J27" s="325"/>
      <c r="K27" s="367" t="s">
        <v>219</v>
      </c>
      <c r="L27" s="325"/>
      <c r="M27" s="368">
        <v>3.76</v>
      </c>
      <c r="N27" s="369">
        <v>3.63</v>
      </c>
    </row>
    <row r="28" spans="2:14" ht="16.5" thickBot="1" x14ac:dyDescent="0.3">
      <c r="B28" s="370" t="s">
        <v>167</v>
      </c>
      <c r="C28" s="338">
        <f>AVERAGE(C16:C27)</f>
        <v>4.1550000000000002</v>
      </c>
      <c r="D28" s="339">
        <f>AVERAGE(D16:D27)</f>
        <v>3.961666666666666</v>
      </c>
      <c r="E28" s="325"/>
      <c r="F28" s="370" t="s">
        <v>167</v>
      </c>
      <c r="G28" s="338">
        <f>AVERAGE(G16:G27)</f>
        <v>3.9166666666666661</v>
      </c>
      <c r="H28" s="338">
        <f>AVERAGE(H16:H27)</f>
        <v>3.6858333333333335</v>
      </c>
      <c r="I28" s="325"/>
      <c r="J28" s="325"/>
      <c r="K28" s="325"/>
      <c r="L28" s="325"/>
      <c r="M28" s="325"/>
      <c r="N28" s="325"/>
    </row>
    <row r="29" spans="2:14" ht="16.5" thickBot="1" x14ac:dyDescent="0.3">
      <c r="B29" s="371" t="s">
        <v>169</v>
      </c>
      <c r="C29" s="238">
        <f>D28/C28-1</f>
        <v>-4.6530284797433041E-2</v>
      </c>
      <c r="D29" s="239"/>
      <c r="E29" s="325"/>
      <c r="F29" s="371" t="s">
        <v>169</v>
      </c>
      <c r="G29" s="238">
        <f>H28/G28-1</f>
        <v>-5.8936170212765759E-2</v>
      </c>
      <c r="H29" s="239"/>
      <c r="I29" s="325"/>
      <c r="J29" s="325"/>
      <c r="K29" s="325"/>
      <c r="L29" s="325"/>
      <c r="M29" s="325"/>
      <c r="N29" s="325"/>
    </row>
    <row r="30" spans="2:14" x14ac:dyDescent="0.2">
      <c r="B30" s="325"/>
      <c r="C30" s="325"/>
      <c r="D30" s="325"/>
      <c r="E30" s="325"/>
      <c r="F30" s="325"/>
      <c r="G30" s="325"/>
      <c r="H30" s="325"/>
      <c r="I30" s="325"/>
      <c r="J30" s="325"/>
      <c r="K30" s="325"/>
      <c r="L30" s="325"/>
      <c r="M30" s="325"/>
      <c r="N30" s="325"/>
    </row>
    <row r="31" spans="2:14" x14ac:dyDescent="0.2">
      <c r="B31" s="63"/>
      <c r="C31" s="63"/>
      <c r="D31" s="63"/>
      <c r="E31" s="63"/>
      <c r="F31" s="63"/>
      <c r="G31" s="63"/>
      <c r="H31" s="63"/>
      <c r="I31" s="325"/>
      <c r="J31" s="325"/>
      <c r="K31" s="325"/>
      <c r="L31" s="325"/>
      <c r="M31" s="325"/>
      <c r="N31" s="325"/>
    </row>
    <row r="32" spans="2:14" x14ac:dyDescent="0.2">
      <c r="B32" s="63"/>
      <c r="C32" s="63">
        <f>+C29</f>
        <v>-4.6530284797433041E-2</v>
      </c>
      <c r="D32" s="63"/>
      <c r="E32" s="63"/>
      <c r="F32" s="63"/>
      <c r="G32" s="272">
        <f>+G29</f>
        <v>-5.8936170212765759E-2</v>
      </c>
      <c r="H32" s="63"/>
      <c r="I32" s="325"/>
      <c r="J32" s="325"/>
      <c r="K32" s="325"/>
      <c r="L32" s="325"/>
      <c r="M32" s="325"/>
      <c r="N32" s="325"/>
    </row>
    <row r="33" spans="2:14" x14ac:dyDescent="0.2">
      <c r="B33" s="63"/>
      <c r="C33" s="63"/>
      <c r="D33" s="63"/>
      <c r="E33" s="63"/>
      <c r="F33" s="63"/>
      <c r="G33" s="63"/>
      <c r="H33" s="63"/>
      <c r="I33" s="325"/>
      <c r="J33" s="325"/>
      <c r="K33" s="325"/>
      <c r="L33" s="325"/>
      <c r="M33" s="325"/>
      <c r="N33" s="325"/>
    </row>
    <row r="34" spans="2:14" x14ac:dyDescent="0.2">
      <c r="B34" s="63"/>
      <c r="C34" s="63"/>
      <c r="D34" s="63"/>
      <c r="E34" s="63"/>
      <c r="F34" s="63"/>
      <c r="G34" s="63"/>
      <c r="H34" s="63"/>
      <c r="I34" s="325"/>
      <c r="J34" s="325"/>
      <c r="K34" s="325"/>
      <c r="L34" s="325"/>
      <c r="M34" s="325"/>
      <c r="N34" s="325"/>
    </row>
    <row r="35" spans="2:14" x14ac:dyDescent="0.2">
      <c r="B35" s="63"/>
      <c r="C35" s="63"/>
      <c r="D35" s="63"/>
      <c r="E35" s="63"/>
      <c r="F35" s="63"/>
      <c r="G35" s="63"/>
      <c r="H35" s="63"/>
      <c r="I35" s="325"/>
      <c r="J35" s="325"/>
      <c r="K35" s="325"/>
      <c r="L35" s="325"/>
      <c r="M35" s="325"/>
      <c r="N35" s="325"/>
    </row>
    <row r="36" spans="2:14" x14ac:dyDescent="0.2">
      <c r="B36" s="325"/>
      <c r="C36" s="325"/>
      <c r="D36" s="325"/>
      <c r="E36" s="325"/>
      <c r="F36" s="325"/>
      <c r="G36" s="325"/>
      <c r="H36" s="325"/>
      <c r="I36" s="325"/>
      <c r="J36" s="325"/>
      <c r="K36" s="325"/>
      <c r="L36" s="325"/>
      <c r="M36" s="325"/>
      <c r="N36" s="325"/>
    </row>
    <row r="37" spans="2:14" x14ac:dyDescent="0.2">
      <c r="B37" s="325"/>
      <c r="C37" s="325"/>
      <c r="D37" s="325"/>
      <c r="E37" s="325"/>
      <c r="F37" s="325"/>
      <c r="G37" s="325"/>
      <c r="H37" s="325"/>
      <c r="I37" s="325"/>
      <c r="J37" s="325"/>
      <c r="K37" s="325"/>
      <c r="L37" s="325"/>
      <c r="M37" s="325"/>
      <c r="N37" s="325"/>
    </row>
    <row r="38" spans="2:14" x14ac:dyDescent="0.2">
      <c r="B38" s="325"/>
      <c r="C38" s="325"/>
      <c r="D38" s="325"/>
      <c r="E38" s="325"/>
      <c r="F38" s="325"/>
      <c r="G38" s="325"/>
      <c r="H38" s="325"/>
      <c r="I38" s="325"/>
      <c r="J38" s="325"/>
      <c r="K38" s="325"/>
      <c r="L38" s="325"/>
      <c r="M38" s="325"/>
      <c r="N38" s="325"/>
    </row>
    <row r="39" spans="2:14" x14ac:dyDescent="0.2">
      <c r="B39" s="325"/>
      <c r="C39" s="325"/>
      <c r="D39" s="325"/>
      <c r="E39" s="325"/>
      <c r="F39" s="325"/>
      <c r="G39" s="325"/>
      <c r="H39" s="325"/>
      <c r="I39" s="325"/>
      <c r="J39" s="325"/>
      <c r="K39" s="325"/>
      <c r="L39" s="325"/>
      <c r="M39" s="325"/>
      <c r="N39" s="325"/>
    </row>
    <row r="40" spans="2:14" x14ac:dyDescent="0.2">
      <c r="B40" s="325"/>
      <c r="C40" s="325"/>
      <c r="D40" s="325"/>
      <c r="E40" s="325"/>
      <c r="F40" s="325"/>
      <c r="G40" s="325"/>
      <c r="H40" s="325"/>
      <c r="I40" s="325"/>
      <c r="J40" s="325"/>
      <c r="K40" s="325"/>
      <c r="L40" s="325"/>
      <c r="M40" s="325"/>
      <c r="N40" s="325"/>
    </row>
    <row r="41" spans="2:14" x14ac:dyDescent="0.2">
      <c r="B41" s="325"/>
      <c r="C41" s="325"/>
      <c r="D41" s="325"/>
      <c r="E41" s="325"/>
      <c r="F41" s="325"/>
      <c r="G41" s="325"/>
      <c r="H41" s="325"/>
      <c r="I41" s="325"/>
      <c r="J41" s="325"/>
      <c r="K41" s="325"/>
      <c r="L41" s="325"/>
      <c r="M41" s="325"/>
      <c r="N41" s="325"/>
    </row>
    <row r="42" spans="2:14" x14ac:dyDescent="0.2">
      <c r="B42" s="325"/>
      <c r="C42" s="325"/>
      <c r="D42" s="325"/>
      <c r="E42" s="325"/>
      <c r="F42" s="325"/>
      <c r="G42" s="325"/>
      <c r="H42" s="325"/>
      <c r="I42" s="325"/>
      <c r="J42" s="325"/>
      <c r="K42" s="325"/>
      <c r="L42" s="325"/>
      <c r="M42" s="325"/>
      <c r="N42" s="325"/>
    </row>
    <row r="43" spans="2:14" x14ac:dyDescent="0.2">
      <c r="B43" s="325"/>
      <c r="C43" s="325"/>
      <c r="D43" s="325"/>
      <c r="E43" s="325"/>
      <c r="F43" s="325"/>
      <c r="G43" s="325"/>
      <c r="H43" s="325"/>
      <c r="I43" s="325"/>
      <c r="J43" s="325"/>
      <c r="K43" s="325"/>
      <c r="L43" s="325"/>
      <c r="M43" s="325"/>
      <c r="N43" s="325"/>
    </row>
    <row r="44" spans="2:14" x14ac:dyDescent="0.2">
      <c r="B44" s="325"/>
      <c r="C44" s="325"/>
      <c r="D44" s="325"/>
      <c r="E44" s="325"/>
      <c r="F44" s="325"/>
      <c r="G44" s="325"/>
      <c r="H44" s="325"/>
      <c r="I44" s="325"/>
      <c r="J44" s="325"/>
      <c r="K44" s="325"/>
      <c r="L44" s="325"/>
      <c r="M44" s="325"/>
      <c r="N44" s="325"/>
    </row>
  </sheetData>
  <hyperlinks>
    <hyperlink ref="H6" r:id="rId1" xr:uid="{053C0AF3-86A8-4543-9847-92A863D64D28}"/>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E672-6298-449E-82F5-003635C56462}">
  <sheetPr>
    <tabColor rgb="FF00B0F0"/>
  </sheetPr>
  <dimension ref="B1:Z60"/>
  <sheetViews>
    <sheetView workbookViewId="0">
      <selection activeCell="G3" sqref="G3"/>
    </sheetView>
  </sheetViews>
  <sheetFormatPr defaultColWidth="9.140625" defaultRowHeight="12.75" x14ac:dyDescent="0.2"/>
  <cols>
    <col min="1" max="1" width="5.42578125" customWidth="1"/>
    <col min="2" max="2" width="15" customWidth="1"/>
    <col min="3" max="3" width="14.42578125" customWidth="1"/>
    <col min="4" max="4" width="16.28515625" bestFit="1" customWidth="1"/>
    <col min="5" max="5" width="2.140625" customWidth="1"/>
    <col min="6" max="6" width="15.85546875" customWidth="1"/>
    <col min="7" max="7" width="13.28515625" bestFit="1" customWidth="1"/>
    <col min="8" max="8" width="16.28515625" bestFit="1" customWidth="1"/>
    <col min="9" max="10" width="10" customWidth="1"/>
    <col min="11" max="13" width="2.7109375" customWidth="1"/>
    <col min="14" max="14" width="1.5703125" customWidth="1"/>
    <col min="15" max="15" width="14.42578125" bestFit="1" customWidth="1"/>
    <col min="16" max="19" width="14" customWidth="1"/>
    <col min="21" max="21" width="13.28515625" customWidth="1"/>
    <col min="22" max="22" width="1.42578125" customWidth="1"/>
    <col min="23" max="23" width="6.140625" customWidth="1"/>
    <col min="24" max="24" width="6.140625" bestFit="1" customWidth="1"/>
    <col min="25" max="25" width="6.85546875" customWidth="1"/>
  </cols>
  <sheetData>
    <row r="1" spans="2:26" ht="22.5" customHeight="1" x14ac:dyDescent="0.3">
      <c r="B1" s="236" t="s">
        <v>125</v>
      </c>
      <c r="C1" s="236"/>
      <c r="D1" s="236"/>
      <c r="E1" s="236"/>
      <c r="F1" s="236"/>
      <c r="H1" s="288" t="s">
        <v>242</v>
      </c>
    </row>
    <row r="2" spans="2:26" ht="15" x14ac:dyDescent="0.25">
      <c r="B2" s="237" t="s">
        <v>126</v>
      </c>
      <c r="C2" s="237"/>
      <c r="D2" s="237"/>
      <c r="E2" s="237"/>
      <c r="F2" s="237"/>
      <c r="H2" s="289" t="s">
        <v>243</v>
      </c>
    </row>
    <row r="3" spans="2:26" ht="15" x14ac:dyDescent="0.25">
      <c r="B3" s="237" t="s">
        <v>127</v>
      </c>
      <c r="C3" s="237"/>
      <c r="D3" s="237"/>
      <c r="E3" s="237"/>
      <c r="F3" s="237"/>
      <c r="G3" s="237"/>
      <c r="H3" s="290" t="s">
        <v>244</v>
      </c>
    </row>
    <row r="4" spans="2:26" ht="15" x14ac:dyDescent="0.25">
      <c r="B4" s="237" t="s">
        <v>245</v>
      </c>
      <c r="C4" s="237"/>
      <c r="D4" s="237"/>
      <c r="E4" s="237"/>
      <c r="F4" s="237"/>
      <c r="G4" s="237"/>
    </row>
    <row r="6" spans="2:26" x14ac:dyDescent="0.2">
      <c r="B6" s="235" t="s">
        <v>246</v>
      </c>
      <c r="C6" s="235"/>
      <c r="D6" s="235"/>
      <c r="E6" s="235"/>
      <c r="F6" s="235"/>
      <c r="G6" s="235"/>
      <c r="H6" s="235"/>
      <c r="P6" s="270"/>
      <c r="Q6" s="270"/>
      <c r="R6" s="270"/>
      <c r="S6" s="270"/>
    </row>
    <row r="7" spans="2:26" x14ac:dyDescent="0.2">
      <c r="B7" s="235" t="s">
        <v>247</v>
      </c>
      <c r="C7" s="235"/>
      <c r="D7" s="235"/>
      <c r="E7" s="235"/>
      <c r="F7" s="235"/>
      <c r="G7" s="235"/>
      <c r="H7" s="235"/>
      <c r="P7" s="270"/>
      <c r="Q7" s="270"/>
      <c r="R7" s="270"/>
      <c r="S7" s="270"/>
    </row>
    <row r="8" spans="2:26" ht="13.5" thickBot="1" x14ac:dyDescent="0.25">
      <c r="B8" s="235"/>
      <c r="C8" s="235"/>
      <c r="D8" s="235"/>
      <c r="E8" s="235"/>
      <c r="F8" s="235"/>
      <c r="G8" s="235"/>
      <c r="H8" s="235"/>
      <c r="P8" s="270"/>
      <c r="Q8" s="271" t="s">
        <v>248</v>
      </c>
      <c r="R8" s="270"/>
      <c r="S8" s="270"/>
      <c r="U8" s="219"/>
    </row>
    <row r="9" spans="2:26" ht="15.75" x14ac:dyDescent="0.25">
      <c r="B9" s="232" t="s">
        <v>133</v>
      </c>
      <c r="C9" s="233"/>
      <c r="D9" s="234"/>
      <c r="E9" s="2"/>
      <c r="F9" s="232" t="s">
        <v>134</v>
      </c>
      <c r="G9" s="233"/>
      <c r="H9" s="234"/>
      <c r="P9" s="270"/>
      <c r="Q9" s="270"/>
      <c r="R9" s="270"/>
      <c r="S9" s="270"/>
    </row>
    <row r="10" spans="2:26" ht="39" thickBot="1" x14ac:dyDescent="0.3">
      <c r="B10" s="3" t="s">
        <v>135</v>
      </c>
      <c r="C10" s="4" t="s">
        <v>249</v>
      </c>
      <c r="D10" s="5" t="s">
        <v>250</v>
      </c>
      <c r="E10" s="2"/>
      <c r="F10" s="3" t="s">
        <v>135</v>
      </c>
      <c r="G10" s="4" t="s">
        <v>249</v>
      </c>
      <c r="H10" s="5" t="s">
        <v>250</v>
      </c>
      <c r="P10" s="64" t="s">
        <v>138</v>
      </c>
      <c r="Q10" s="64" t="s">
        <v>139</v>
      </c>
      <c r="R10" s="64" t="s">
        <v>140</v>
      </c>
      <c r="S10" s="65" t="s">
        <v>141</v>
      </c>
      <c r="W10" s="295" t="s">
        <v>251</v>
      </c>
      <c r="X10" s="295" t="s">
        <v>38</v>
      </c>
    </row>
    <row r="11" spans="2:26" ht="15.75" x14ac:dyDescent="0.25">
      <c r="B11" s="7" t="s">
        <v>142</v>
      </c>
      <c r="C11" s="8">
        <v>5</v>
      </c>
      <c r="D11" s="79">
        <f>+C21</f>
        <v>4.68</v>
      </c>
      <c r="F11" s="7" t="s">
        <v>142</v>
      </c>
      <c r="G11" s="10">
        <v>4.71</v>
      </c>
      <c r="H11" s="80">
        <f>+G22</f>
        <v>4.2300000000000004</v>
      </c>
      <c r="P11" s="264" t="s">
        <v>164</v>
      </c>
      <c r="Q11" s="67"/>
      <c r="R11" s="291">
        <v>4.8899999999999997</v>
      </c>
      <c r="S11" s="291">
        <v>5.42</v>
      </c>
      <c r="U11" s="264" t="s">
        <v>164</v>
      </c>
      <c r="V11" s="67"/>
      <c r="W11" s="291">
        <v>4.8899999999999997</v>
      </c>
      <c r="X11" s="291">
        <v>5.42</v>
      </c>
      <c r="Y11" s="296">
        <f>SUM(W11:W14)</f>
        <v>18.14</v>
      </c>
      <c r="Z11" s="296">
        <f>SUM(X11:X14)</f>
        <v>19.649999999999999</v>
      </c>
    </row>
    <row r="12" spans="2:26" ht="15.75" x14ac:dyDescent="0.25">
      <c r="B12" s="12" t="s">
        <v>144</v>
      </c>
      <c r="C12" s="13">
        <v>4.4800000000000004</v>
      </c>
      <c r="D12" s="84">
        <v>4.34</v>
      </c>
      <c r="F12" s="12" t="s">
        <v>144</v>
      </c>
      <c r="G12" s="13">
        <v>4.6399999999999997</v>
      </c>
      <c r="H12" s="84">
        <v>4.4400000000000004</v>
      </c>
      <c r="P12" s="264" t="s">
        <v>166</v>
      </c>
      <c r="Q12" s="69"/>
      <c r="R12" s="292">
        <v>4.58</v>
      </c>
      <c r="S12" s="292">
        <v>5.26</v>
      </c>
      <c r="U12" s="264" t="s">
        <v>166</v>
      </c>
      <c r="V12" s="69"/>
      <c r="W12" s="292">
        <v>4.58</v>
      </c>
      <c r="X12" s="292">
        <v>5.26</v>
      </c>
      <c r="Y12">
        <v>4</v>
      </c>
      <c r="Z12">
        <v>4</v>
      </c>
    </row>
    <row r="13" spans="2:26" ht="15.75" x14ac:dyDescent="0.25">
      <c r="B13" s="12" t="s">
        <v>146</v>
      </c>
      <c r="C13" s="15">
        <f>+C12</f>
        <v>4.4800000000000004</v>
      </c>
      <c r="D13" s="16">
        <f>+D12</f>
        <v>4.34</v>
      </c>
      <c r="F13" s="12" t="s">
        <v>146</v>
      </c>
      <c r="G13" s="15">
        <f>+G12</f>
        <v>4.6399999999999997</v>
      </c>
      <c r="H13" s="16">
        <f>+H12</f>
        <v>4.4400000000000004</v>
      </c>
      <c r="P13" s="264" t="s">
        <v>168</v>
      </c>
      <c r="Q13" s="69"/>
      <c r="R13" s="292">
        <v>4.07</v>
      </c>
      <c r="S13" s="292">
        <v>4.6399999999999997</v>
      </c>
      <c r="U13" s="264" t="s">
        <v>168</v>
      </c>
      <c r="V13" s="69"/>
      <c r="W13" s="292">
        <v>4.07</v>
      </c>
      <c r="X13" s="292">
        <v>4.6399999999999997</v>
      </c>
    </row>
    <row r="14" spans="2:26" ht="15.75" x14ac:dyDescent="0.25">
      <c r="B14" s="12" t="s">
        <v>148</v>
      </c>
      <c r="C14" s="17">
        <f>+C13</f>
        <v>4.4800000000000004</v>
      </c>
      <c r="D14" s="18">
        <f>+D13</f>
        <v>4.34</v>
      </c>
      <c r="F14" s="12" t="s">
        <v>148</v>
      </c>
      <c r="G14" s="17">
        <f>+G13</f>
        <v>4.6399999999999997</v>
      </c>
      <c r="H14" s="18">
        <f>+H13</f>
        <v>4.4400000000000004</v>
      </c>
      <c r="P14" s="264" t="s">
        <v>170</v>
      </c>
      <c r="Q14" s="71"/>
      <c r="R14" s="292">
        <v>4.5999999999999996</v>
      </c>
      <c r="S14" s="292">
        <v>4.33</v>
      </c>
      <c r="U14" s="264" t="s">
        <v>170</v>
      </c>
      <c r="V14" s="71"/>
      <c r="W14" s="292">
        <v>4.5999999999999996</v>
      </c>
      <c r="X14" s="292">
        <v>4.33</v>
      </c>
    </row>
    <row r="15" spans="2:26" ht="15.75" x14ac:dyDescent="0.25">
      <c r="B15" s="12" t="s">
        <v>150</v>
      </c>
      <c r="C15" s="19">
        <v>4.05</v>
      </c>
      <c r="D15" s="86">
        <v>4.12</v>
      </c>
      <c r="F15" s="12" t="s">
        <v>150</v>
      </c>
      <c r="G15" s="19">
        <v>4.1399999999999997</v>
      </c>
      <c r="H15" s="86">
        <v>4.5599999999999996</v>
      </c>
      <c r="P15" s="265" t="s">
        <v>171</v>
      </c>
      <c r="Q15" s="73"/>
      <c r="R15" s="293">
        <v>4.54</v>
      </c>
      <c r="S15" s="293">
        <v>4.91</v>
      </c>
      <c r="U15" s="265" t="s">
        <v>171</v>
      </c>
      <c r="V15" s="73"/>
      <c r="W15" s="293">
        <v>4.54</v>
      </c>
      <c r="X15" s="293">
        <v>4.91</v>
      </c>
      <c r="Y15" s="297">
        <f>+Y11/Y12</f>
        <v>4.5350000000000001</v>
      </c>
      <c r="Z15" s="297">
        <f>+Z11/Z12</f>
        <v>4.9124999999999996</v>
      </c>
    </row>
    <row r="16" spans="2:26" ht="15.75" x14ac:dyDescent="0.25">
      <c r="B16" s="12" t="s">
        <v>153</v>
      </c>
      <c r="C16" s="15">
        <f>+C15</f>
        <v>4.05</v>
      </c>
      <c r="D16" s="16">
        <f>+D15</f>
        <v>4.12</v>
      </c>
      <c r="F16" s="12" t="s">
        <v>153</v>
      </c>
      <c r="G16" s="15">
        <f>+G15</f>
        <v>4.1399999999999997</v>
      </c>
      <c r="H16" s="16">
        <f>+H15</f>
        <v>4.5599999999999996</v>
      </c>
      <c r="P16" s="264" t="s">
        <v>172</v>
      </c>
      <c r="Q16" s="67"/>
      <c r="R16" s="298">
        <v>5</v>
      </c>
      <c r="S16" s="298">
        <v>4.71</v>
      </c>
      <c r="U16" s="264" t="s">
        <v>172</v>
      </c>
      <c r="V16" s="266"/>
      <c r="W16" s="291">
        <v>5</v>
      </c>
      <c r="X16" s="291">
        <v>4.71</v>
      </c>
    </row>
    <row r="17" spans="2:26" ht="15.75" x14ac:dyDescent="0.25">
      <c r="B17" s="12" t="s">
        <v>155</v>
      </c>
      <c r="C17" s="17">
        <f>+C16</f>
        <v>4.05</v>
      </c>
      <c r="D17" s="18">
        <f>+D16</f>
        <v>4.12</v>
      </c>
      <c r="F17" s="12" t="s">
        <v>155</v>
      </c>
      <c r="G17" s="17">
        <f>+G16</f>
        <v>4.1399999999999997</v>
      </c>
      <c r="H17" s="18">
        <f>+H16</f>
        <v>4.5599999999999996</v>
      </c>
      <c r="P17" s="264" t="s">
        <v>252</v>
      </c>
      <c r="Q17" s="69"/>
      <c r="R17" s="299">
        <v>4.4800000000000004</v>
      </c>
      <c r="S17" s="299">
        <v>4.6399999999999997</v>
      </c>
      <c r="U17" s="264" t="s">
        <v>252</v>
      </c>
      <c r="V17" s="267"/>
      <c r="W17" s="292">
        <v>4.4800000000000004</v>
      </c>
      <c r="X17" s="292">
        <v>4.6399999999999997</v>
      </c>
      <c r="Y17" s="296">
        <f>SUM(W17:W20)</f>
        <v>17.160000000000004</v>
      </c>
      <c r="Z17" s="296">
        <f>SUM(X17:X20)</f>
        <v>17.43</v>
      </c>
    </row>
    <row r="18" spans="2:26" ht="15.75" x14ac:dyDescent="0.25">
      <c r="B18" s="12" t="s">
        <v>157</v>
      </c>
      <c r="C18" s="21">
        <v>4.4000000000000004</v>
      </c>
      <c r="D18" s="88">
        <v>4.0599999999999996</v>
      </c>
      <c r="F18" s="12" t="s">
        <v>157</v>
      </c>
      <c r="G18" s="21">
        <v>4.21</v>
      </c>
      <c r="H18" s="88">
        <v>4.45</v>
      </c>
      <c r="P18" s="264" t="s">
        <v>253</v>
      </c>
      <c r="Q18" s="69"/>
      <c r="R18" s="300">
        <v>4.05</v>
      </c>
      <c r="S18" s="300">
        <v>4.1399999999999997</v>
      </c>
      <c r="U18" s="264" t="s">
        <v>253</v>
      </c>
      <c r="V18" s="267"/>
      <c r="W18" s="292">
        <v>4.05</v>
      </c>
      <c r="X18" s="292">
        <v>4.1399999999999997</v>
      </c>
      <c r="Y18">
        <v>4</v>
      </c>
      <c r="Z18">
        <v>4</v>
      </c>
    </row>
    <row r="19" spans="2:26" ht="15.75" x14ac:dyDescent="0.25">
      <c r="B19" s="12" t="s">
        <v>159</v>
      </c>
      <c r="C19" s="15">
        <f>+C18</f>
        <v>4.4000000000000004</v>
      </c>
      <c r="D19" s="16">
        <f>+D18</f>
        <v>4.0599999999999996</v>
      </c>
      <c r="F19" s="12" t="s">
        <v>159</v>
      </c>
      <c r="G19" s="15">
        <f>+G18</f>
        <v>4.21</v>
      </c>
      <c r="H19" s="16">
        <f>+H18</f>
        <v>4.45</v>
      </c>
      <c r="P19" s="264" t="s">
        <v>254</v>
      </c>
      <c r="Q19" s="71"/>
      <c r="R19" s="301">
        <v>4.4000000000000004</v>
      </c>
      <c r="S19" s="301">
        <v>4.21</v>
      </c>
      <c r="U19" s="264" t="s">
        <v>254</v>
      </c>
      <c r="V19" s="268"/>
      <c r="W19" s="292">
        <v>4.4000000000000004</v>
      </c>
      <c r="X19" s="292">
        <v>4.21</v>
      </c>
    </row>
    <row r="20" spans="2:26" ht="15.75" x14ac:dyDescent="0.25">
      <c r="B20" s="12" t="s">
        <v>161</v>
      </c>
      <c r="C20" s="17">
        <f>+C19</f>
        <v>4.4000000000000004</v>
      </c>
      <c r="D20" s="18">
        <f>+D19</f>
        <v>4.0599999999999996</v>
      </c>
      <c r="F20" s="12" t="s">
        <v>161</v>
      </c>
      <c r="G20" s="17">
        <f>+G19</f>
        <v>4.21</v>
      </c>
      <c r="H20" s="18">
        <f>+H19</f>
        <v>4.45</v>
      </c>
      <c r="P20" s="269" t="s">
        <v>173</v>
      </c>
      <c r="Q20" s="73"/>
      <c r="R20" s="294">
        <v>4.2300000000000004</v>
      </c>
      <c r="S20" s="293">
        <v>4.4400000000000004</v>
      </c>
      <c r="U20" s="269" t="s">
        <v>173</v>
      </c>
      <c r="V20" s="73"/>
      <c r="W20" s="294">
        <v>4.2300000000000004</v>
      </c>
      <c r="X20" s="294">
        <v>4.4400000000000004</v>
      </c>
      <c r="Y20" s="297">
        <f>+Y17/Y18</f>
        <v>4.2900000000000009</v>
      </c>
      <c r="Z20" s="297">
        <f>+Z17/Z18</f>
        <v>4.3574999999999999</v>
      </c>
    </row>
    <row r="21" spans="2:26" ht="15.75" x14ac:dyDescent="0.25">
      <c r="B21" s="12" t="s">
        <v>163</v>
      </c>
      <c r="C21" s="78">
        <v>4.68</v>
      </c>
      <c r="D21" s="281">
        <v>4.33</v>
      </c>
      <c r="F21" s="12" t="s">
        <v>163</v>
      </c>
      <c r="G21" s="78">
        <v>4.2300000000000004</v>
      </c>
      <c r="H21" s="281">
        <v>4.43</v>
      </c>
      <c r="P21" s="264" t="s">
        <v>237</v>
      </c>
      <c r="Q21" s="266"/>
      <c r="R21" s="303">
        <v>4.68</v>
      </c>
      <c r="S21" s="303">
        <v>4.2300000000000004</v>
      </c>
      <c r="U21" s="264" t="s">
        <v>237</v>
      </c>
      <c r="V21" s="266"/>
      <c r="W21" s="291">
        <v>4.68</v>
      </c>
      <c r="X21" s="291">
        <v>4.2300000000000004</v>
      </c>
    </row>
    <row r="22" spans="2:26" ht="16.5" thickBot="1" x14ac:dyDescent="0.3">
      <c r="B22" s="12" t="s">
        <v>165</v>
      </c>
      <c r="C22" s="25">
        <f>+C21</f>
        <v>4.68</v>
      </c>
      <c r="D22" s="26">
        <f>+D21</f>
        <v>4.33</v>
      </c>
      <c r="F22" s="12" t="s">
        <v>165</v>
      </c>
      <c r="G22" s="25">
        <f>+G21</f>
        <v>4.2300000000000004</v>
      </c>
      <c r="H22" s="26">
        <f>+H21</f>
        <v>4.43</v>
      </c>
      <c r="P22" s="264" t="s">
        <v>238</v>
      </c>
      <c r="Q22" s="267"/>
      <c r="R22" s="304">
        <v>4.34</v>
      </c>
      <c r="S22" s="304">
        <v>4.4400000000000004</v>
      </c>
      <c r="U22" s="264" t="s">
        <v>238</v>
      </c>
      <c r="V22" s="267"/>
      <c r="W22" s="292">
        <v>4.34</v>
      </c>
      <c r="X22" s="292">
        <v>4.4400000000000004</v>
      </c>
      <c r="Y22" s="296">
        <f>SUM(W22:W25)</f>
        <v>16.71</v>
      </c>
      <c r="Z22" s="296">
        <f>SUM(X22:X25)</f>
        <v>17.919999999999998</v>
      </c>
    </row>
    <row r="23" spans="2:26" ht="16.5" thickBot="1" x14ac:dyDescent="0.3">
      <c r="B23" s="12" t="s">
        <v>167</v>
      </c>
      <c r="C23" s="27">
        <f>AVERAGE(C11:C22)</f>
        <v>4.4291666666666663</v>
      </c>
      <c r="D23" s="28">
        <f>AVERAGE(D11:D22)</f>
        <v>4.2416666666666671</v>
      </c>
      <c r="F23" s="12" t="s">
        <v>167</v>
      </c>
      <c r="G23" s="27">
        <f>AVERAGE(G11:G22)</f>
        <v>4.3449999999999998</v>
      </c>
      <c r="H23" s="28">
        <f>AVERAGE(H11:H22)</f>
        <v>4.453333333333334</v>
      </c>
      <c r="P23" s="264" t="s">
        <v>239</v>
      </c>
      <c r="Q23" s="267"/>
      <c r="R23" s="305">
        <v>4.12</v>
      </c>
      <c r="S23" s="305">
        <v>4.5599999999999996</v>
      </c>
      <c r="U23" s="264" t="s">
        <v>239</v>
      </c>
      <c r="V23" s="267"/>
      <c r="W23" s="292">
        <v>4.12</v>
      </c>
      <c r="X23" s="292">
        <v>4.5599999999999996</v>
      </c>
      <c r="Y23">
        <v>4</v>
      </c>
      <c r="Z23">
        <v>4</v>
      </c>
    </row>
    <row r="24" spans="2:26" ht="16.5" thickBot="1" x14ac:dyDescent="0.3">
      <c r="B24" s="29" t="s">
        <v>169</v>
      </c>
      <c r="C24" s="238">
        <f>D23/C23-1</f>
        <v>-4.233301975540904E-2</v>
      </c>
      <c r="D24" s="239"/>
      <c r="F24" s="29" t="s">
        <v>169</v>
      </c>
      <c r="G24" s="238">
        <f>H23/G23-1</f>
        <v>2.4932873034139158E-2</v>
      </c>
      <c r="H24" s="239"/>
      <c r="P24" s="264" t="s">
        <v>240</v>
      </c>
      <c r="Q24" s="268"/>
      <c r="R24" s="306">
        <v>4.0599999999999996</v>
      </c>
      <c r="S24" s="306">
        <v>4.45</v>
      </c>
      <c r="U24" s="264" t="s">
        <v>240</v>
      </c>
      <c r="V24" s="268"/>
      <c r="W24" s="292">
        <v>4.0599999999999996</v>
      </c>
      <c r="X24" s="292">
        <v>4.45</v>
      </c>
    </row>
    <row r="25" spans="2:26" x14ac:dyDescent="0.2">
      <c r="P25" s="269" t="s">
        <v>213</v>
      </c>
      <c r="Q25" s="73"/>
      <c r="R25" s="294">
        <v>4.18</v>
      </c>
      <c r="S25" s="294">
        <v>4.4800000000000004</v>
      </c>
      <c r="U25" s="269" t="s">
        <v>213</v>
      </c>
      <c r="V25" s="73"/>
      <c r="W25" s="294">
        <v>4.1900000000000004</v>
      </c>
      <c r="X25" s="294">
        <v>4.47</v>
      </c>
      <c r="Y25" s="297">
        <f>+Y22/Y23</f>
        <v>4.1775000000000002</v>
      </c>
      <c r="Z25" s="297">
        <f>+Z22/Z23</f>
        <v>4.4799999999999995</v>
      </c>
    </row>
    <row r="26" spans="2:26" x14ac:dyDescent="0.2">
      <c r="B26" s="63"/>
      <c r="C26" s="63"/>
      <c r="D26" s="63"/>
      <c r="E26" s="63"/>
      <c r="F26" s="63"/>
      <c r="G26" s="63"/>
      <c r="H26" s="63"/>
      <c r="P26" s="282" t="s">
        <v>241</v>
      </c>
      <c r="R26" s="307">
        <v>4.33</v>
      </c>
      <c r="S26" s="308">
        <v>4.43</v>
      </c>
      <c r="W26" s="302">
        <v>4.33</v>
      </c>
      <c r="X26" s="302">
        <v>4.43</v>
      </c>
    </row>
    <row r="27" spans="2:26" x14ac:dyDescent="0.2">
      <c r="B27" s="63"/>
      <c r="C27" s="63">
        <f>+C24</f>
        <v>-4.233301975540904E-2</v>
      </c>
      <c r="D27" s="63"/>
      <c r="E27" s="63"/>
      <c r="F27" s="63"/>
      <c r="G27" s="272">
        <f>+G24</f>
        <v>2.4932873034139158E-2</v>
      </c>
      <c r="H27" s="63"/>
    </row>
    <row r="28" spans="2:26" x14ac:dyDescent="0.2">
      <c r="B28" s="63"/>
      <c r="C28" s="63"/>
      <c r="D28" s="63"/>
      <c r="E28" s="63"/>
      <c r="F28" s="63"/>
      <c r="G28" s="63"/>
      <c r="H28" s="63"/>
    </row>
    <row r="29" spans="2:26" x14ac:dyDescent="0.2">
      <c r="B29" s="63"/>
      <c r="C29" s="63"/>
      <c r="D29" s="63"/>
      <c r="E29" s="63"/>
      <c r="F29" s="63"/>
      <c r="G29" s="63"/>
      <c r="H29" s="63"/>
    </row>
    <row r="30" spans="2:26" x14ac:dyDescent="0.2">
      <c r="B30" s="63"/>
      <c r="C30" s="63"/>
      <c r="D30" s="63"/>
      <c r="E30" s="63"/>
      <c r="F30" s="63"/>
      <c r="G30" s="63"/>
      <c r="H30" s="63"/>
    </row>
    <row r="33" spans="2:21" ht="18.75" x14ac:dyDescent="0.3">
      <c r="B33" s="236" t="s">
        <v>125</v>
      </c>
      <c r="C33" s="236"/>
      <c r="D33" s="236"/>
      <c r="E33" s="236"/>
      <c r="F33" s="236"/>
    </row>
    <row r="34" spans="2:21" ht="15" x14ac:dyDescent="0.25">
      <c r="B34" s="237" t="s">
        <v>126</v>
      </c>
      <c r="C34" s="237"/>
      <c r="D34" s="237"/>
      <c r="E34" s="237"/>
      <c r="F34" s="237"/>
    </row>
    <row r="35" spans="2:21" ht="15" x14ac:dyDescent="0.25">
      <c r="B35" s="237" t="s">
        <v>127</v>
      </c>
      <c r="C35" s="237"/>
      <c r="D35" s="237"/>
      <c r="E35" s="237"/>
      <c r="F35" s="237"/>
      <c r="G35" s="237"/>
    </row>
    <row r="36" spans="2:21" ht="15" x14ac:dyDescent="0.25">
      <c r="B36" s="237" t="s">
        <v>255</v>
      </c>
      <c r="C36" s="237"/>
      <c r="D36" s="237"/>
      <c r="E36" s="237"/>
      <c r="F36" s="237"/>
      <c r="G36" s="237"/>
    </row>
    <row r="38" spans="2:21" x14ac:dyDescent="0.2">
      <c r="B38" s="235" t="s">
        <v>129</v>
      </c>
      <c r="C38" s="235"/>
      <c r="D38" s="235"/>
      <c r="E38" s="235"/>
      <c r="F38" s="235"/>
      <c r="G38" s="235"/>
      <c r="H38" s="235"/>
      <c r="P38" s="270" t="s">
        <v>256</v>
      </c>
      <c r="Q38" s="270"/>
      <c r="R38" s="270"/>
      <c r="S38" s="270"/>
    </row>
    <row r="39" spans="2:21" x14ac:dyDescent="0.2">
      <c r="B39" s="235" t="s">
        <v>131</v>
      </c>
      <c r="C39" s="235"/>
      <c r="D39" s="235"/>
      <c r="E39" s="235"/>
      <c r="F39" s="235"/>
      <c r="G39" s="235"/>
      <c r="H39" s="235"/>
      <c r="P39" s="270"/>
      <c r="Q39" s="270"/>
      <c r="R39" s="270"/>
      <c r="S39" s="270"/>
    </row>
    <row r="40" spans="2:21" ht="13.5" thickBot="1" x14ac:dyDescent="0.25">
      <c r="B40" s="235"/>
      <c r="C40" s="235"/>
      <c r="D40" s="235"/>
      <c r="E40" s="235"/>
      <c r="F40" s="235"/>
      <c r="G40" s="235"/>
      <c r="H40" s="235"/>
      <c r="P40" s="270"/>
      <c r="Q40" s="271" t="s">
        <v>257</v>
      </c>
      <c r="R40" s="270"/>
      <c r="S40" s="270"/>
      <c r="U40" s="219"/>
    </row>
    <row r="41" spans="2:21" ht="15.75" x14ac:dyDescent="0.25">
      <c r="B41" s="232" t="s">
        <v>133</v>
      </c>
      <c r="C41" s="233"/>
      <c r="D41" s="234"/>
      <c r="E41" s="2"/>
      <c r="F41" s="232" t="s">
        <v>134</v>
      </c>
      <c r="G41" s="233"/>
      <c r="H41" s="234"/>
      <c r="P41" s="270"/>
      <c r="Q41" s="270"/>
      <c r="R41" s="270"/>
      <c r="S41" s="270"/>
    </row>
    <row r="42" spans="2:21" ht="45.75" thickBot="1" x14ac:dyDescent="0.3">
      <c r="B42" s="3" t="s">
        <v>135</v>
      </c>
      <c r="C42" s="4" t="s">
        <v>258</v>
      </c>
      <c r="D42" s="5" t="s">
        <v>259</v>
      </c>
      <c r="E42" s="2"/>
      <c r="F42" s="3" t="s">
        <v>135</v>
      </c>
      <c r="G42" s="4" t="s">
        <v>258</v>
      </c>
      <c r="H42" s="5" t="s">
        <v>259</v>
      </c>
      <c r="P42" s="64" t="s">
        <v>138</v>
      </c>
      <c r="Q42" s="64" t="s">
        <v>139</v>
      </c>
      <c r="R42" s="64" t="s">
        <v>140</v>
      </c>
      <c r="S42" s="65" t="s">
        <v>141</v>
      </c>
    </row>
    <row r="43" spans="2:21" ht="15.75" x14ac:dyDescent="0.25">
      <c r="B43" s="7" t="s">
        <v>142</v>
      </c>
      <c r="C43" s="8">
        <v>4.8099999999999996</v>
      </c>
      <c r="D43" s="79">
        <f>+C54</f>
        <v>4.18</v>
      </c>
      <c r="F43" s="7" t="s">
        <v>142</v>
      </c>
      <c r="G43" s="10">
        <v>5.85</v>
      </c>
      <c r="H43" s="80">
        <f>+G54</f>
        <v>4.59</v>
      </c>
      <c r="P43" s="264" t="s">
        <v>154</v>
      </c>
      <c r="Q43" s="67"/>
      <c r="R43" s="261">
        <v>3.77</v>
      </c>
      <c r="S43" s="261">
        <v>3.71</v>
      </c>
    </row>
    <row r="44" spans="2:21" ht="15.75" x14ac:dyDescent="0.25">
      <c r="B44" s="12" t="s">
        <v>144</v>
      </c>
      <c r="C44" s="13">
        <v>4.49</v>
      </c>
      <c r="D44" s="84">
        <v>3.91</v>
      </c>
      <c r="F44" s="12" t="s">
        <v>144</v>
      </c>
      <c r="G44" s="13">
        <v>5.52</v>
      </c>
      <c r="H44" s="84">
        <v>4.84</v>
      </c>
      <c r="P44" s="264" t="s">
        <v>156</v>
      </c>
      <c r="Q44" s="69"/>
      <c r="R44" s="261">
        <v>3.77</v>
      </c>
      <c r="S44" s="261">
        <v>3.89</v>
      </c>
    </row>
    <row r="45" spans="2:21" ht="15.75" x14ac:dyDescent="0.25">
      <c r="B45" s="12" t="s">
        <v>146</v>
      </c>
      <c r="C45" s="15">
        <f>+C44</f>
        <v>4.49</v>
      </c>
      <c r="D45" s="16">
        <f>+D44</f>
        <v>3.91</v>
      </c>
      <c r="F45" s="12" t="s">
        <v>146</v>
      </c>
      <c r="G45" s="15">
        <f>+G44</f>
        <v>5.52</v>
      </c>
      <c r="H45" s="16">
        <f>+H44</f>
        <v>4.84</v>
      </c>
      <c r="P45" s="264" t="s">
        <v>158</v>
      </c>
      <c r="Q45" s="69"/>
      <c r="R45" s="261">
        <v>4.09</v>
      </c>
      <c r="S45" s="261">
        <v>4.5199999999999996</v>
      </c>
    </row>
    <row r="46" spans="2:21" ht="15.75" x14ac:dyDescent="0.25">
      <c r="B46" s="12" t="s">
        <v>148</v>
      </c>
      <c r="C46" s="17">
        <f>+C45</f>
        <v>4.49</v>
      </c>
      <c r="D46" s="18">
        <f>+D45</f>
        <v>3.91</v>
      </c>
      <c r="F46" s="12" t="s">
        <v>148</v>
      </c>
      <c r="G46" s="17">
        <f>+G45</f>
        <v>5.52</v>
      </c>
      <c r="H46" s="18">
        <f>+H45</f>
        <v>4.84</v>
      </c>
      <c r="P46" s="264" t="s">
        <v>160</v>
      </c>
      <c r="Q46" s="71"/>
      <c r="R46" s="261">
        <v>4.91</v>
      </c>
      <c r="S46" s="261">
        <v>5.81</v>
      </c>
    </row>
    <row r="47" spans="2:21" ht="15.75" x14ac:dyDescent="0.25">
      <c r="B47" s="12" t="s">
        <v>150</v>
      </c>
      <c r="C47" s="19">
        <v>3.98</v>
      </c>
      <c r="D47" s="86">
        <v>3.9</v>
      </c>
      <c r="F47" s="12" t="s">
        <v>150</v>
      </c>
      <c r="G47" s="19">
        <v>5.01</v>
      </c>
      <c r="H47" s="86">
        <v>4.8600000000000003</v>
      </c>
      <c r="P47" s="265" t="s">
        <v>162</v>
      </c>
      <c r="Q47" s="73"/>
      <c r="R47" s="262">
        <v>4.13</v>
      </c>
      <c r="S47" s="262">
        <v>4.4800000000000004</v>
      </c>
    </row>
    <row r="48" spans="2:21" ht="15.75" x14ac:dyDescent="0.25">
      <c r="B48" s="12" t="s">
        <v>153</v>
      </c>
      <c r="C48" s="15">
        <f>+C47</f>
        <v>3.98</v>
      </c>
      <c r="D48" s="16">
        <f>+D47</f>
        <v>3.9</v>
      </c>
      <c r="F48" s="12" t="s">
        <v>153</v>
      </c>
      <c r="G48" s="15">
        <f>+G47</f>
        <v>5.01</v>
      </c>
      <c r="H48" s="16">
        <f>+H47</f>
        <v>4.8600000000000003</v>
      </c>
      <c r="P48" s="264" t="s">
        <v>164</v>
      </c>
      <c r="Q48" s="67"/>
      <c r="R48" s="273">
        <v>4.8099999999999996</v>
      </c>
      <c r="S48" s="273">
        <v>5.85</v>
      </c>
    </row>
    <row r="49" spans="2:22" ht="15.75" x14ac:dyDescent="0.25">
      <c r="B49" s="12" t="s">
        <v>155</v>
      </c>
      <c r="C49" s="17">
        <f>+C48</f>
        <v>3.98</v>
      </c>
      <c r="D49" s="18">
        <f>+D48</f>
        <v>3.9</v>
      </c>
      <c r="F49" s="12" t="s">
        <v>155</v>
      </c>
      <c r="G49" s="17">
        <f>+G48</f>
        <v>5.01</v>
      </c>
      <c r="H49" s="18">
        <f>+H48</f>
        <v>4.8600000000000003</v>
      </c>
      <c r="P49" s="264" t="s">
        <v>166</v>
      </c>
      <c r="Q49" s="69"/>
      <c r="R49" s="274">
        <v>4.49</v>
      </c>
      <c r="S49" s="274">
        <v>5.52</v>
      </c>
    </row>
    <row r="50" spans="2:22" ht="15.75" x14ac:dyDescent="0.25">
      <c r="B50" s="12" t="s">
        <v>157</v>
      </c>
      <c r="C50" s="21">
        <v>4.37</v>
      </c>
      <c r="D50" s="88">
        <v>3.9</v>
      </c>
      <c r="F50" s="12" t="s">
        <v>157</v>
      </c>
      <c r="G50" s="21">
        <v>4.7</v>
      </c>
      <c r="H50" s="88">
        <v>4.83</v>
      </c>
      <c r="P50" s="264" t="s">
        <v>168</v>
      </c>
      <c r="Q50" s="69"/>
      <c r="R50" s="275">
        <v>3.98</v>
      </c>
      <c r="S50" s="275">
        <v>5.01</v>
      </c>
    </row>
    <row r="51" spans="2:22" ht="15.75" x14ac:dyDescent="0.25">
      <c r="B51" s="12" t="s">
        <v>159</v>
      </c>
      <c r="C51" s="15">
        <f>+C50</f>
        <v>4.37</v>
      </c>
      <c r="D51" s="16">
        <f>+D50</f>
        <v>3.9</v>
      </c>
      <c r="F51" s="12" t="s">
        <v>159</v>
      </c>
      <c r="G51" s="15">
        <f>+G50</f>
        <v>4.7</v>
      </c>
      <c r="H51" s="16">
        <f>+H50</f>
        <v>4.83</v>
      </c>
      <c r="P51" s="264" t="s">
        <v>170</v>
      </c>
      <c r="Q51" s="71"/>
      <c r="R51" s="276">
        <v>4.37</v>
      </c>
      <c r="S51" s="276">
        <v>4.7</v>
      </c>
    </row>
    <row r="52" spans="2:22" ht="15.75" x14ac:dyDescent="0.25">
      <c r="B52" s="12" t="s">
        <v>161</v>
      </c>
      <c r="C52" s="17">
        <f>+C51</f>
        <v>4.37</v>
      </c>
      <c r="D52" s="18">
        <f>+D51</f>
        <v>3.9</v>
      </c>
      <c r="F52" s="12" t="s">
        <v>161</v>
      </c>
      <c r="G52" s="17">
        <f>+G51</f>
        <v>4.7</v>
      </c>
      <c r="H52" s="18">
        <f>+H51</f>
        <v>4.83</v>
      </c>
      <c r="P52" s="265" t="s">
        <v>171</v>
      </c>
      <c r="Q52" s="73"/>
      <c r="R52" s="262">
        <v>4.41</v>
      </c>
      <c r="S52" s="262">
        <v>5.27</v>
      </c>
    </row>
    <row r="53" spans="2:22" ht="15.75" x14ac:dyDescent="0.25">
      <c r="B53" s="12" t="s">
        <v>163</v>
      </c>
      <c r="C53" s="78">
        <v>4.18</v>
      </c>
      <c r="D53" s="281">
        <v>3.9</v>
      </c>
      <c r="F53" s="12" t="s">
        <v>163</v>
      </c>
      <c r="G53" s="78">
        <v>4.59</v>
      </c>
      <c r="H53" s="281">
        <v>4.83</v>
      </c>
      <c r="P53" s="264" t="s">
        <v>172</v>
      </c>
      <c r="Q53" s="266"/>
      <c r="R53" s="277">
        <v>4.18</v>
      </c>
      <c r="S53" s="277">
        <v>4.59</v>
      </c>
    </row>
    <row r="54" spans="2:22" ht="16.5" thickBot="1" x14ac:dyDescent="0.3">
      <c r="B54" s="12" t="s">
        <v>165</v>
      </c>
      <c r="C54" s="25">
        <f>+C53</f>
        <v>4.18</v>
      </c>
      <c r="D54" s="26">
        <f>+D53</f>
        <v>3.9</v>
      </c>
      <c r="F54" s="12" t="s">
        <v>165</v>
      </c>
      <c r="G54" s="25">
        <f>+G53</f>
        <v>4.59</v>
      </c>
      <c r="H54" s="26">
        <f>+H53</f>
        <v>4.83</v>
      </c>
      <c r="P54" s="264" t="s">
        <v>252</v>
      </c>
      <c r="Q54" s="267"/>
      <c r="R54" s="280">
        <v>3.91</v>
      </c>
      <c r="S54" s="280">
        <v>4.84</v>
      </c>
    </row>
    <row r="55" spans="2:22" ht="16.5" thickBot="1" x14ac:dyDescent="0.3">
      <c r="B55" s="12" t="s">
        <v>167</v>
      </c>
      <c r="C55" s="27">
        <f>AVERAGE(C43:C54)</f>
        <v>4.3075000000000001</v>
      </c>
      <c r="D55" s="28">
        <f>AVERAGE(D43:D54)</f>
        <v>3.9258333333333328</v>
      </c>
      <c r="F55" s="12" t="s">
        <v>167</v>
      </c>
      <c r="G55" s="27">
        <f>AVERAGE(G43:G54)</f>
        <v>5.0600000000000014</v>
      </c>
      <c r="H55" s="28">
        <f>AVERAGE(H43:H54)</f>
        <v>4.8199999999999994</v>
      </c>
      <c r="P55" s="264" t="s">
        <v>253</v>
      </c>
      <c r="Q55" s="267"/>
      <c r="R55" s="278">
        <v>3.9</v>
      </c>
      <c r="S55" s="278">
        <v>4.8600000000000003</v>
      </c>
    </row>
    <row r="56" spans="2:22" ht="16.5" thickBot="1" x14ac:dyDescent="0.3">
      <c r="B56" s="29" t="s">
        <v>169</v>
      </c>
      <c r="C56" s="238">
        <f>D55/C55-1</f>
        <v>-8.8605146063068463E-2</v>
      </c>
      <c r="D56" s="239"/>
      <c r="F56" s="29" t="s">
        <v>169</v>
      </c>
      <c r="G56" s="238">
        <f>H55/G55-1</f>
        <v>-4.7430830039526084E-2</v>
      </c>
      <c r="H56" s="239"/>
      <c r="P56" s="264" t="s">
        <v>254</v>
      </c>
      <c r="Q56" s="268"/>
      <c r="R56" s="279">
        <v>3.9</v>
      </c>
      <c r="S56" s="279">
        <v>4.83</v>
      </c>
    </row>
    <row r="57" spans="2:22" x14ac:dyDescent="0.2">
      <c r="P57" s="269" t="s">
        <v>173</v>
      </c>
      <c r="Q57" s="73"/>
      <c r="R57" s="263">
        <v>3.97</v>
      </c>
      <c r="S57" s="263">
        <v>4.78</v>
      </c>
    </row>
    <row r="58" spans="2:22" x14ac:dyDescent="0.2">
      <c r="B58" s="63"/>
      <c r="C58" s="63"/>
      <c r="D58" s="63"/>
      <c r="E58" s="63"/>
      <c r="F58" s="63"/>
      <c r="G58" s="63"/>
      <c r="H58" s="63"/>
      <c r="P58" s="282" t="s">
        <v>237</v>
      </c>
      <c r="R58" s="283">
        <v>3.9</v>
      </c>
      <c r="S58" s="284">
        <v>4.83</v>
      </c>
      <c r="U58" s="285" t="s">
        <v>260</v>
      </c>
      <c r="V58" s="285"/>
    </row>
    <row r="59" spans="2:22" x14ac:dyDescent="0.2">
      <c r="B59" s="63"/>
      <c r="C59" s="63">
        <f>+C56</f>
        <v>-8.8605146063068463E-2</v>
      </c>
      <c r="D59" s="63"/>
      <c r="E59" s="63"/>
      <c r="F59" s="63"/>
      <c r="G59" s="272">
        <f>+G56</f>
        <v>-4.7430830039526084E-2</v>
      </c>
      <c r="H59" s="63"/>
    </row>
    <row r="60" spans="2:22" x14ac:dyDescent="0.2">
      <c r="B60" s="63"/>
      <c r="C60" s="63"/>
      <c r="D60" s="63"/>
      <c r="E60" s="63"/>
      <c r="F60" s="63"/>
      <c r="G60" s="63"/>
      <c r="H60" s="63"/>
    </row>
  </sheetData>
  <hyperlinks>
    <hyperlink ref="H1" r:id="rId1" display="https://www.google.com/url?client=internal-element-cse&amp;cx=006237070161275942077:p4tdjp16bzg&amp;q=https://ofm.wa.gov/budget/budget-related-information/transportation-revenue-information&amp;sa=U&amp;ved=2ahUKEwjGjfm94-CHAxWNJkQIHfE0O-gQFnoECAUQAQ&amp;usg=AOvVaw3KXfDneO9kAP4Z5wgphvdH" xr:uid="{D98A9E48-939F-4894-A4AB-DD6F924C4E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C2EC93-BC46-4741-815B-B879FD1E8F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48B638B-9776-4513-913B-BDC0B2681ACA}">
  <ds:schemaRefs>
    <ds:schemaRef ds:uri="http://schemas.microsoft.com/sharepoint/v3/contenttype/forms"/>
  </ds:schemaRefs>
</ds:datastoreItem>
</file>

<file path=customXml/itemProps3.xml><?xml version="1.0" encoding="utf-8"?>
<ds:datastoreItem xmlns:ds="http://schemas.openxmlformats.org/officeDocument/2006/customXml" ds:itemID="{ACD31F49-38B8-4506-AD9E-A518FDCB4D1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Long-Form</vt:lpstr>
      <vt:lpstr>22-23 Fuel Inflator</vt:lpstr>
      <vt:lpstr>26-27 PPI Inflators</vt:lpstr>
      <vt:lpstr>old 25-26 data</vt:lpstr>
      <vt:lpstr>24-25 Fuel Inflator</vt:lpstr>
      <vt:lpstr>Instructions!Print_Area</vt:lpstr>
      <vt:lpstr>'Long-Form'!Print_Area</vt:lpstr>
      <vt:lpstr>Instructions!Print_Titles</vt:lpstr>
      <vt:lpstr>'Long-Form'!Print_Titles</vt:lpstr>
    </vt:vector>
  </TitlesOfParts>
  <Manager/>
  <Company>OSPI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 - FROM Transportation Long Form</dc:title>
  <dc:subject/>
  <dc:creator>SAFS OSPI</dc:creator>
  <cp:keywords/>
  <dc:description/>
  <cp:lastModifiedBy>Jennifer Kelley (OSPI)</cp:lastModifiedBy>
  <cp:revision/>
  <dcterms:created xsi:type="dcterms:W3CDTF">2007-08-22T16:18:14Z</dcterms:created>
  <dcterms:modified xsi:type="dcterms:W3CDTF">2026-07-07T19:47:29Z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2024-08-06T16:51:16Z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e9368a76-44c0-466a-901d-babc52417b6e</vt:lpwstr>
  </property>
  <property fmtid="{D5CDD505-2E9C-101B-9397-08002B2CF9AE}" pid="8" name="MSIP_Label_9145f431-4c8c-42c6-a5a5-ba6d3bdea585_ContentBits">
    <vt:lpwstr>0</vt:lpwstr>
  </property>
</Properties>
</file>