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hild Nutrition\CN ACCOUNTING\CEP Prov II\CEP 2019\"/>
    </mc:Choice>
  </mc:AlternateContent>
  <bookViews>
    <workbookView xWindow="0" yWindow="0" windowWidth="28800" windowHeight="12945"/>
  </bookViews>
  <sheets>
    <sheet name="Prov II Calculator" sheetId="2" r:id="rId1"/>
    <sheet name="Site #s" sheetId="7" state="hidden" r:id="rId2"/>
    <sheet name="Prov II" sheetId="6" state="hidden" r:id="rId3"/>
  </sheets>
  <definedNames>
    <definedName name="_xlnm._FilterDatabase" localSheetId="2" hidden="1">'Prov II'!$A$3:$T$12</definedName>
    <definedName name="_xlnm.Print_Area" localSheetId="0">'Prov II Calculator'!$A$1:$I$23</definedName>
  </definedNames>
  <calcPr calcId="162913"/>
  <pivotCaches>
    <pivotCache cacheId="3" r:id="rId4"/>
  </pivotCaches>
</workbook>
</file>

<file path=xl/calcChain.xml><?xml version="1.0" encoding="utf-8"?>
<calcChain xmlns="http://schemas.openxmlformats.org/spreadsheetml/2006/main">
  <c r="A13" i="2" l="1"/>
  <c r="C4" i="2"/>
  <c r="A20" i="2" l="1"/>
  <c r="A19" i="2"/>
  <c r="A18" i="2"/>
  <c r="A17" i="2"/>
  <c r="A16" i="2"/>
  <c r="A15" i="2"/>
  <c r="A14" i="2"/>
  <c r="K11" i="6" l="1"/>
  <c r="K10" i="6"/>
  <c r="K9" i="6"/>
  <c r="K8" i="6"/>
  <c r="K7" i="6"/>
  <c r="K6" i="6"/>
  <c r="K5" i="6"/>
  <c r="K4" i="6"/>
  <c r="E14" i="2" l="1"/>
  <c r="D14" i="2"/>
  <c r="F14" i="2"/>
  <c r="F15" i="2"/>
  <c r="E15" i="2"/>
  <c r="D15" i="2"/>
  <c r="F16" i="2"/>
  <c r="E16" i="2"/>
  <c r="D16" i="2"/>
  <c r="F20" i="2"/>
  <c r="E20" i="2"/>
  <c r="D20" i="2"/>
  <c r="D17" i="2"/>
  <c r="F17" i="2"/>
  <c r="E17" i="2"/>
  <c r="E18" i="2"/>
  <c r="D18" i="2"/>
  <c r="F18" i="2"/>
  <c r="F19" i="2"/>
  <c r="E19" i="2"/>
  <c r="D19" i="2"/>
  <c r="R10" i="6"/>
  <c r="R9" i="6"/>
  <c r="R7" i="6"/>
  <c r="R5" i="6"/>
  <c r="R4" i="6"/>
  <c r="U12" i="6"/>
  <c r="T11" i="6"/>
  <c r="S11" i="6"/>
  <c r="R11" i="6"/>
  <c r="T10" i="6"/>
  <c r="S10" i="6"/>
  <c r="T9" i="6"/>
  <c r="S9" i="6"/>
  <c r="T8" i="6"/>
  <c r="S8" i="6"/>
  <c r="R8" i="6"/>
  <c r="T7" i="6"/>
  <c r="S7" i="6"/>
  <c r="T6" i="6"/>
  <c r="S6" i="6"/>
  <c r="R6" i="6"/>
  <c r="T5" i="6"/>
  <c r="S5" i="6"/>
  <c r="T4" i="6"/>
  <c r="S4" i="6"/>
  <c r="U4" i="6" l="1"/>
  <c r="U10" i="6"/>
  <c r="U7" i="6"/>
  <c r="U8" i="6"/>
  <c r="U11" i="6"/>
  <c r="U5" i="6"/>
  <c r="U9" i="6"/>
  <c r="U6" i="6"/>
  <c r="Q7" i="6"/>
  <c r="Q11" i="6"/>
  <c r="Q5" i="6"/>
  <c r="Q4" i="6"/>
  <c r="Q6" i="6"/>
  <c r="Q8" i="6"/>
  <c r="Q10" i="6"/>
  <c r="G19" i="2" l="1"/>
  <c r="L19" i="2" s="1"/>
  <c r="O19" i="2" s="1"/>
  <c r="H19" i="2"/>
  <c r="M19" i="2" s="1"/>
  <c r="B19" i="2"/>
  <c r="G17" i="2"/>
  <c r="H17" i="2"/>
  <c r="M17" i="2" s="1"/>
  <c r="B17" i="2"/>
  <c r="H14" i="2"/>
  <c r="M14" i="2" s="1"/>
  <c r="B14" i="2"/>
  <c r="G14" i="2"/>
  <c r="H15" i="2"/>
  <c r="M15" i="2" s="1"/>
  <c r="B15" i="2"/>
  <c r="G15" i="2"/>
  <c r="B16" i="2"/>
  <c r="G16" i="2"/>
  <c r="H16" i="2"/>
  <c r="M16" i="2" s="1"/>
  <c r="B18" i="2"/>
  <c r="G18" i="2"/>
  <c r="H18" i="2"/>
  <c r="M18" i="2" s="1"/>
  <c r="B20" i="2"/>
  <c r="G20" i="2"/>
  <c r="L20" i="2" s="1"/>
  <c r="O20" i="2" s="1"/>
  <c r="H20" i="2"/>
  <c r="M20" i="2" s="1"/>
  <c r="C22" i="2"/>
  <c r="I17" i="2" l="1"/>
  <c r="N17" i="2" s="1"/>
  <c r="J19" i="2"/>
  <c r="I19" i="2"/>
  <c r="N19" i="2" s="1"/>
  <c r="I15" i="2"/>
  <c r="N15" i="2" s="1"/>
  <c r="I14" i="2"/>
  <c r="N14" i="2" s="1"/>
  <c r="I20" i="2"/>
  <c r="N20" i="2" s="1"/>
  <c r="J20" i="2"/>
  <c r="I18" i="2"/>
  <c r="N18" i="2" s="1"/>
  <c r="I16" i="2"/>
  <c r="N16" i="2" s="1"/>
  <c r="J18" i="2" l="1"/>
  <c r="L18" i="2" s="1"/>
  <c r="O18" i="2" s="1"/>
  <c r="J17" i="2"/>
  <c r="L17" i="2" s="1"/>
  <c r="O17" i="2" s="1"/>
  <c r="J14" i="2"/>
  <c r="L14" i="2" s="1"/>
  <c r="O14" i="2" s="1"/>
  <c r="J16" i="2"/>
  <c r="L16" i="2" s="1"/>
  <c r="O16" i="2" s="1"/>
  <c r="J15" i="2"/>
  <c r="L15" i="2" s="1"/>
  <c r="O15" i="2" s="1"/>
  <c r="Q9" i="6" l="1"/>
  <c r="B13" i="2"/>
  <c r="F13" i="2"/>
  <c r="I13" i="2" s="1"/>
  <c r="E13" i="2"/>
  <c r="H13" i="2" s="1"/>
  <c r="D13" i="2"/>
  <c r="G13" i="2" s="1"/>
  <c r="J13" i="2" l="1"/>
  <c r="L13" i="2" s="1"/>
  <c r="M13" i="2"/>
  <c r="M22" i="2" s="1"/>
  <c r="H22" i="2"/>
  <c r="G22" i="2"/>
  <c r="I22" i="2"/>
  <c r="N13" i="2"/>
  <c r="N22" i="2" s="1"/>
  <c r="J22" i="2" l="1"/>
  <c r="O13" i="2"/>
  <c r="O22" i="2" s="1"/>
  <c r="L22" i="2"/>
  <c r="H25" i="2" l="1"/>
  <c r="I25" i="2"/>
  <c r="J25" i="2"/>
  <c r="G25" i="2"/>
</calcChain>
</file>

<file path=xl/sharedStrings.xml><?xml version="1.0" encoding="utf-8"?>
<sst xmlns="http://schemas.openxmlformats.org/spreadsheetml/2006/main" count="91" uniqueCount="51">
  <si>
    <t>Site Name</t>
  </si>
  <si>
    <t>Enrollment</t>
  </si>
  <si>
    <t>Paid</t>
  </si>
  <si>
    <t>Free</t>
  </si>
  <si>
    <t>Reduced</t>
  </si>
  <si>
    <t>Double Check</t>
  </si>
  <si>
    <t xml:space="preserve">Total: </t>
  </si>
  <si>
    <t>13-073</t>
  </si>
  <si>
    <t>03-050</t>
  </si>
  <si>
    <t>24-014</t>
  </si>
  <si>
    <t>Lunch</t>
  </si>
  <si>
    <t>Paterson Elementary School</t>
  </si>
  <si>
    <t>2013-14</t>
  </si>
  <si>
    <t>Nespelem Elementary</t>
  </si>
  <si>
    <t>Sponsor Name</t>
  </si>
  <si>
    <t>37-507</t>
  </si>
  <si>
    <t>Mattawa Elementary</t>
  </si>
  <si>
    <t>Saddle Mountain Inter</t>
  </si>
  <si>
    <t>Wahluke Junior High School</t>
  </si>
  <si>
    <t>Claiming %</t>
  </si>
  <si>
    <t>Sponsor ID</t>
  </si>
  <si>
    <t>Site ID</t>
  </si>
  <si>
    <t>Program</t>
  </si>
  <si>
    <t xml:space="preserve">Paid </t>
  </si>
  <si>
    <t xml:space="preserve">Free </t>
  </si>
  <si>
    <t>K-3</t>
  </si>
  <si>
    <t>Total</t>
  </si>
  <si>
    <t>Base Yr</t>
  </si>
  <si>
    <t>2009-10</t>
  </si>
  <si>
    <t>2011-12</t>
  </si>
  <si>
    <t>Mount Baker School District</t>
  </si>
  <si>
    <t>Kendall Elementary</t>
  </si>
  <si>
    <t>Nespelem School District</t>
  </si>
  <si>
    <t>Paterson School District</t>
  </si>
  <si>
    <t>Wahluke School District</t>
  </si>
  <si>
    <t>Morris Schott Middle School</t>
  </si>
  <si>
    <t>Wahluke High School</t>
  </si>
  <si>
    <t>WINS Agreement Number</t>
  </si>
  <si>
    <t>Base Year October Enrollment %</t>
  </si>
  <si>
    <t>Base Year October Enrollment #'s</t>
  </si>
  <si>
    <t>County/Dist</t>
  </si>
  <si>
    <t>Base Year Percentage</t>
  </si>
  <si>
    <t>Total Eligible Children to Report  on WINS October 2014 Claim</t>
  </si>
  <si>
    <t>Row Labels</t>
  </si>
  <si>
    <t>Grand Total</t>
  </si>
  <si>
    <t>WINS Site</t>
  </si>
  <si>
    <t>Number</t>
  </si>
  <si>
    <t xml:space="preserve"> </t>
  </si>
  <si>
    <t>Prov2calc</t>
  </si>
  <si>
    <t>Provision 2 Enrollment Calculator - October 2018 WINS Claim</t>
  </si>
  <si>
    <t>Total Eligible Children to Report  on WINS October 2018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</si>
</sst>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MS Sans Serif"/>
      <family val="2"/>
    </font>
    <font>
      <b/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EFF7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18" fillId="0" borderId="0"/>
    <xf numFmtId="0" fontId="22" fillId="0" borderId="0"/>
    <xf numFmtId="0" fontId="18" fillId="0" borderId="0"/>
  </cellStyleXfs>
  <cellXfs count="114">
    <xf numFmtId="0" fontId="0" fillId="0" borderId="0" xfId="0"/>
    <xf numFmtId="0" fontId="0" fillId="0" borderId="0" xfId="0" applyNumberFormat="1" applyFill="1" applyBorder="1" applyAlignment="1" applyProtection="1">
      <alignment horizontal="center"/>
    </xf>
    <xf numFmtId="0" fontId="20" fillId="33" borderId="12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0" fillId="0" borderId="0" xfId="0"/>
    <xf numFmtId="0" fontId="20" fillId="33" borderId="17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Border="1"/>
    <xf numFmtId="0" fontId="0" fillId="0" borderId="0" xfId="0" applyAlignment="1">
      <alignment horizontal="center"/>
    </xf>
    <xf numFmtId="0" fontId="20" fillId="0" borderId="17" xfId="0" applyNumberFormat="1" applyFont="1" applyFill="1" applyBorder="1" applyAlignment="1" applyProtection="1"/>
    <xf numFmtId="165" fontId="20" fillId="33" borderId="17" xfId="0" applyNumberFormat="1" applyFont="1" applyFill="1" applyBorder="1" applyAlignment="1">
      <alignment horizontal="center"/>
    </xf>
    <xf numFmtId="165" fontId="20" fillId="0" borderId="17" xfId="0" applyNumberFormat="1" applyFont="1" applyFill="1" applyBorder="1" applyAlignment="1" applyProtection="1"/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49" fontId="0" fillId="0" borderId="0" xfId="0" applyNumberFormat="1" applyAlignment="1">
      <alignment horizontal="center"/>
    </xf>
    <xf numFmtId="0" fontId="0" fillId="37" borderId="0" xfId="0" applyFill="1"/>
    <xf numFmtId="49" fontId="0" fillId="37" borderId="0" xfId="0" applyNumberFormat="1" applyFill="1" applyAlignment="1">
      <alignment horizontal="center"/>
    </xf>
    <xf numFmtId="0" fontId="0" fillId="37" borderId="0" xfId="0" applyFill="1" applyAlignment="1">
      <alignment horizontal="center"/>
    </xf>
    <xf numFmtId="165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165" fontId="0" fillId="37" borderId="0" xfId="0" applyNumberFormat="1" applyFill="1"/>
    <xf numFmtId="165" fontId="0" fillId="0" borderId="0" xfId="0" applyNumberFormat="1" applyFill="1" applyBorder="1"/>
    <xf numFmtId="0" fontId="0" fillId="35" borderId="0" xfId="0" applyFill="1"/>
    <xf numFmtId="0" fontId="0" fillId="37" borderId="0" xfId="0" applyFill="1" applyBorder="1"/>
    <xf numFmtId="165" fontId="0" fillId="37" borderId="0" xfId="0" applyNumberFormat="1" applyFill="1" applyBorder="1"/>
    <xf numFmtId="0" fontId="0" fillId="35" borderId="0" xfId="0" applyFill="1" applyBorder="1"/>
    <xf numFmtId="0" fontId="0" fillId="0" borderId="0" xfId="0" applyNumberFormat="1" applyAlignment="1">
      <alignment horizontal="center"/>
    </xf>
    <xf numFmtId="0" fontId="0" fillId="37" borderId="0" xfId="0" applyNumberFormat="1" applyFill="1" applyAlignment="1">
      <alignment horizontal="center"/>
    </xf>
    <xf numFmtId="0" fontId="0" fillId="0" borderId="0" xfId="0" applyNumberFormat="1"/>
    <xf numFmtId="0" fontId="0" fillId="35" borderId="18" xfId="0" applyFill="1" applyBorder="1"/>
    <xf numFmtId="49" fontId="0" fillId="38" borderId="0" xfId="0" applyNumberFormat="1" applyFill="1" applyAlignment="1">
      <alignment horizontal="center"/>
    </xf>
    <xf numFmtId="0" fontId="0" fillId="38" borderId="0" xfId="0" applyFill="1"/>
    <xf numFmtId="49" fontId="16" fillId="38" borderId="18" xfId="0" applyNumberFormat="1" applyFont="1" applyFill="1" applyBorder="1" applyAlignment="1">
      <alignment horizontal="center"/>
    </xf>
    <xf numFmtId="0" fontId="16" fillId="38" borderId="18" xfId="0" applyFont="1" applyFill="1" applyBorder="1"/>
    <xf numFmtId="0" fontId="16" fillId="38" borderId="18" xfId="0" applyFont="1" applyFill="1" applyBorder="1" applyAlignment="1">
      <alignment horizontal="center"/>
    </xf>
    <xf numFmtId="0" fontId="0" fillId="38" borderId="18" xfId="0" applyFill="1" applyBorder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 indent="1"/>
    </xf>
    <xf numFmtId="0" fontId="21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1" fillId="0" borderId="17" xfId="0" applyFont="1" applyBorder="1" applyAlignment="1" applyProtection="1">
      <alignment horizontal="center"/>
      <protection locked="0"/>
    </xf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Border="1" applyAlignment="1"/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0" fillId="0" borderId="0" xfId="0" applyFont="1" applyProtection="1"/>
    <xf numFmtId="0" fontId="20" fillId="36" borderId="17" xfId="0" applyFont="1" applyFill="1" applyBorder="1" applyProtection="1"/>
    <xf numFmtId="0" fontId="21" fillId="36" borderId="14" xfId="0" applyFont="1" applyFill="1" applyBorder="1" applyAlignment="1" applyProtection="1">
      <alignment horizontal="center"/>
    </xf>
    <xf numFmtId="0" fontId="21" fillId="36" borderId="40" xfId="0" applyFont="1" applyFill="1" applyBorder="1" applyAlignment="1" applyProtection="1">
      <alignment horizontal="center"/>
    </xf>
    <xf numFmtId="0" fontId="21" fillId="36" borderId="24" xfId="0" applyFont="1" applyFill="1" applyBorder="1" applyAlignment="1" applyProtection="1">
      <alignment horizontal="center"/>
    </xf>
    <xf numFmtId="0" fontId="20" fillId="36" borderId="26" xfId="0" applyFont="1" applyFill="1" applyBorder="1" applyAlignment="1" applyProtection="1">
      <alignment horizontal="left"/>
    </xf>
    <xf numFmtId="0" fontId="20" fillId="35" borderId="26" xfId="0" applyFont="1" applyFill="1" applyBorder="1" applyAlignment="1" applyProtection="1">
      <alignment horizontal="center"/>
      <protection locked="0"/>
    </xf>
    <xf numFmtId="1" fontId="20" fillId="36" borderId="12" xfId="0" applyNumberFormat="1" applyFont="1" applyFill="1" applyBorder="1" applyAlignment="1" applyProtection="1">
      <alignment horizontal="center"/>
    </xf>
    <xf numFmtId="1" fontId="20" fillId="36" borderId="17" xfId="0" applyNumberFormat="1" applyFont="1" applyFill="1" applyBorder="1" applyAlignment="1" applyProtection="1">
      <alignment horizontal="center"/>
    </xf>
    <xf numFmtId="0" fontId="20" fillId="36" borderId="17" xfId="0" applyFont="1" applyFill="1" applyBorder="1" applyAlignment="1" applyProtection="1">
      <alignment horizontal="center"/>
    </xf>
    <xf numFmtId="0" fontId="20" fillId="35" borderId="12" xfId="0" applyFont="1" applyFill="1" applyBorder="1" applyAlignment="1" applyProtection="1">
      <alignment horizontal="center"/>
      <protection locked="0"/>
    </xf>
    <xf numFmtId="0" fontId="20" fillId="36" borderId="35" xfId="0" applyFont="1" applyFill="1" applyBorder="1" applyAlignment="1" applyProtection="1">
      <alignment horizontal="center"/>
    </xf>
    <xf numFmtId="1" fontId="20" fillId="36" borderId="35" xfId="0" applyNumberFormat="1" applyFont="1" applyFill="1" applyBorder="1" applyAlignment="1" applyProtection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21" fillId="36" borderId="25" xfId="0" applyFont="1" applyFill="1" applyBorder="1" applyAlignment="1" applyProtection="1">
      <alignment horizontal="center"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wrapText="1"/>
    </xf>
    <xf numFmtId="0" fontId="21" fillId="36" borderId="23" xfId="0" applyFont="1" applyFill="1" applyBorder="1" applyAlignment="1" applyProtection="1">
      <alignment wrapText="1"/>
    </xf>
    <xf numFmtId="0" fontId="20" fillId="36" borderId="28" xfId="0" applyFont="1" applyFill="1" applyBorder="1" applyAlignment="1">
      <alignment horizontal="center" wrapText="1"/>
    </xf>
    <xf numFmtId="17" fontId="23" fillId="36" borderId="14" xfId="0" applyNumberFormat="1" applyFont="1" applyFill="1" applyBorder="1" applyAlignment="1">
      <alignment horizontal="center" wrapText="1"/>
    </xf>
    <xf numFmtId="0" fontId="21" fillId="36" borderId="11" xfId="0" applyFont="1" applyFill="1" applyBorder="1" applyAlignment="1">
      <alignment horizontal="center" wrapText="1"/>
    </xf>
    <xf numFmtId="0" fontId="21" fillId="36" borderId="12" xfId="0" applyFont="1" applyFill="1" applyBorder="1" applyAlignment="1" applyProtection="1">
      <alignment horizontal="center"/>
    </xf>
    <xf numFmtId="0" fontId="21" fillId="36" borderId="33" xfId="0" applyFont="1" applyFill="1" applyBorder="1" applyAlignment="1" applyProtection="1">
      <alignment horizontal="center"/>
    </xf>
    <xf numFmtId="0" fontId="20" fillId="36" borderId="17" xfId="0" applyNumberFormat="1" applyFont="1" applyFill="1" applyBorder="1" applyAlignment="1" applyProtection="1">
      <alignment horizontal="center"/>
    </xf>
    <xf numFmtId="10" fontId="20" fillId="36" borderId="26" xfId="39" applyNumberFormat="1" applyFont="1" applyFill="1" applyBorder="1" applyAlignment="1" applyProtection="1">
      <alignment horizontal="center"/>
    </xf>
    <xf numFmtId="1" fontId="20" fillId="36" borderId="33" xfId="0" applyNumberFormat="1" applyFont="1" applyFill="1" applyBorder="1" applyAlignment="1" applyProtection="1">
      <alignment horizontal="center"/>
    </xf>
    <xf numFmtId="0" fontId="20" fillId="36" borderId="34" xfId="0" applyFont="1" applyFill="1" applyBorder="1" applyAlignment="1" applyProtection="1">
      <alignment horizontal="left"/>
    </xf>
    <xf numFmtId="1" fontId="20" fillId="36" borderId="36" xfId="0" applyNumberFormat="1" applyFont="1" applyFill="1" applyBorder="1" applyAlignment="1" applyProtection="1">
      <alignment horizontal="center"/>
    </xf>
    <xf numFmtId="165" fontId="0" fillId="0" borderId="0" xfId="0" applyNumberFormat="1"/>
    <xf numFmtId="165" fontId="0" fillId="37" borderId="0" xfId="0" applyNumberFormat="1" applyFill="1" applyAlignment="1">
      <alignment horizontal="center"/>
    </xf>
    <xf numFmtId="10" fontId="0" fillId="0" borderId="0" xfId="39" applyNumberFormat="1" applyFont="1"/>
    <xf numFmtId="0" fontId="20" fillId="0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164" fontId="20" fillId="36" borderId="17" xfId="39" applyNumberFormat="1" applyFont="1" applyFill="1" applyBorder="1"/>
    <xf numFmtId="0" fontId="21" fillId="36" borderId="24" xfId="0" applyFont="1" applyFill="1" applyBorder="1" applyAlignment="1" applyProtection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/>
    </xf>
    <xf numFmtId="0" fontId="21" fillId="36" borderId="27" xfId="0" applyFont="1" applyFill="1" applyBorder="1" applyAlignment="1" applyProtection="1">
      <alignment horizontal="center" wrapText="1"/>
    </xf>
    <xf numFmtId="0" fontId="21" fillId="36" borderId="22" xfId="0" applyFont="1" applyFill="1" applyBorder="1" applyAlignment="1" applyProtection="1">
      <alignment horizontal="center" wrapText="1"/>
    </xf>
    <xf numFmtId="0" fontId="21" fillId="36" borderId="16" xfId="0" applyFont="1" applyFill="1" applyBorder="1" applyAlignment="1" applyProtection="1">
      <alignment horizontal="center" wrapText="1"/>
    </xf>
    <xf numFmtId="0" fontId="21" fillId="36" borderId="19" xfId="0" applyFont="1" applyFill="1" applyBorder="1" applyAlignment="1">
      <alignment horizontal="center"/>
    </xf>
    <xf numFmtId="0" fontId="21" fillId="36" borderId="21" xfId="0" applyFont="1" applyFill="1" applyBorder="1" applyAlignment="1">
      <alignment horizontal="center"/>
    </xf>
    <xf numFmtId="0" fontId="21" fillId="36" borderId="20" xfId="0" applyFont="1" applyFill="1" applyBorder="1" applyAlignment="1">
      <alignment horizontal="center"/>
    </xf>
    <xf numFmtId="0" fontId="20" fillId="36" borderId="17" xfId="0" applyFont="1" applyFill="1" applyBorder="1" applyAlignment="1" applyProtection="1">
      <alignment horizontal="center" wrapText="1"/>
    </xf>
    <xf numFmtId="0" fontId="21" fillId="36" borderId="29" xfId="0" applyFont="1" applyFill="1" applyBorder="1" applyAlignment="1" applyProtection="1">
      <alignment horizontal="center" wrapText="1"/>
    </xf>
    <xf numFmtId="0" fontId="21" fillId="36" borderId="30" xfId="0" applyFont="1" applyFill="1" applyBorder="1" applyAlignment="1" applyProtection="1">
      <alignment horizontal="center" wrapText="1"/>
    </xf>
    <xf numFmtId="0" fontId="21" fillId="36" borderId="15" xfId="0" applyFont="1" applyFill="1" applyBorder="1" applyAlignment="1" applyProtection="1">
      <alignment horizontal="center" wrapText="1"/>
    </xf>
    <xf numFmtId="0" fontId="21" fillId="36" borderId="13" xfId="0" applyFont="1" applyFill="1" applyBorder="1" applyAlignment="1" applyProtection="1">
      <alignment horizontal="center" wrapText="1"/>
    </xf>
    <xf numFmtId="0" fontId="21" fillId="36" borderId="31" xfId="0" applyFont="1" applyFill="1" applyBorder="1" applyAlignment="1" applyProtection="1">
      <alignment horizontal="center" wrapText="1"/>
    </xf>
    <xf numFmtId="0" fontId="21" fillId="36" borderId="32" xfId="0" applyFont="1" applyFill="1" applyBorder="1" applyAlignment="1" applyProtection="1">
      <alignment horizontal="center" wrapText="1"/>
    </xf>
    <xf numFmtId="0" fontId="21" fillId="36" borderId="37" xfId="0" applyFont="1" applyFill="1" applyBorder="1" applyAlignment="1" applyProtection="1">
      <alignment horizontal="center" wrapText="1"/>
    </xf>
    <xf numFmtId="0" fontId="21" fillId="36" borderId="38" xfId="0" applyFont="1" applyFill="1" applyBorder="1" applyAlignment="1" applyProtection="1">
      <alignment horizontal="center" wrapText="1"/>
    </xf>
    <xf numFmtId="0" fontId="21" fillId="36" borderId="18" xfId="0" applyFont="1" applyFill="1" applyBorder="1" applyAlignment="1" applyProtection="1">
      <alignment horizontal="center" wrapText="1"/>
    </xf>
    <xf numFmtId="0" fontId="21" fillId="36" borderId="39" xfId="0" applyFont="1" applyFill="1" applyBorder="1" applyAlignment="1" applyProtection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16" fillId="38" borderId="0" xfId="0" applyFont="1" applyFill="1" applyBorder="1" applyAlignment="1">
      <alignment horizontal="center"/>
    </xf>
    <xf numFmtId="0" fontId="16" fillId="38" borderId="0" xfId="0" applyFont="1" applyFill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 2 2" xfId="44"/>
    <cellStyle name="Normal 3" xfId="45"/>
    <cellStyle name="Normal 3 2" xfId="46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ydie Kidd" refreshedDate="43398.480647222219" createdVersion="5" refreshedVersion="6" minRefreshableVersion="3" recordCount="8">
  <cacheSource type="worksheet">
    <worksheetSource ref="A3:T11" sheet="Prov II"/>
  </cacheSource>
  <cacheFields count="20">
    <cacheField name="Sponsor ID" numFmtId="0">
      <sharedItems containsSemiMixedTypes="0" containsString="0" containsNumber="1" containsInteger="1" minValue="159188" maxValue="159983" count="9">
        <n v="159526"/>
        <n v="159635"/>
        <n v="159896"/>
        <n v="159983"/>
        <n v="159342" u="1"/>
        <n v="159434" u="1"/>
        <n v="159398" u="1"/>
        <n v="159430" u="1"/>
        <n v="159188" u="1"/>
      </sharedItems>
    </cacheField>
    <cacheField name="Site ID" numFmtId="0">
      <sharedItems containsSemiMixedTypes="0" containsString="0" containsNumber="1" containsInteger="1" minValue="661528" maxValue="664874"/>
    </cacheField>
    <cacheField name="County/Dist" numFmtId="49">
      <sharedItems/>
    </cacheField>
    <cacheField name="Sponsor Name" numFmtId="0">
      <sharedItems/>
    </cacheField>
    <cacheField name="Site Name" numFmtId="0">
      <sharedItems/>
    </cacheField>
    <cacheField name="Program" numFmtId="0">
      <sharedItems/>
    </cacheField>
    <cacheField name="Paid " numFmtId="0">
      <sharedItems containsSemiMixedTypes="0" containsString="0" containsNumber="1" minValue="8.3699999999999997E-2" maxValue="0.27929999999999999"/>
    </cacheField>
    <cacheField name="Free " numFmtId="0">
      <sharedItems containsSemiMixedTypes="0" containsString="0" containsNumber="1" minValue="0.5675" maxValue="0.83620000000000005"/>
    </cacheField>
    <cacheField name="Reduced" numFmtId="0">
      <sharedItems containsSemiMixedTypes="0" containsString="0" containsNumber="1" minValue="4.3700000000000003E-2" maxValue="0.16619999999999999"/>
    </cacheField>
    <cacheField name="K-3" numFmtId="0">
      <sharedItems containsSemiMixedTypes="0" containsString="0" containsNumber="1" minValue="0" maxValue="0.91269999999999996"/>
    </cacheField>
    <cacheField name="Total" numFmtId="165">
      <sharedItems containsSemiMixedTypes="0" containsString="0" containsNumber="1" minValue="0.99999999999999989" maxValue="1"/>
    </cacheField>
    <cacheField name="Base Yr" numFmtId="0">
      <sharedItems/>
    </cacheField>
    <cacheField name="Total2" numFmtId="0">
      <sharedItems containsSemiMixedTypes="0" containsString="0" containsNumber="1" containsInteger="1" minValue="106" maxValue="509"/>
    </cacheField>
    <cacheField name="Paid 2" numFmtId="0">
      <sharedItems containsSemiMixedTypes="0" containsString="0" containsNumber="1" containsInteger="1" minValue="32" maxValue="126"/>
    </cacheField>
    <cacheField name="Free 2" numFmtId="0">
      <sharedItems containsSemiMixedTypes="0" containsString="0" containsNumber="1" containsInteger="1" minValue="58" maxValue="414"/>
    </cacheField>
    <cacheField name="Reduced2" numFmtId="0">
      <sharedItems containsSemiMixedTypes="0" containsString="0" containsNumber="1" containsInteger="1" minValue="5" maxValue="40"/>
    </cacheField>
    <cacheField name="Total3" numFmtId="165">
      <sharedItems containsSemiMixedTypes="0" containsString="0" containsNumber="1" minValue="0.99999999999999989" maxValue="1"/>
    </cacheField>
    <cacheField name="Paid 3" numFmtId="165">
      <sharedItems containsSemiMixedTypes="0" containsString="0" containsNumber="1" minValue="8.09E-2" maxValue="0.32890000000000003"/>
    </cacheField>
    <cacheField name="Free 3" numFmtId="0">
      <sharedItems containsSemiMixedTypes="0" containsString="0" containsNumber="1" minValue="0.54720000000000002" maxValue="0.83809999999999996"/>
    </cacheField>
    <cacheField name="Reduced3" numFmtId="0">
      <sharedItems containsSemiMixedTypes="0" containsString="0" containsNumber="1" minValue="3.1600000000000003E-2" maxValue="0.1414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n v="662182"/>
    <s v="37-507"/>
    <s v="Mount Baker School District"/>
    <s v="Kendall Elementary"/>
    <s v="Lunch"/>
    <n v="0.27929999999999999"/>
    <n v="0.65720000000000001"/>
    <n v="6.3500000000000001E-2"/>
    <n v="0.64600000000000002"/>
    <n v="1"/>
    <s v="2013-14"/>
    <n v="383"/>
    <n v="126"/>
    <n v="233"/>
    <n v="24"/>
    <n v="1"/>
    <n v="0.32890000000000003"/>
    <n v="0.60840000000000005"/>
    <n v="6.2700000000000006E-2"/>
  </r>
  <r>
    <x v="1"/>
    <n v="661823"/>
    <s v="24-014"/>
    <s v="Nespelem School District"/>
    <s v="Nespelem Elementary"/>
    <s v="Lunch"/>
    <n v="0.2099"/>
    <n v="0.74629999999999996"/>
    <n v="4.3799999999999999E-2"/>
    <n v="0.45329999999999998"/>
    <n v="0.99999999999999989"/>
    <s v="2011-12"/>
    <n v="158"/>
    <n v="32"/>
    <n v="121"/>
    <n v="5"/>
    <n v="1"/>
    <n v="0.2026"/>
    <n v="0.76580000000000004"/>
    <n v="3.1600000000000003E-2"/>
  </r>
  <r>
    <x v="2"/>
    <n v="664581"/>
    <s v="03-050"/>
    <s v="Paterson School District"/>
    <s v="Paterson Elementary School"/>
    <s v="Lunch"/>
    <n v="0.26629999999999998"/>
    <n v="0.5675"/>
    <n v="0.16619999999999999"/>
    <n v="0.42549999999999999"/>
    <n v="1"/>
    <s v="2009-10"/>
    <n v="106"/>
    <n v="33"/>
    <n v="58"/>
    <n v="15"/>
    <n v="1"/>
    <n v="0.31130000000000002"/>
    <n v="0.54720000000000002"/>
    <n v="0.14149999999999999"/>
  </r>
  <r>
    <x v="3"/>
    <n v="664615"/>
    <s v="13-073"/>
    <s v="Wahluke School District"/>
    <s v="Mattawa Elementary"/>
    <s v="Lunch"/>
    <n v="8.9599999999999999E-2"/>
    <n v="0.83620000000000005"/>
    <n v="7.4200000000000002E-2"/>
    <n v="0.79790000000000005"/>
    <n v="1"/>
    <s v="2011-12"/>
    <n v="494"/>
    <n v="40"/>
    <n v="414"/>
    <n v="40"/>
    <n v="0.99999999999999989"/>
    <n v="8.09E-2"/>
    <n v="0.83809999999999996"/>
    <n v="8.1000000000000003E-2"/>
  </r>
  <r>
    <x v="3"/>
    <n v="664400"/>
    <s v="13-073"/>
    <s v="Wahluke School District"/>
    <s v="Morris Schott Middle School"/>
    <s v="Lunch"/>
    <n v="0.12180000000000001"/>
    <n v="0.83450000000000002"/>
    <n v="4.3700000000000003E-2"/>
    <n v="0.66679999999999995"/>
    <n v="1"/>
    <s v="2011-12"/>
    <n v="301"/>
    <n v="43"/>
    <n v="240"/>
    <n v="18"/>
    <n v="1"/>
    <n v="0.1429"/>
    <n v="0.79730000000000001"/>
    <n v="5.9799999999999999E-2"/>
  </r>
  <r>
    <x v="3"/>
    <n v="661528"/>
    <s v="13-073"/>
    <s v="Wahluke School District"/>
    <s v="Saddle Mountain Inter"/>
    <s v="Lunch"/>
    <n v="0.121"/>
    <n v="0.83450000000000002"/>
    <n v="4.4499999999999998E-2"/>
    <n v="0.91269999999999996"/>
    <n v="1"/>
    <s v="2011-12"/>
    <n v="439"/>
    <n v="61"/>
    <n v="355"/>
    <n v="23"/>
    <n v="1"/>
    <n v="0.13890000000000002"/>
    <n v="0.80869999999999997"/>
    <n v="5.2400000000000002E-2"/>
  </r>
  <r>
    <x v="3"/>
    <n v="664874"/>
    <s v="13-073"/>
    <s v="Wahluke School District"/>
    <s v="Wahluke High School"/>
    <s v="Lunch"/>
    <n v="0.1101"/>
    <n v="0.81140000000000001"/>
    <n v="7.85E-2"/>
    <n v="0"/>
    <n v="1"/>
    <s v="2011-12"/>
    <n v="509"/>
    <n v="72"/>
    <n v="399"/>
    <n v="38"/>
    <n v="1"/>
    <n v="0.1414"/>
    <n v="0.78390000000000004"/>
    <n v="7.4700000000000003E-2"/>
  </r>
  <r>
    <x v="3"/>
    <n v="664156"/>
    <s v="13-073"/>
    <s v="Wahluke School District"/>
    <s v="Wahluke Junior High School"/>
    <s v="Lunch"/>
    <n v="8.3699999999999997E-2"/>
    <n v="0.8337"/>
    <n v="8.2600000000000007E-2"/>
    <n v="0"/>
    <n v="1"/>
    <s v="2011-12"/>
    <n v="468"/>
    <n v="65"/>
    <n v="370"/>
    <n v="33"/>
    <n v="1"/>
    <n v="0.1389"/>
    <n v="0.79059999999999997"/>
    <n v="7.0499999999999993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A8" firstHeaderRow="1" firstDataRow="1" firstDataCol="1"/>
  <pivotFields count="20">
    <pivotField axis="axisRow" showAll="0">
      <items count="10">
        <item m="1" x="8"/>
        <item m="1" x="4"/>
        <item m="1" x="6"/>
        <item m="1" x="7"/>
        <item m="1" x="5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showAll="0"/>
    <pivotField showAll="0"/>
  </pivotFields>
  <rowFields count="1">
    <field x="0"/>
  </rowFields>
  <rowItems count="5">
    <i>
      <x v="5"/>
    </i>
    <i>
      <x v="6"/>
    </i>
    <i>
      <x v="7"/>
    </i>
    <i>
      <x v="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"/>
  <sheetViews>
    <sheetView showGridLines="0" tabSelected="1" topLeftCell="A2" workbookViewId="0">
      <selection activeCell="N33" sqref="N33"/>
    </sheetView>
  </sheetViews>
  <sheetFormatPr defaultRowHeight="15" x14ac:dyDescent="0.25"/>
  <cols>
    <col min="1" max="1" width="13.140625" customWidth="1"/>
    <col min="2" max="2" width="41.5703125" customWidth="1"/>
    <col min="3" max="3" width="14.28515625" customWidth="1"/>
    <col min="4" max="6" width="9.7109375" customWidth="1"/>
    <col min="7" max="11" width="9.7109375" hidden="1" customWidth="1"/>
    <col min="12" max="15" width="9.7109375" customWidth="1"/>
  </cols>
  <sheetData>
    <row r="1" spans="1:15" x14ac:dyDescent="0.25">
      <c r="A1" s="47"/>
      <c r="B1" s="110"/>
      <c r="C1" s="110"/>
      <c r="D1" s="110"/>
      <c r="E1" s="110"/>
      <c r="F1" s="110"/>
      <c r="G1" s="110"/>
      <c r="H1" s="110"/>
      <c r="I1" s="110"/>
      <c r="J1" s="47"/>
      <c r="K1" s="47"/>
      <c r="L1" s="47"/>
      <c r="M1" s="47"/>
      <c r="N1" s="47"/>
      <c r="O1" s="47"/>
    </row>
    <row r="2" spans="1:15" x14ac:dyDescent="0.25">
      <c r="A2" s="47"/>
      <c r="B2" s="50" t="s">
        <v>49</v>
      </c>
      <c r="C2" s="50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8.25" customHeight="1" x14ac:dyDescent="0.25">
      <c r="A3" s="47"/>
      <c r="B3" s="48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x14ac:dyDescent="0.25">
      <c r="A4" s="47"/>
      <c r="B4" s="68" t="s">
        <v>14</v>
      </c>
      <c r="C4" s="96" t="str">
        <f>IF(C6=0," ",VLOOKUP(C6,'Prov II'!A4:E11,4,0))</f>
        <v xml:space="preserve"> </v>
      </c>
      <c r="D4" s="97"/>
      <c r="E4" s="97"/>
      <c r="F4" s="98"/>
      <c r="G4" s="47"/>
      <c r="H4" s="47"/>
      <c r="I4" s="47"/>
      <c r="J4" s="47"/>
      <c r="K4" s="47"/>
      <c r="L4" s="47"/>
      <c r="M4" s="47"/>
      <c r="N4" s="47"/>
      <c r="O4" s="47"/>
    </row>
    <row r="5" spans="1:15" ht="8.25" customHeight="1" x14ac:dyDescent="0.25">
      <c r="A5" s="47"/>
      <c r="B5" s="51"/>
      <c r="C5" s="49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x14ac:dyDescent="0.25">
      <c r="A6" s="47"/>
      <c r="B6" s="69" t="s">
        <v>37</v>
      </c>
      <c r="C6" s="45"/>
      <c r="D6" s="50"/>
      <c r="E6" s="50"/>
      <c r="F6" s="50"/>
      <c r="G6" s="50"/>
      <c r="H6" s="50"/>
      <c r="I6" s="50"/>
      <c r="J6" s="47"/>
      <c r="K6" s="47"/>
      <c r="L6" s="47"/>
      <c r="M6" s="47"/>
      <c r="N6" s="47"/>
      <c r="O6" s="47"/>
    </row>
    <row r="7" spans="1:15" s="16" customFormat="1" ht="6.75" customHeight="1" x14ac:dyDescent="0.25">
      <c r="A7" s="47"/>
      <c r="B7" s="43"/>
      <c r="C7" s="44"/>
      <c r="D7" s="50"/>
      <c r="E7" s="50"/>
      <c r="F7" s="50"/>
      <c r="G7" s="50"/>
      <c r="H7" s="50"/>
      <c r="I7" s="50"/>
      <c r="J7" s="47"/>
      <c r="K7" s="47"/>
      <c r="L7" s="47"/>
      <c r="M7" s="47"/>
      <c r="N7" s="47"/>
      <c r="O7" s="47"/>
    </row>
    <row r="8" spans="1:15" x14ac:dyDescent="0.25">
      <c r="A8" s="47"/>
      <c r="B8" s="92"/>
      <c r="C8" s="92"/>
      <c r="D8" s="92"/>
      <c r="E8" s="92"/>
      <c r="F8" s="92"/>
      <c r="G8" s="92"/>
      <c r="H8" s="92"/>
      <c r="I8" s="92"/>
      <c r="J8" s="47"/>
      <c r="K8" s="47"/>
      <c r="L8" s="47"/>
      <c r="M8" s="47"/>
      <c r="N8" s="47"/>
      <c r="O8" s="47"/>
    </row>
    <row r="9" spans="1:15" x14ac:dyDescent="0.25">
      <c r="A9" s="47"/>
      <c r="B9" s="111"/>
      <c r="C9" s="111"/>
      <c r="D9" s="111"/>
      <c r="E9" s="111"/>
      <c r="F9" s="111"/>
      <c r="G9" s="111"/>
      <c r="H9" s="111"/>
      <c r="I9" s="111"/>
      <c r="J9" s="47"/>
      <c r="K9" s="47"/>
      <c r="L9" s="47"/>
      <c r="M9" s="47"/>
      <c r="N9" s="47"/>
      <c r="O9" s="47"/>
    </row>
    <row r="10" spans="1:15" ht="15" customHeight="1" x14ac:dyDescent="0.25">
      <c r="A10" s="70"/>
      <c r="B10" s="93" t="s">
        <v>0</v>
      </c>
      <c r="C10" s="71"/>
      <c r="D10" s="100" t="s">
        <v>41</v>
      </c>
      <c r="E10" s="101"/>
      <c r="F10" s="93"/>
      <c r="G10" s="100" t="s">
        <v>42</v>
      </c>
      <c r="H10" s="101"/>
      <c r="I10" s="104"/>
      <c r="J10" s="99" t="s">
        <v>5</v>
      </c>
      <c r="K10" s="52"/>
      <c r="L10" s="106" t="s">
        <v>50</v>
      </c>
      <c r="M10" s="101"/>
      <c r="N10" s="101"/>
      <c r="O10" s="104"/>
    </row>
    <row r="11" spans="1:15" x14ac:dyDescent="0.25">
      <c r="A11" s="87" t="s">
        <v>45</v>
      </c>
      <c r="B11" s="94"/>
      <c r="C11" s="72">
        <v>43374</v>
      </c>
      <c r="D11" s="102"/>
      <c r="E11" s="103"/>
      <c r="F11" s="95"/>
      <c r="G11" s="102"/>
      <c r="H11" s="103"/>
      <c r="I11" s="105"/>
      <c r="J11" s="99"/>
      <c r="K11" s="52"/>
      <c r="L11" s="107"/>
      <c r="M11" s="108"/>
      <c r="N11" s="108"/>
      <c r="O11" s="109"/>
    </row>
    <row r="12" spans="1:15" x14ac:dyDescent="0.25">
      <c r="A12" s="67" t="s">
        <v>46</v>
      </c>
      <c r="B12" s="95"/>
      <c r="C12" s="73" t="s">
        <v>1</v>
      </c>
      <c r="D12" s="74" t="s">
        <v>2</v>
      </c>
      <c r="E12" s="74" t="s">
        <v>3</v>
      </c>
      <c r="F12" s="74" t="s">
        <v>4</v>
      </c>
      <c r="G12" s="74" t="s">
        <v>2</v>
      </c>
      <c r="H12" s="74" t="s">
        <v>3</v>
      </c>
      <c r="I12" s="75" t="s">
        <v>4</v>
      </c>
      <c r="J12" s="53"/>
      <c r="K12" s="52"/>
      <c r="L12" s="54" t="s">
        <v>2</v>
      </c>
      <c r="M12" s="54" t="s">
        <v>3</v>
      </c>
      <c r="N12" s="55" t="s">
        <v>4</v>
      </c>
      <c r="O12" s="56" t="s">
        <v>26</v>
      </c>
    </row>
    <row r="13" spans="1:15" x14ac:dyDescent="0.25">
      <c r="A13" s="76">
        <f>IF($C$6=0,0,VLOOKUP($C$6,'Site #s'!$A$4:$I$15,2,FALSE))</f>
        <v>0</v>
      </c>
      <c r="B13" s="57" t="str">
        <f>IF(A13=0," ",VLOOKUP(A13,'Prov II'!$B$4:$T$12,4,FALSE))</f>
        <v xml:space="preserve"> </v>
      </c>
      <c r="C13" s="58"/>
      <c r="D13" s="77" t="str">
        <f>IF(A13=0," ",VLOOKUP(A13,'Prov II'!$B$4:$T$12,17,FALSE))</f>
        <v xml:space="preserve"> </v>
      </c>
      <c r="E13" s="77" t="str">
        <f>IF(A13=0," ",VLOOKUP(A13,'Prov II'!$B$4:$T$12,18,FALSE))</f>
        <v xml:space="preserve"> </v>
      </c>
      <c r="F13" s="77" t="str">
        <f>IF(A13=0," ",VLOOKUP(A13,'Prov II'!$B$4:$T$12,19,FALSE))</f>
        <v xml:space="preserve"> </v>
      </c>
      <c r="G13" s="59" t="str">
        <f>IF(D13=" "," ",ROUND(D13*C13,0))</f>
        <v xml:space="preserve"> </v>
      </c>
      <c r="H13" s="59" t="str">
        <f>IF(E13=" "," ",ROUND(E13*C13,0))</f>
        <v xml:space="preserve"> </v>
      </c>
      <c r="I13" s="78" t="str">
        <f>IF(F13=" "," ",ROUND(F13*C13,0))</f>
        <v xml:space="preserve"> </v>
      </c>
      <c r="J13" s="60" t="str">
        <f>IF(F13=" "," ",SUM(G13+H13+I13))</f>
        <v xml:space="preserve"> </v>
      </c>
      <c r="K13" s="52"/>
      <c r="L13" s="61" t="str">
        <f>IF(G13=" "," ",IF(J13&lt;C13,G13+1,(IF(J13&gt;C13,G13-1,G13))))</f>
        <v xml:space="preserve"> </v>
      </c>
      <c r="M13" s="60" t="str">
        <f t="shared" ref="M13" si="0">H13</f>
        <v xml:space="preserve"> </v>
      </c>
      <c r="N13" s="60" t="str">
        <f t="shared" ref="N13" si="1">I13</f>
        <v xml:space="preserve"> </v>
      </c>
      <c r="O13" s="61" t="str">
        <f>IF(L13=" "," ",SUM(L13:N13))</f>
        <v xml:space="preserve"> </v>
      </c>
    </row>
    <row r="14" spans="1:15" x14ac:dyDescent="0.25">
      <c r="A14" s="76">
        <f>IF($C$6=0,0,VLOOKUP($C$6,'Site #s'!$A$4:$I$15,3,FALSE))</f>
        <v>0</v>
      </c>
      <c r="B14" s="57" t="str">
        <f>IF(A14=0," ",VLOOKUP(A14,'Prov II'!$B$4:$T$12,4,FALSE))</f>
        <v xml:space="preserve"> </v>
      </c>
      <c r="C14" s="58"/>
      <c r="D14" s="77" t="str">
        <f>IF(A14=0," ",VLOOKUP(A14,'Prov II'!$B$4:$T$12,17,FALSE))</f>
        <v xml:space="preserve"> </v>
      </c>
      <c r="E14" s="77" t="str">
        <f>IF(A14=0," ",VLOOKUP(A14,'Prov II'!$B$4:$T$12,18,FALSE))</f>
        <v xml:space="preserve"> </v>
      </c>
      <c r="F14" s="77" t="str">
        <f>IF(A14=0," ",VLOOKUP(A14,'Prov II'!$B$4:$T$12,19,FALSE))</f>
        <v xml:space="preserve"> </v>
      </c>
      <c r="G14" s="59" t="str">
        <f>IF(D14=" "," ",ROUND(D14*C14,0))</f>
        <v xml:space="preserve"> </v>
      </c>
      <c r="H14" s="59" t="str">
        <f>IF(E14=" "," ",ROUND(E14*C14,0))</f>
        <v xml:space="preserve"> </v>
      </c>
      <c r="I14" s="78" t="str">
        <f>IF(F14=" "," ",ROUND(F14*C14,0))</f>
        <v xml:space="preserve"> </v>
      </c>
      <c r="J14" s="60" t="str">
        <f>IF(F14=" "," ",SUM(G14+H14+I14))</f>
        <v xml:space="preserve"> </v>
      </c>
      <c r="K14" s="52"/>
      <c r="L14" s="61" t="str">
        <f t="shared" ref="L14:L20" si="2">IF(G14=" "," ",IF(J14&lt;C14,G14+1,(IF(J14&gt;C14,G14-1,G14))))</f>
        <v xml:space="preserve"> </v>
      </c>
      <c r="M14" s="60" t="str">
        <f t="shared" ref="M14:M20" si="3">H14</f>
        <v xml:space="preserve"> </v>
      </c>
      <c r="N14" s="60" t="str">
        <f t="shared" ref="N14:N20" si="4">I14</f>
        <v xml:space="preserve"> </v>
      </c>
      <c r="O14" s="61" t="str">
        <f t="shared" ref="O14:O20" si="5">IF(L14=" "," ",SUM(L14:N14))</f>
        <v xml:space="preserve"> </v>
      </c>
    </row>
    <row r="15" spans="1:15" x14ac:dyDescent="0.25">
      <c r="A15" s="76">
        <f>IF($C$6=0,0,VLOOKUP($C$6,'Site #s'!$A$4:$I$15,4,FALSE))</f>
        <v>0</v>
      </c>
      <c r="B15" s="57" t="str">
        <f>IF(A15=0," ",VLOOKUP(A15,'Prov II'!$B$4:$T$12,4,FALSE))</f>
        <v xml:space="preserve"> </v>
      </c>
      <c r="C15" s="58"/>
      <c r="D15" s="77" t="str">
        <f>IF(A15=0," ",VLOOKUP(A15,'Prov II'!$B$4:$T$12,17,FALSE))</f>
        <v xml:space="preserve"> </v>
      </c>
      <c r="E15" s="77" t="str">
        <f>IF(A15=0," ",VLOOKUP(A15,'Prov II'!$B$4:$T$12,18,FALSE))</f>
        <v xml:space="preserve"> </v>
      </c>
      <c r="F15" s="77" t="str">
        <f>IF(A15=0," ",VLOOKUP(A15,'Prov II'!$B$4:$T$12,19,FALSE))</f>
        <v xml:space="preserve"> </v>
      </c>
      <c r="G15" s="59" t="str">
        <f t="shared" ref="G15:G20" si="6">IF(D15=" "," ",ROUND(D15*C15,0))</f>
        <v xml:space="preserve"> </v>
      </c>
      <c r="H15" s="59" t="str">
        <f t="shared" ref="H15:H20" si="7">IF(E15=" "," ",ROUND(E15*C15,0))</f>
        <v xml:space="preserve"> </v>
      </c>
      <c r="I15" s="78" t="str">
        <f t="shared" ref="I15:I20" si="8">IF(F15=" "," ",ROUND(F15*C15,0))</f>
        <v xml:space="preserve"> </v>
      </c>
      <c r="J15" s="60" t="str">
        <f t="shared" ref="J15:J20" si="9">IF(F15=" "," ",SUM(G15+H15+I15))</f>
        <v xml:space="preserve"> </v>
      </c>
      <c r="K15" s="52"/>
      <c r="L15" s="61" t="str">
        <f t="shared" si="2"/>
        <v xml:space="preserve"> </v>
      </c>
      <c r="M15" s="60" t="str">
        <f t="shared" si="3"/>
        <v xml:space="preserve"> </v>
      </c>
      <c r="N15" s="60" t="str">
        <f t="shared" si="4"/>
        <v xml:space="preserve"> </v>
      </c>
      <c r="O15" s="61" t="str">
        <f t="shared" si="5"/>
        <v xml:space="preserve"> </v>
      </c>
    </row>
    <row r="16" spans="1:15" x14ac:dyDescent="0.25">
      <c r="A16" s="76">
        <f>IF($C$6=0,0,VLOOKUP($C$6,'Site #s'!$A$4:$I$15,5,FALSE))</f>
        <v>0</v>
      </c>
      <c r="B16" s="57" t="str">
        <f>IF(A16=0," ",VLOOKUP(A16,'Prov II'!$B$4:$T$12,4,FALSE))</f>
        <v xml:space="preserve"> </v>
      </c>
      <c r="C16" s="58"/>
      <c r="D16" s="77" t="str">
        <f>IF(A16=0," ",VLOOKUP(A16,'Prov II'!$B$4:$T$12,17,FALSE))</f>
        <v xml:space="preserve"> </v>
      </c>
      <c r="E16" s="77" t="str">
        <f>IF(A16=0," ",VLOOKUP(A16,'Prov II'!$B$4:$T$12,18,FALSE))</f>
        <v xml:space="preserve"> </v>
      </c>
      <c r="F16" s="77" t="str">
        <f>IF(A16=0," ",VLOOKUP(A16,'Prov II'!$B$4:$T$12,19,FALSE))</f>
        <v xml:space="preserve"> </v>
      </c>
      <c r="G16" s="59" t="str">
        <f t="shared" si="6"/>
        <v xml:space="preserve"> </v>
      </c>
      <c r="H16" s="59" t="str">
        <f t="shared" si="7"/>
        <v xml:space="preserve"> </v>
      </c>
      <c r="I16" s="78" t="str">
        <f t="shared" si="8"/>
        <v xml:space="preserve"> </v>
      </c>
      <c r="J16" s="60" t="str">
        <f t="shared" si="9"/>
        <v xml:space="preserve"> </v>
      </c>
      <c r="K16" s="52"/>
      <c r="L16" s="61" t="str">
        <f t="shared" si="2"/>
        <v xml:space="preserve"> </v>
      </c>
      <c r="M16" s="60" t="str">
        <f t="shared" si="3"/>
        <v xml:space="preserve"> </v>
      </c>
      <c r="N16" s="60" t="str">
        <f t="shared" si="4"/>
        <v xml:space="preserve"> </v>
      </c>
      <c r="O16" s="61" t="str">
        <f t="shared" si="5"/>
        <v xml:space="preserve"> </v>
      </c>
    </row>
    <row r="17" spans="1:15" x14ac:dyDescent="0.25">
      <c r="A17" s="76">
        <f>IF($C$6=0,0,VLOOKUP($C$6,'Site #s'!$A$4:$I$15,6,FALSE))</f>
        <v>0</v>
      </c>
      <c r="B17" s="57" t="str">
        <f>IF(A17=0," ",VLOOKUP(A17,'Prov II'!$B$4:$T$12,4,FALSE))</f>
        <v xml:space="preserve"> </v>
      </c>
      <c r="C17" s="58"/>
      <c r="D17" s="77" t="str">
        <f>IF(A17=0," ",VLOOKUP(A17,'Prov II'!$B$4:$T$12,17,FALSE))</f>
        <v xml:space="preserve"> </v>
      </c>
      <c r="E17" s="77" t="str">
        <f>IF(A17=0," ",VLOOKUP(A17,'Prov II'!$B$4:$T$12,18,FALSE))</f>
        <v xml:space="preserve"> </v>
      </c>
      <c r="F17" s="77" t="str">
        <f>IF(A17=0," ",VLOOKUP(A17,'Prov II'!$B$4:$T$12,19,FALSE))</f>
        <v xml:space="preserve"> </v>
      </c>
      <c r="G17" s="59" t="str">
        <f t="shared" si="6"/>
        <v xml:space="preserve"> </v>
      </c>
      <c r="H17" s="59" t="str">
        <f t="shared" si="7"/>
        <v xml:space="preserve"> </v>
      </c>
      <c r="I17" s="78" t="str">
        <f t="shared" si="8"/>
        <v xml:space="preserve"> </v>
      </c>
      <c r="J17" s="60" t="str">
        <f t="shared" si="9"/>
        <v xml:space="preserve"> </v>
      </c>
      <c r="K17" s="52"/>
      <c r="L17" s="61" t="str">
        <f t="shared" si="2"/>
        <v xml:space="preserve"> </v>
      </c>
      <c r="M17" s="60" t="str">
        <f t="shared" si="3"/>
        <v xml:space="preserve"> </v>
      </c>
      <c r="N17" s="60" t="str">
        <f t="shared" si="4"/>
        <v xml:space="preserve"> </v>
      </c>
      <c r="O17" s="61" t="str">
        <f t="shared" si="5"/>
        <v xml:space="preserve"> </v>
      </c>
    </row>
    <row r="18" spans="1:15" x14ac:dyDescent="0.25">
      <c r="A18" s="76">
        <f>IF($C$6=0,0,VLOOKUP($C$6,'Site #s'!$A$4:$I$15,7,FALSE))</f>
        <v>0</v>
      </c>
      <c r="B18" s="57" t="str">
        <f>IF(A18=0," ",VLOOKUP(A18,'Prov II'!$B$4:$T$12,4,FALSE))</f>
        <v xml:space="preserve"> </v>
      </c>
      <c r="C18" s="58"/>
      <c r="D18" s="77" t="str">
        <f>IF(A18=0," ",VLOOKUP(A18,'Prov II'!$B$4:$T$12,17,FALSE))</f>
        <v xml:space="preserve"> </v>
      </c>
      <c r="E18" s="77" t="str">
        <f>IF(A18=0," ",VLOOKUP(A18,'Prov II'!$B$4:$T$12,18,FALSE))</f>
        <v xml:space="preserve"> </v>
      </c>
      <c r="F18" s="77" t="str">
        <f>IF(A18=0," ",VLOOKUP(A18,'Prov II'!$B$4:$T$12,19,FALSE))</f>
        <v xml:space="preserve"> </v>
      </c>
      <c r="G18" s="59" t="str">
        <f t="shared" si="6"/>
        <v xml:space="preserve"> </v>
      </c>
      <c r="H18" s="59" t="str">
        <f t="shared" si="7"/>
        <v xml:space="preserve"> </v>
      </c>
      <c r="I18" s="78" t="str">
        <f t="shared" si="8"/>
        <v xml:space="preserve"> </v>
      </c>
      <c r="J18" s="60" t="str">
        <f t="shared" si="9"/>
        <v xml:space="preserve"> </v>
      </c>
      <c r="K18" s="52"/>
      <c r="L18" s="61" t="str">
        <f t="shared" si="2"/>
        <v xml:space="preserve"> </v>
      </c>
      <c r="M18" s="60" t="str">
        <f t="shared" si="3"/>
        <v xml:space="preserve"> </v>
      </c>
      <c r="N18" s="60" t="str">
        <f t="shared" si="4"/>
        <v xml:space="preserve"> </v>
      </c>
      <c r="O18" s="61" t="str">
        <f t="shared" si="5"/>
        <v xml:space="preserve"> </v>
      </c>
    </row>
    <row r="19" spans="1:15" x14ac:dyDescent="0.25">
      <c r="A19" s="76">
        <f>IF($C$6=0,0,VLOOKUP($C$6,'Site #s'!$A$4:$I$15,8,FALSE))</f>
        <v>0</v>
      </c>
      <c r="B19" s="57" t="str">
        <f>IF(A19=0," ",VLOOKUP(A19,'Prov II'!$B$4:$T$12,4,FALSE))</f>
        <v xml:space="preserve"> </v>
      </c>
      <c r="C19" s="58"/>
      <c r="D19" s="77" t="str">
        <f>IF(A19=0," ",VLOOKUP(A19,'Prov II'!$B$4:$T$12,17,FALSE))</f>
        <v xml:space="preserve"> </v>
      </c>
      <c r="E19" s="77" t="str">
        <f>IF(A19=0," ",VLOOKUP(A19,'Prov II'!$B$4:$T$12,18,FALSE))</f>
        <v xml:space="preserve"> </v>
      </c>
      <c r="F19" s="77" t="str">
        <f>IF(A19=0," ",VLOOKUP(A19,'Prov II'!$B$4:$T$12,19,FALSE))</f>
        <v xml:space="preserve"> </v>
      </c>
      <c r="G19" s="59" t="str">
        <f t="shared" si="6"/>
        <v xml:space="preserve"> </v>
      </c>
      <c r="H19" s="59" t="str">
        <f t="shared" si="7"/>
        <v xml:space="preserve"> </v>
      </c>
      <c r="I19" s="78" t="str">
        <f t="shared" si="8"/>
        <v xml:space="preserve"> </v>
      </c>
      <c r="J19" s="60" t="str">
        <f t="shared" si="9"/>
        <v xml:space="preserve"> </v>
      </c>
      <c r="K19" s="52"/>
      <c r="L19" s="61" t="str">
        <f t="shared" si="2"/>
        <v xml:space="preserve"> </v>
      </c>
      <c r="M19" s="60" t="str">
        <f t="shared" si="3"/>
        <v xml:space="preserve"> </v>
      </c>
      <c r="N19" s="60" t="str">
        <f t="shared" si="4"/>
        <v xml:space="preserve"> </v>
      </c>
      <c r="O19" s="61" t="str">
        <f t="shared" si="5"/>
        <v xml:space="preserve"> </v>
      </c>
    </row>
    <row r="20" spans="1:15" x14ac:dyDescent="0.25">
      <c r="A20" s="76">
        <f>IF($C$6=0,0,VLOOKUP($C$6,'Site #s'!$A$4:$I$15,9,FALSE))</f>
        <v>0</v>
      </c>
      <c r="B20" s="57" t="str">
        <f>IF(A20=0," ",VLOOKUP(A20,'Prov II'!$B$4:$T$12,4,FALSE))</f>
        <v xml:space="preserve"> </v>
      </c>
      <c r="C20" s="58"/>
      <c r="D20" s="77" t="str">
        <f>IF(A20=0," ",VLOOKUP(A20,'Prov II'!$B$4:$T$12,17,FALSE))</f>
        <v xml:space="preserve"> </v>
      </c>
      <c r="E20" s="77" t="str">
        <f>IF(A20=0," ",VLOOKUP(A20,'Prov II'!$B$4:$T$12,18,FALSE))</f>
        <v xml:space="preserve"> </v>
      </c>
      <c r="F20" s="77" t="str">
        <f>IF(A20=0," ",VLOOKUP(A20,'Prov II'!$B$4:$T$12,19,FALSE))</f>
        <v xml:space="preserve"> </v>
      </c>
      <c r="G20" s="59" t="str">
        <f t="shared" si="6"/>
        <v xml:space="preserve"> </v>
      </c>
      <c r="H20" s="59" t="str">
        <f t="shared" si="7"/>
        <v xml:space="preserve"> </v>
      </c>
      <c r="I20" s="78" t="str">
        <f t="shared" si="8"/>
        <v xml:space="preserve"> </v>
      </c>
      <c r="J20" s="60" t="str">
        <f t="shared" si="9"/>
        <v xml:space="preserve"> </v>
      </c>
      <c r="K20" s="52"/>
      <c r="L20" s="61" t="str">
        <f t="shared" si="2"/>
        <v xml:space="preserve"> </v>
      </c>
      <c r="M20" s="60" t="str">
        <f t="shared" si="3"/>
        <v xml:space="preserve"> </v>
      </c>
      <c r="N20" s="60" t="str">
        <f t="shared" si="4"/>
        <v xml:space="preserve"> </v>
      </c>
      <c r="O20" s="61" t="str">
        <f t="shared" si="5"/>
        <v xml:space="preserve"> </v>
      </c>
    </row>
    <row r="21" spans="1:15" x14ac:dyDescent="0.25">
      <c r="A21" s="61"/>
      <c r="B21" s="57"/>
      <c r="C21" s="62"/>
      <c r="D21" s="59"/>
      <c r="E21" s="59"/>
      <c r="F21" s="59"/>
      <c r="G21" s="59"/>
      <c r="H21" s="59"/>
      <c r="I21" s="78"/>
      <c r="J21" s="60"/>
      <c r="K21" s="52"/>
      <c r="L21" s="61"/>
      <c r="M21" s="61"/>
      <c r="N21" s="61"/>
      <c r="O21" s="61"/>
    </row>
    <row r="22" spans="1:15" x14ac:dyDescent="0.25">
      <c r="A22" s="53"/>
      <c r="B22" s="79" t="s">
        <v>6</v>
      </c>
      <c r="C22" s="63">
        <f>SUM(C13:C21)</f>
        <v>0</v>
      </c>
      <c r="D22" s="64"/>
      <c r="E22" s="64"/>
      <c r="F22" s="63"/>
      <c r="G22" s="64">
        <f>SUM(G13:G20)</f>
        <v>0</v>
      </c>
      <c r="H22" s="64">
        <f>SUM(H13:H20)</f>
        <v>0</v>
      </c>
      <c r="I22" s="80">
        <f>SUM(I13:I20)</f>
        <v>0</v>
      </c>
      <c r="J22" s="60">
        <f>SUM(G22:I22)</f>
        <v>0</v>
      </c>
      <c r="K22" s="52"/>
      <c r="L22" s="61">
        <f>SUM(L13:L21)</f>
        <v>0</v>
      </c>
      <c r="M22" s="61">
        <f t="shared" ref="M22:O22" si="10">SUM(M13:M21)</f>
        <v>0</v>
      </c>
      <c r="N22" s="61">
        <f t="shared" si="10"/>
        <v>0</v>
      </c>
      <c r="O22" s="61">
        <f t="shared" si="10"/>
        <v>0</v>
      </c>
    </row>
    <row r="23" spans="1:15" x14ac:dyDescent="0.25">
      <c r="B23" s="90"/>
      <c r="C23" s="90"/>
      <c r="D23" s="90"/>
      <c r="E23" s="90"/>
      <c r="F23" s="90"/>
      <c r="G23" s="90"/>
      <c r="H23" s="90"/>
      <c r="I23" s="90"/>
    </row>
    <row r="24" spans="1:15" x14ac:dyDescent="0.25">
      <c r="B24" s="91"/>
      <c r="C24" s="91"/>
      <c r="D24" s="91"/>
      <c r="E24" s="91"/>
      <c r="F24" s="91"/>
      <c r="G24" s="91"/>
      <c r="H24" s="91"/>
      <c r="I24" s="91"/>
    </row>
    <row r="25" spans="1:15" x14ac:dyDescent="0.25">
      <c r="G25" s="86">
        <f>IF($J$22=0,0,G22/$J$22)</f>
        <v>0</v>
      </c>
      <c r="H25" s="86">
        <f t="shared" ref="H25:J25" si="11">IF($J$22=0,0,H22/$J$22)</f>
        <v>0</v>
      </c>
      <c r="I25" s="86">
        <f t="shared" si="11"/>
        <v>0</v>
      </c>
      <c r="J25" s="86">
        <f t="shared" si="11"/>
        <v>0</v>
      </c>
    </row>
    <row r="27" spans="1:15" x14ac:dyDescent="0.25">
      <c r="D27" s="83"/>
      <c r="E27" s="83"/>
      <c r="F27" s="83"/>
    </row>
    <row r="28" spans="1:15" x14ac:dyDescent="0.25">
      <c r="A28" s="66"/>
      <c r="D28" s="83"/>
      <c r="E28" s="83"/>
      <c r="F28" s="83"/>
    </row>
    <row r="29" spans="1:15" x14ac:dyDescent="0.25">
      <c r="A29" s="66"/>
      <c r="C29" s="1"/>
    </row>
    <row r="30" spans="1:15" x14ac:dyDescent="0.25">
      <c r="A30" s="66"/>
      <c r="C30" s="1"/>
    </row>
    <row r="31" spans="1:15" x14ac:dyDescent="0.25">
      <c r="A31" s="66"/>
      <c r="C31" s="1"/>
    </row>
    <row r="32" spans="1:15" x14ac:dyDescent="0.25">
      <c r="A32" s="66"/>
      <c r="C32" s="1"/>
    </row>
    <row r="33" spans="1:3" x14ac:dyDescent="0.25">
      <c r="A33" s="66"/>
      <c r="C33" s="1"/>
    </row>
    <row r="34" spans="1:3" x14ac:dyDescent="0.25">
      <c r="A34" s="66"/>
      <c r="C34" s="1"/>
    </row>
    <row r="35" spans="1:3" x14ac:dyDescent="0.25">
      <c r="A35" s="66"/>
      <c r="C35" s="1"/>
    </row>
    <row r="36" spans="1:3" hidden="1" x14ac:dyDescent="0.25">
      <c r="A36" s="66"/>
      <c r="C36" s="1"/>
    </row>
    <row r="37" spans="1:3" hidden="1" x14ac:dyDescent="0.25">
      <c r="A37" s="66"/>
      <c r="C37" s="1"/>
    </row>
    <row r="38" spans="1:3" hidden="1" x14ac:dyDescent="0.25">
      <c r="A38" s="66">
        <v>159526</v>
      </c>
      <c r="C38" s="1"/>
    </row>
    <row r="39" spans="1:3" hidden="1" x14ac:dyDescent="0.25">
      <c r="A39" s="66">
        <v>159635</v>
      </c>
      <c r="C39" s="1"/>
    </row>
    <row r="40" spans="1:3" hidden="1" x14ac:dyDescent="0.25">
      <c r="A40" s="66">
        <v>159896</v>
      </c>
      <c r="C40" s="1"/>
    </row>
    <row r="41" spans="1:3" hidden="1" x14ac:dyDescent="0.25">
      <c r="A41" s="66">
        <v>159983</v>
      </c>
      <c r="C41" s="1"/>
    </row>
    <row r="42" spans="1:3" hidden="1" x14ac:dyDescent="0.25">
      <c r="C42" s="1"/>
    </row>
    <row r="43" spans="1:3" x14ac:dyDescent="0.25">
      <c r="C43" s="1"/>
    </row>
    <row r="44" spans="1:3" x14ac:dyDescent="0.25">
      <c r="C44" s="1"/>
    </row>
    <row r="45" spans="1:3" x14ac:dyDescent="0.25">
      <c r="C45" s="1"/>
    </row>
    <row r="46" spans="1:3" x14ac:dyDescent="0.25">
      <c r="C46" s="1"/>
    </row>
    <row r="47" spans="1:3" x14ac:dyDescent="0.25">
      <c r="C47" s="1"/>
    </row>
    <row r="48" spans="1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1:3" x14ac:dyDescent="0.25">
      <c r="C65" s="1"/>
    </row>
    <row r="66" spans="1:3" x14ac:dyDescent="0.25">
      <c r="C66" s="1"/>
    </row>
    <row r="67" spans="1:3" x14ac:dyDescent="0.25">
      <c r="C67" s="1"/>
    </row>
    <row r="68" spans="1:3" x14ac:dyDescent="0.25">
      <c r="C68" s="1"/>
    </row>
    <row r="69" spans="1:3" x14ac:dyDescent="0.25">
      <c r="C69" s="1"/>
    </row>
    <row r="70" spans="1:3" x14ac:dyDescent="0.25">
      <c r="C70" s="1"/>
    </row>
    <row r="71" spans="1:3" x14ac:dyDescent="0.25">
      <c r="C71" s="1"/>
    </row>
    <row r="72" spans="1:3" x14ac:dyDescent="0.25">
      <c r="C72" s="1"/>
    </row>
    <row r="73" spans="1:3" x14ac:dyDescent="0.25">
      <c r="C73" s="1"/>
    </row>
    <row r="74" spans="1:3" x14ac:dyDescent="0.25">
      <c r="C74" s="1"/>
    </row>
    <row r="75" spans="1:3" x14ac:dyDescent="0.25">
      <c r="C75" s="1"/>
    </row>
    <row r="76" spans="1:3" x14ac:dyDescent="0.25">
      <c r="C76" s="1"/>
    </row>
    <row r="77" spans="1:3" x14ac:dyDescent="0.25">
      <c r="C77" s="1"/>
    </row>
    <row r="78" spans="1:3" x14ac:dyDescent="0.25">
      <c r="A78" t="s">
        <v>48</v>
      </c>
      <c r="C78" s="1"/>
    </row>
    <row r="79" spans="1:3" x14ac:dyDescent="0.25">
      <c r="C79" s="1"/>
    </row>
    <row r="80" spans="1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</sheetData>
  <sheetProtection selectLockedCells="1"/>
  <sortState ref="A32:D48">
    <sortCondition ref="A32:A48"/>
  </sortState>
  <mergeCells count="11">
    <mergeCell ref="J10:J11"/>
    <mergeCell ref="D10:F11"/>
    <mergeCell ref="G10:I11"/>
    <mergeCell ref="L10:O11"/>
    <mergeCell ref="B1:I1"/>
    <mergeCell ref="B9:I9"/>
    <mergeCell ref="B23:I23"/>
    <mergeCell ref="B24:I24"/>
    <mergeCell ref="B8:I8"/>
    <mergeCell ref="B10:B12"/>
    <mergeCell ref="C4:F4"/>
  </mergeCells>
  <dataValidations xWindow="446" yWindow="293" count="2">
    <dataValidation type="list" allowBlank="1" showInputMessage="1" showErrorMessage="1" sqref="C7">
      <formula1>$A$25:$A$25</formula1>
    </dataValidation>
    <dataValidation type="list" allowBlank="1" showInputMessage="1" showErrorMessage="1" prompt="Select WINS agreement number from dropdown list." sqref="C6">
      <formula1>$A$37:$A$42</formula1>
    </dataValidation>
  </dataValidations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"/>
  <sheetViews>
    <sheetView workbookViewId="0">
      <selection activeCell="I23" sqref="I23"/>
    </sheetView>
  </sheetViews>
  <sheetFormatPr defaultRowHeight="15" x14ac:dyDescent="0.25"/>
  <cols>
    <col min="1" max="1" width="13.140625" customWidth="1"/>
    <col min="2" max="2" width="13.42578125" customWidth="1"/>
    <col min="3" max="6" width="8.7109375" customWidth="1"/>
    <col min="7" max="7" width="10.7109375" customWidth="1"/>
  </cols>
  <sheetData>
    <row r="3" spans="1:7" x14ac:dyDescent="0.25">
      <c r="A3" s="65" t="s">
        <v>43</v>
      </c>
    </row>
    <row r="4" spans="1:7" x14ac:dyDescent="0.25">
      <c r="A4" s="66">
        <v>159526</v>
      </c>
      <c r="B4" s="88">
        <v>662182</v>
      </c>
      <c r="C4" s="30"/>
      <c r="D4" s="30"/>
    </row>
    <row r="5" spans="1:7" x14ac:dyDescent="0.25">
      <c r="A5" s="66">
        <v>159635</v>
      </c>
      <c r="B5" s="88">
        <v>661823</v>
      </c>
      <c r="C5" s="30"/>
      <c r="D5" s="30"/>
    </row>
    <row r="6" spans="1:7" x14ac:dyDescent="0.25">
      <c r="A6" s="66">
        <v>159896</v>
      </c>
      <c r="B6" s="88">
        <v>664581</v>
      </c>
      <c r="C6" s="89"/>
      <c r="D6" s="89"/>
      <c r="E6" s="89"/>
    </row>
    <row r="7" spans="1:7" x14ac:dyDescent="0.25">
      <c r="A7" s="66">
        <v>159983</v>
      </c>
      <c r="B7" s="30">
        <v>664615</v>
      </c>
      <c r="C7" s="30">
        <v>664400</v>
      </c>
      <c r="D7" s="30">
        <v>661528</v>
      </c>
      <c r="E7" s="30">
        <v>664874</v>
      </c>
      <c r="F7" s="30">
        <v>664156</v>
      </c>
    </row>
    <row r="8" spans="1:7" x14ac:dyDescent="0.25">
      <c r="A8" s="66" t="s">
        <v>44</v>
      </c>
      <c r="B8" s="88"/>
      <c r="C8" s="88"/>
      <c r="D8" s="46"/>
    </row>
    <row r="9" spans="1:7" x14ac:dyDescent="0.25">
      <c r="B9" s="15"/>
      <c r="C9" s="42"/>
      <c r="D9" s="42"/>
    </row>
    <row r="10" spans="1:7" x14ac:dyDescent="0.25">
      <c r="B10" s="15"/>
      <c r="C10" s="15"/>
      <c r="D10" s="15"/>
      <c r="E10" s="15"/>
      <c r="F10" s="15"/>
    </row>
    <row r="11" spans="1:7" x14ac:dyDescent="0.25">
      <c r="B11" s="15"/>
      <c r="C11" s="15"/>
      <c r="D11" s="15"/>
      <c r="E11" s="15"/>
      <c r="F11" s="15"/>
    </row>
    <row r="12" spans="1:7" x14ac:dyDescent="0.25">
      <c r="B12" s="30"/>
      <c r="C12" s="30"/>
      <c r="D12" s="30"/>
      <c r="E12" s="30"/>
      <c r="F12" s="30"/>
    </row>
    <row r="14" spans="1:7" x14ac:dyDescent="0.25">
      <c r="G14" s="4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zoomScale="90" zoomScaleNormal="90" workbookViewId="0">
      <selection activeCell="L31" sqref="L31"/>
    </sheetView>
  </sheetViews>
  <sheetFormatPr defaultRowHeight="15" x14ac:dyDescent="0.25"/>
  <cols>
    <col min="1" max="1" width="11.85546875" style="4" customWidth="1"/>
    <col min="2" max="2" width="10.42578125" style="7" bestFit="1" customWidth="1"/>
    <col min="3" max="3" width="12.28515625" style="17" customWidth="1"/>
    <col min="4" max="4" width="29.5703125" style="4" bestFit="1" customWidth="1"/>
    <col min="5" max="5" width="32.85546875" style="7" customWidth="1"/>
    <col min="6" max="6" width="9.140625" style="4"/>
    <col min="7" max="10" width="9.140625" style="4" customWidth="1"/>
    <col min="11" max="11" width="11.85546875" style="9" customWidth="1"/>
    <col min="12" max="17" width="9.140625" style="4"/>
    <col min="18" max="21" width="9.140625" style="16"/>
    <col min="22" max="16384" width="9.140625" style="4"/>
  </cols>
  <sheetData>
    <row r="1" spans="1:21" s="16" customFormat="1" ht="15" customHeight="1" x14ac:dyDescent="0.25">
      <c r="B1" s="46">
        <v>1</v>
      </c>
      <c r="C1" s="46">
        <v>2</v>
      </c>
      <c r="D1" s="46">
        <v>3</v>
      </c>
      <c r="E1" s="46">
        <v>4</v>
      </c>
      <c r="F1" s="46">
        <v>5</v>
      </c>
      <c r="G1" s="46">
        <v>6</v>
      </c>
      <c r="H1" s="46">
        <v>7</v>
      </c>
      <c r="I1" s="46">
        <v>8</v>
      </c>
      <c r="J1" s="46">
        <v>9</v>
      </c>
      <c r="K1" s="46">
        <v>10</v>
      </c>
      <c r="L1" s="46">
        <v>11</v>
      </c>
      <c r="M1" s="46">
        <v>12</v>
      </c>
      <c r="N1" s="46">
        <v>13</v>
      </c>
      <c r="O1" s="46">
        <v>14</v>
      </c>
      <c r="P1" s="46">
        <v>15</v>
      </c>
      <c r="Q1" s="46">
        <v>16</v>
      </c>
      <c r="R1" s="46">
        <v>17</v>
      </c>
      <c r="S1" s="46">
        <v>18</v>
      </c>
      <c r="T1" s="46">
        <v>19</v>
      </c>
    </row>
    <row r="2" spans="1:21" s="26" customFormat="1" x14ac:dyDescent="0.25">
      <c r="A2" s="34"/>
      <c r="B2" s="34"/>
      <c r="C2" s="34"/>
      <c r="D2" s="35"/>
      <c r="E2" s="35"/>
      <c r="F2" s="35"/>
      <c r="G2" s="112" t="s">
        <v>19</v>
      </c>
      <c r="H2" s="112"/>
      <c r="I2" s="112"/>
      <c r="J2" s="112"/>
      <c r="K2" s="112"/>
      <c r="L2" s="35"/>
      <c r="M2" s="113" t="s">
        <v>39</v>
      </c>
      <c r="N2" s="113"/>
      <c r="O2" s="113"/>
      <c r="P2" s="113"/>
      <c r="Q2" s="113" t="s">
        <v>38</v>
      </c>
      <c r="R2" s="113"/>
      <c r="S2" s="113"/>
      <c r="T2" s="113"/>
    </row>
    <row r="3" spans="1:21" s="33" customFormat="1" x14ac:dyDescent="0.25">
      <c r="A3" s="36" t="s">
        <v>20</v>
      </c>
      <c r="B3" s="36" t="s">
        <v>21</v>
      </c>
      <c r="C3" s="36" t="s">
        <v>40</v>
      </c>
      <c r="D3" s="37" t="s">
        <v>14</v>
      </c>
      <c r="E3" s="37" t="s">
        <v>0</v>
      </c>
      <c r="F3" s="37" t="s">
        <v>22</v>
      </c>
      <c r="G3" s="38" t="s">
        <v>23</v>
      </c>
      <c r="H3" s="38" t="s">
        <v>24</v>
      </c>
      <c r="I3" s="38" t="s">
        <v>4</v>
      </c>
      <c r="J3" s="38" t="s">
        <v>25</v>
      </c>
      <c r="K3" s="38" t="s">
        <v>26</v>
      </c>
      <c r="L3" s="39" t="s">
        <v>27</v>
      </c>
      <c r="M3" s="38" t="s">
        <v>26</v>
      </c>
      <c r="N3" s="38" t="s">
        <v>23</v>
      </c>
      <c r="O3" s="38" t="s">
        <v>24</v>
      </c>
      <c r="P3" s="38" t="s">
        <v>4</v>
      </c>
      <c r="Q3" s="38" t="s">
        <v>26</v>
      </c>
      <c r="R3" s="38" t="s">
        <v>23</v>
      </c>
      <c r="S3" s="38" t="s">
        <v>24</v>
      </c>
      <c r="T3" s="38" t="s">
        <v>4</v>
      </c>
    </row>
    <row r="4" spans="1:21" x14ac:dyDescent="0.25">
      <c r="A4" s="31">
        <v>159526</v>
      </c>
      <c r="B4" s="31">
        <v>662182</v>
      </c>
      <c r="C4" s="19" t="s">
        <v>15</v>
      </c>
      <c r="D4" s="18" t="s">
        <v>30</v>
      </c>
      <c r="E4" s="18" t="s">
        <v>31</v>
      </c>
      <c r="F4" s="18" t="s">
        <v>10</v>
      </c>
      <c r="G4" s="18">
        <v>0.27929999999999999</v>
      </c>
      <c r="H4" s="18">
        <v>0.65720000000000001</v>
      </c>
      <c r="I4" s="18">
        <v>6.3500000000000001E-2</v>
      </c>
      <c r="J4" s="24">
        <v>0.64600000000000002</v>
      </c>
      <c r="K4" s="82">
        <f t="shared" ref="K4:K11" si="0">G4+H4+I4</f>
        <v>1</v>
      </c>
      <c r="L4" s="23" t="s">
        <v>12</v>
      </c>
      <c r="M4" s="84">
        <v>383</v>
      </c>
      <c r="N4" s="85">
        <v>126</v>
      </c>
      <c r="O4" s="85">
        <v>233</v>
      </c>
      <c r="P4" s="85">
        <v>24</v>
      </c>
      <c r="Q4" s="11">
        <f t="shared" ref="Q4:Q11" si="1">SUM(R4:T4)</f>
        <v>1</v>
      </c>
      <c r="R4" s="12">
        <f>ROUND(N4/M4,4)-0.0001</f>
        <v>0.32890000000000003</v>
      </c>
      <c r="S4" s="10">
        <f t="shared" ref="S4:S11" si="2">ROUND(O4/M4,4)</f>
        <v>0.60840000000000005</v>
      </c>
      <c r="T4" s="10">
        <f t="shared" ref="T4:T11" si="3">ROUND(P4/M4,4)</f>
        <v>6.2700000000000006E-2</v>
      </c>
      <c r="U4" s="81">
        <f t="shared" ref="U4:U12" si="4">SUM(R4:T4)</f>
        <v>1</v>
      </c>
    </row>
    <row r="5" spans="1:21" x14ac:dyDescent="0.25">
      <c r="A5" s="31">
        <v>159635</v>
      </c>
      <c r="B5" s="31">
        <v>661823</v>
      </c>
      <c r="C5" s="19" t="s">
        <v>9</v>
      </c>
      <c r="D5" s="18" t="s">
        <v>32</v>
      </c>
      <c r="E5" s="18" t="s">
        <v>13</v>
      </c>
      <c r="F5" s="18" t="s">
        <v>10</v>
      </c>
      <c r="G5" s="28">
        <v>0.2099</v>
      </c>
      <c r="H5" s="27">
        <v>0.74629999999999996</v>
      </c>
      <c r="I5" s="27">
        <v>4.3799999999999999E-2</v>
      </c>
      <c r="J5" s="27">
        <v>0.45329999999999998</v>
      </c>
      <c r="K5" s="82">
        <f t="shared" si="0"/>
        <v>0.99999999999999989</v>
      </c>
      <c r="L5" s="29" t="s">
        <v>29</v>
      </c>
      <c r="M5" s="5">
        <v>158</v>
      </c>
      <c r="N5" s="5">
        <v>32</v>
      </c>
      <c r="O5" s="5">
        <v>121</v>
      </c>
      <c r="P5" s="5">
        <v>5</v>
      </c>
      <c r="Q5" s="11">
        <f t="shared" si="1"/>
        <v>1</v>
      </c>
      <c r="R5" s="12">
        <f>ROUND(N5/M5,4)+0.0001</f>
        <v>0.2026</v>
      </c>
      <c r="S5" s="10">
        <f t="shared" si="2"/>
        <v>0.76580000000000004</v>
      </c>
      <c r="T5" s="10">
        <f t="shared" si="3"/>
        <v>3.1600000000000003E-2</v>
      </c>
      <c r="U5" s="81">
        <f t="shared" si="4"/>
        <v>1</v>
      </c>
    </row>
    <row r="6" spans="1:21" x14ac:dyDescent="0.25">
      <c r="A6" s="31">
        <v>159896</v>
      </c>
      <c r="B6" s="31">
        <v>664581</v>
      </c>
      <c r="C6" s="19" t="s">
        <v>8</v>
      </c>
      <c r="D6" s="18" t="s">
        <v>33</v>
      </c>
      <c r="E6" s="18" t="s">
        <v>11</v>
      </c>
      <c r="F6" s="18" t="s">
        <v>10</v>
      </c>
      <c r="G6" s="27">
        <v>0.26629999999999998</v>
      </c>
      <c r="H6" s="27">
        <v>0.5675</v>
      </c>
      <c r="I6" s="28">
        <v>0.16619999999999999</v>
      </c>
      <c r="J6" s="27">
        <v>0.42549999999999999</v>
      </c>
      <c r="K6" s="82">
        <f t="shared" si="0"/>
        <v>1</v>
      </c>
      <c r="L6" s="29" t="s">
        <v>28</v>
      </c>
      <c r="M6" s="6">
        <v>106</v>
      </c>
      <c r="N6" s="6">
        <v>33</v>
      </c>
      <c r="O6" s="6">
        <v>58</v>
      </c>
      <c r="P6" s="6">
        <v>15</v>
      </c>
      <c r="Q6" s="11">
        <f t="shared" si="1"/>
        <v>1</v>
      </c>
      <c r="R6" s="12">
        <f>ROUND(N6/M6,4)</f>
        <v>0.31130000000000002</v>
      </c>
      <c r="S6" s="10">
        <f t="shared" si="2"/>
        <v>0.54720000000000002</v>
      </c>
      <c r="T6" s="10">
        <f t="shared" si="3"/>
        <v>0.14149999999999999</v>
      </c>
      <c r="U6" s="81">
        <f t="shared" si="4"/>
        <v>1</v>
      </c>
    </row>
    <row r="7" spans="1:21" x14ac:dyDescent="0.25">
      <c r="A7" s="30">
        <v>159983</v>
      </c>
      <c r="B7" s="30">
        <v>664615</v>
      </c>
      <c r="C7" s="17" t="s">
        <v>7</v>
      </c>
      <c r="D7" s="16" t="s">
        <v>34</v>
      </c>
      <c r="E7" s="16" t="s">
        <v>16</v>
      </c>
      <c r="F7" s="16" t="s">
        <v>10</v>
      </c>
      <c r="G7" s="21">
        <v>8.9599999999999999E-2</v>
      </c>
      <c r="H7" s="21">
        <v>0.83620000000000005</v>
      </c>
      <c r="I7" s="21">
        <v>7.4200000000000002E-2</v>
      </c>
      <c r="J7" s="22">
        <v>0.79790000000000005</v>
      </c>
      <c r="K7" s="82">
        <f t="shared" si="0"/>
        <v>1</v>
      </c>
      <c r="L7" s="25" t="s">
        <v>29</v>
      </c>
      <c r="M7" s="2">
        <v>494</v>
      </c>
      <c r="N7" s="2">
        <v>40</v>
      </c>
      <c r="O7" s="2">
        <v>414</v>
      </c>
      <c r="P7" s="2">
        <v>40</v>
      </c>
      <c r="Q7" s="11">
        <f t="shared" si="1"/>
        <v>0.99999999999999989</v>
      </c>
      <c r="R7" s="12">
        <f>ROUND(N7/M7,4)-0.0001</f>
        <v>8.09E-2</v>
      </c>
      <c r="S7" s="10">
        <f t="shared" si="2"/>
        <v>0.83809999999999996</v>
      </c>
      <c r="T7" s="10">
        <f t="shared" si="3"/>
        <v>8.1000000000000003E-2</v>
      </c>
      <c r="U7" s="81">
        <f t="shared" si="4"/>
        <v>0.99999999999999989</v>
      </c>
    </row>
    <row r="8" spans="1:21" x14ac:dyDescent="0.25">
      <c r="A8" s="30">
        <v>159983</v>
      </c>
      <c r="B8" s="30">
        <v>664400</v>
      </c>
      <c r="C8" s="17" t="s">
        <v>7</v>
      </c>
      <c r="D8" s="16" t="s">
        <v>34</v>
      </c>
      <c r="E8" s="16" t="s">
        <v>35</v>
      </c>
      <c r="F8" s="16" t="s">
        <v>10</v>
      </c>
      <c r="G8" s="21">
        <v>0.12180000000000001</v>
      </c>
      <c r="H8" s="21">
        <v>0.83450000000000002</v>
      </c>
      <c r="I8" s="21">
        <v>4.3700000000000003E-2</v>
      </c>
      <c r="J8" s="22">
        <v>0.66679999999999995</v>
      </c>
      <c r="K8" s="82">
        <f t="shared" si="0"/>
        <v>1</v>
      </c>
      <c r="L8" s="25" t="s">
        <v>29</v>
      </c>
      <c r="M8" s="5">
        <v>301</v>
      </c>
      <c r="N8" s="5">
        <v>43</v>
      </c>
      <c r="O8" s="5">
        <v>240</v>
      </c>
      <c r="P8" s="5">
        <v>18</v>
      </c>
      <c r="Q8" s="11">
        <f t="shared" si="1"/>
        <v>1</v>
      </c>
      <c r="R8" s="12">
        <f>ROUND(N8/M8,4)</f>
        <v>0.1429</v>
      </c>
      <c r="S8" s="10">
        <f t="shared" si="2"/>
        <v>0.79730000000000001</v>
      </c>
      <c r="T8" s="10">
        <f t="shared" si="3"/>
        <v>5.9799999999999999E-2</v>
      </c>
      <c r="U8" s="81">
        <f t="shared" si="4"/>
        <v>1</v>
      </c>
    </row>
    <row r="9" spans="1:21" x14ac:dyDescent="0.25">
      <c r="A9" s="30">
        <v>159983</v>
      </c>
      <c r="B9" s="30">
        <v>661528</v>
      </c>
      <c r="C9" s="17" t="s">
        <v>7</v>
      </c>
      <c r="D9" s="46" t="s">
        <v>34</v>
      </c>
      <c r="E9" s="46" t="s">
        <v>17</v>
      </c>
      <c r="F9" s="46" t="s">
        <v>10</v>
      </c>
      <c r="G9" s="21">
        <v>0.121</v>
      </c>
      <c r="H9" s="21">
        <v>0.83450000000000002</v>
      </c>
      <c r="I9" s="21">
        <v>4.4499999999999998E-2</v>
      </c>
      <c r="J9" s="22">
        <v>0.91269999999999996</v>
      </c>
      <c r="K9" s="82">
        <f t="shared" si="0"/>
        <v>1</v>
      </c>
      <c r="L9" s="25" t="s">
        <v>29</v>
      </c>
      <c r="M9" s="5">
        <v>439</v>
      </c>
      <c r="N9" s="5">
        <v>61</v>
      </c>
      <c r="O9" s="5">
        <v>355</v>
      </c>
      <c r="P9" s="5">
        <v>23</v>
      </c>
      <c r="Q9" s="11">
        <f t="shared" si="1"/>
        <v>1</v>
      </c>
      <c r="R9" s="12">
        <f>ROUND(N9/M9,4)-0.0001</f>
        <v>0.13890000000000002</v>
      </c>
      <c r="S9" s="10">
        <f t="shared" si="2"/>
        <v>0.80869999999999997</v>
      </c>
      <c r="T9" s="10">
        <f t="shared" si="3"/>
        <v>5.2400000000000002E-2</v>
      </c>
      <c r="U9" s="81">
        <f t="shared" si="4"/>
        <v>1</v>
      </c>
    </row>
    <row r="10" spans="1:21" x14ac:dyDescent="0.25">
      <c r="A10" s="30">
        <v>159983</v>
      </c>
      <c r="B10" s="30">
        <v>664874</v>
      </c>
      <c r="C10" s="17" t="s">
        <v>7</v>
      </c>
      <c r="D10" s="46" t="s">
        <v>34</v>
      </c>
      <c r="E10" s="46" t="s">
        <v>36</v>
      </c>
      <c r="F10" s="46" t="s">
        <v>10</v>
      </c>
      <c r="G10" s="21">
        <v>0.1101</v>
      </c>
      <c r="H10" s="21">
        <v>0.81140000000000001</v>
      </c>
      <c r="I10" s="21">
        <v>7.85E-2</v>
      </c>
      <c r="J10" s="22">
        <v>0</v>
      </c>
      <c r="K10" s="82">
        <f t="shared" si="0"/>
        <v>1</v>
      </c>
      <c r="L10" s="25" t="s">
        <v>29</v>
      </c>
      <c r="M10" s="5">
        <v>509</v>
      </c>
      <c r="N10" s="5">
        <v>72</v>
      </c>
      <c r="O10" s="5">
        <v>399</v>
      </c>
      <c r="P10" s="5">
        <v>38</v>
      </c>
      <c r="Q10" s="11">
        <f t="shared" si="1"/>
        <v>1</v>
      </c>
      <c r="R10" s="12">
        <f>ROUND(N10/M10,4)-0.0001</f>
        <v>0.1414</v>
      </c>
      <c r="S10" s="10">
        <f t="shared" si="2"/>
        <v>0.78390000000000004</v>
      </c>
      <c r="T10" s="10">
        <f t="shared" si="3"/>
        <v>7.4700000000000003E-2</v>
      </c>
      <c r="U10" s="81">
        <f t="shared" si="4"/>
        <v>1</v>
      </c>
    </row>
    <row r="11" spans="1:21" x14ac:dyDescent="0.25">
      <c r="A11" s="30">
        <v>159983</v>
      </c>
      <c r="B11" s="30">
        <v>664156</v>
      </c>
      <c r="C11" s="17" t="s">
        <v>7</v>
      </c>
      <c r="D11" s="46" t="s">
        <v>34</v>
      </c>
      <c r="E11" s="46" t="s">
        <v>18</v>
      </c>
      <c r="F11" s="46" t="s">
        <v>10</v>
      </c>
      <c r="G11" s="21">
        <v>8.3699999999999997E-2</v>
      </c>
      <c r="H11" s="21">
        <v>0.8337</v>
      </c>
      <c r="I11" s="21">
        <v>8.2600000000000007E-2</v>
      </c>
      <c r="J11" s="22">
        <v>0</v>
      </c>
      <c r="K11" s="82">
        <f t="shared" si="0"/>
        <v>1</v>
      </c>
      <c r="L11" s="25" t="s">
        <v>29</v>
      </c>
      <c r="M11" s="5">
        <v>468</v>
      </c>
      <c r="N11" s="5">
        <v>65</v>
      </c>
      <c r="O11" s="5">
        <v>370</v>
      </c>
      <c r="P11" s="5">
        <v>33</v>
      </c>
      <c r="Q11" s="11">
        <f t="shared" si="1"/>
        <v>1</v>
      </c>
      <c r="R11" s="12">
        <f>ROUND(N11/M11,4)</f>
        <v>0.1389</v>
      </c>
      <c r="S11" s="10">
        <f t="shared" si="2"/>
        <v>0.79059999999999997</v>
      </c>
      <c r="T11" s="10">
        <f t="shared" si="3"/>
        <v>7.0499999999999993E-2</v>
      </c>
      <c r="U11" s="81">
        <f t="shared" si="4"/>
        <v>1</v>
      </c>
    </row>
    <row r="12" spans="1:21" x14ac:dyDescent="0.25">
      <c r="A12" s="19" t="s">
        <v>47</v>
      </c>
      <c r="B12" s="31" t="s">
        <v>47</v>
      </c>
      <c r="C12" s="19" t="s">
        <v>47</v>
      </c>
      <c r="D12" s="18"/>
      <c r="E12" s="18"/>
      <c r="F12" s="18"/>
      <c r="G12" s="28"/>
      <c r="H12" s="27"/>
      <c r="I12" s="27"/>
      <c r="J12" s="27"/>
      <c r="K12" s="20"/>
      <c r="L12" s="21"/>
      <c r="M12" s="3"/>
      <c r="N12" s="3"/>
      <c r="O12" s="3"/>
      <c r="P12" s="3"/>
      <c r="Q12" s="11"/>
      <c r="R12" s="12"/>
      <c r="S12" s="10"/>
      <c r="T12" s="10"/>
      <c r="U12" s="81">
        <f t="shared" si="4"/>
        <v>0</v>
      </c>
    </row>
    <row r="13" spans="1:21" x14ac:dyDescent="0.25">
      <c r="A13" s="16"/>
      <c r="B13" s="32"/>
      <c r="C13" s="16"/>
      <c r="D13" s="16"/>
      <c r="E13" s="16"/>
      <c r="F13" s="16"/>
      <c r="G13" s="16"/>
      <c r="H13" s="16"/>
      <c r="I13" s="16"/>
      <c r="J13" s="16"/>
      <c r="K13" s="22"/>
      <c r="L13" s="21"/>
    </row>
    <row r="14" spans="1:2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22"/>
      <c r="L14" s="21"/>
    </row>
    <row r="15" spans="1:2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1"/>
    </row>
    <row r="16" spans="1:2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1"/>
    </row>
    <row r="17" spans="1:12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5"/>
    </row>
    <row r="19" spans="1:12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5"/>
    </row>
    <row r="20" spans="1:12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5"/>
    </row>
    <row r="21" spans="1:12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5"/>
    </row>
    <row r="22" spans="1:12" x14ac:dyDescent="0.25">
      <c r="A22" s="23"/>
      <c r="B22" s="40"/>
      <c r="C22" s="40"/>
      <c r="D22" s="23"/>
      <c r="E22" s="40"/>
      <c r="F22" s="23"/>
      <c r="G22" s="25"/>
      <c r="H22" s="25"/>
      <c r="I22" s="25"/>
      <c r="J22" s="25"/>
      <c r="K22" s="41"/>
      <c r="L22" s="25"/>
    </row>
    <row r="23" spans="1:12" x14ac:dyDescent="0.25">
      <c r="A23" s="23"/>
      <c r="B23" s="40"/>
      <c r="C23" s="40"/>
      <c r="D23" s="23"/>
      <c r="E23" s="40"/>
      <c r="F23" s="23"/>
      <c r="G23" s="25"/>
      <c r="H23" s="25"/>
      <c r="I23" s="25"/>
      <c r="J23" s="23"/>
      <c r="K23" s="41"/>
      <c r="L23" s="25"/>
    </row>
    <row r="24" spans="1:12" x14ac:dyDescent="0.25">
      <c r="A24" s="23"/>
      <c r="B24" s="40"/>
      <c r="C24" s="40"/>
      <c r="D24" s="23"/>
      <c r="E24" s="40"/>
      <c r="F24" s="23"/>
      <c r="G24" s="25"/>
      <c r="H24" s="25"/>
      <c r="I24" s="25"/>
      <c r="J24" s="25"/>
      <c r="K24" s="41"/>
      <c r="L24" s="25"/>
    </row>
    <row r="25" spans="1:12" x14ac:dyDescent="0.25">
      <c r="A25" s="23"/>
      <c r="B25" s="40"/>
      <c r="C25" s="40"/>
      <c r="D25" s="23"/>
      <c r="E25" s="40"/>
      <c r="F25" s="23"/>
      <c r="G25" s="25"/>
      <c r="H25" s="25"/>
      <c r="I25" s="25"/>
      <c r="J25" s="23"/>
      <c r="K25" s="41"/>
      <c r="L25" s="25"/>
    </row>
    <row r="26" spans="1:12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5"/>
    </row>
    <row r="27" spans="1:12" x14ac:dyDescent="0.25">
      <c r="A27" s="23"/>
      <c r="B27" s="40"/>
      <c r="C27" s="40"/>
      <c r="D27" s="23"/>
      <c r="E27" s="40"/>
      <c r="F27" s="23"/>
      <c r="G27" s="25"/>
      <c r="H27" s="25"/>
      <c r="I27" s="25"/>
      <c r="J27" s="25"/>
      <c r="K27" s="41"/>
      <c r="L27" s="23"/>
    </row>
    <row r="28" spans="1:12" x14ac:dyDescent="0.25">
      <c r="A28" s="23"/>
      <c r="B28" s="40"/>
      <c r="C28" s="40"/>
      <c r="D28" s="23"/>
      <c r="E28" s="40"/>
      <c r="F28" s="23"/>
      <c r="G28" s="25"/>
      <c r="H28" s="25"/>
      <c r="I28" s="25"/>
      <c r="J28" s="23"/>
      <c r="K28" s="41"/>
      <c r="L28" s="25"/>
    </row>
    <row r="29" spans="1:12" x14ac:dyDescent="0.25">
      <c r="A29" s="23"/>
      <c r="B29" s="40"/>
      <c r="C29" s="40"/>
      <c r="D29" s="23"/>
      <c r="E29" s="40"/>
      <c r="F29" s="23"/>
      <c r="G29" s="25"/>
      <c r="H29" s="25"/>
      <c r="I29" s="25"/>
      <c r="J29" s="25"/>
      <c r="K29" s="41"/>
      <c r="L29" s="25"/>
    </row>
    <row r="30" spans="1:12" x14ac:dyDescent="0.25">
      <c r="A30" s="23"/>
      <c r="B30" s="40"/>
      <c r="C30" s="40"/>
      <c r="D30" s="23"/>
      <c r="E30" s="40"/>
      <c r="F30" s="23"/>
      <c r="G30" s="25"/>
      <c r="H30" s="25"/>
      <c r="I30" s="25"/>
      <c r="J30" s="23"/>
      <c r="K30" s="41"/>
      <c r="L30" s="23"/>
    </row>
    <row r="31" spans="1:12" x14ac:dyDescent="0.25">
      <c r="A31" s="23"/>
      <c r="B31" s="40"/>
      <c r="C31" s="40"/>
      <c r="D31" s="23"/>
      <c r="E31" s="40"/>
      <c r="F31" s="23"/>
      <c r="G31" s="25"/>
      <c r="H31" s="25"/>
      <c r="I31" s="25"/>
      <c r="J31" s="23"/>
      <c r="K31" s="41"/>
      <c r="L31" s="25"/>
    </row>
    <row r="32" spans="1:12" x14ac:dyDescent="0.25">
      <c r="A32" s="23"/>
      <c r="B32" s="40"/>
      <c r="C32" s="40"/>
      <c r="D32" s="23"/>
      <c r="E32" s="40"/>
      <c r="F32" s="23"/>
      <c r="G32" s="25"/>
      <c r="H32" s="25"/>
      <c r="I32" s="25"/>
      <c r="J32" s="23"/>
      <c r="K32" s="41"/>
      <c r="L32" s="25"/>
    </row>
    <row r="33" spans="1:12" x14ac:dyDescent="0.25">
      <c r="A33" s="23"/>
      <c r="B33" s="40"/>
      <c r="C33" s="40"/>
      <c r="D33" s="23"/>
      <c r="E33" s="40"/>
      <c r="F33" s="23"/>
      <c r="G33" s="25"/>
      <c r="H33" s="25"/>
      <c r="I33" s="25"/>
      <c r="J33" s="23"/>
      <c r="K33" s="41"/>
      <c r="L33" s="25"/>
    </row>
    <row r="34" spans="1:12" x14ac:dyDescent="0.25">
      <c r="A34" s="23"/>
      <c r="B34" s="40"/>
      <c r="C34" s="40"/>
      <c r="D34" s="23"/>
      <c r="E34" s="40"/>
      <c r="F34" s="23"/>
      <c r="G34" s="25"/>
      <c r="H34" s="25"/>
      <c r="I34" s="25"/>
      <c r="J34" s="23"/>
      <c r="K34" s="41"/>
      <c r="L34" s="25"/>
    </row>
    <row r="35" spans="1:12" x14ac:dyDescent="0.25">
      <c r="A35" s="23"/>
      <c r="B35" s="40"/>
      <c r="C35" s="40"/>
      <c r="D35" s="23"/>
      <c r="E35" s="40"/>
      <c r="F35" s="23"/>
      <c r="G35" s="23"/>
      <c r="H35" s="23"/>
      <c r="I35" s="23"/>
      <c r="J35" s="23"/>
      <c r="K35" s="23"/>
      <c r="L35" s="25"/>
    </row>
    <row r="36" spans="1:12" x14ac:dyDescent="0.25">
      <c r="A36" s="23"/>
      <c r="B36" s="40"/>
      <c r="C36" s="40"/>
      <c r="D36" s="23"/>
      <c r="E36" s="40"/>
      <c r="F36" s="23"/>
      <c r="G36" s="23"/>
      <c r="H36" s="23"/>
      <c r="I36" s="23"/>
      <c r="J36" s="23"/>
      <c r="K36" s="23"/>
      <c r="L36" s="25"/>
    </row>
    <row r="37" spans="1:12" x14ac:dyDescent="0.25">
      <c r="A37" s="23"/>
      <c r="B37" s="40"/>
      <c r="C37" s="40"/>
      <c r="D37" s="23"/>
      <c r="E37" s="40"/>
      <c r="F37" s="23"/>
      <c r="G37" s="23"/>
      <c r="H37" s="23"/>
      <c r="I37" s="23"/>
      <c r="J37" s="23"/>
      <c r="K37" s="41"/>
      <c r="L37" s="23"/>
    </row>
    <row r="38" spans="1:12" x14ac:dyDescent="0.25">
      <c r="A38" s="23"/>
      <c r="B38" s="40"/>
      <c r="C38" s="40"/>
      <c r="D38" s="23"/>
      <c r="E38" s="40"/>
      <c r="F38" s="23"/>
      <c r="G38" s="23"/>
      <c r="H38" s="23"/>
      <c r="I38" s="23"/>
      <c r="J38" s="23"/>
      <c r="K38" s="41"/>
      <c r="L38" s="25"/>
    </row>
    <row r="39" spans="1:12" x14ac:dyDescent="0.25">
      <c r="A39" s="23"/>
      <c r="B39" s="40"/>
      <c r="C39" s="40"/>
      <c r="D39" s="23"/>
      <c r="E39" s="40"/>
      <c r="F39" s="23"/>
      <c r="G39" s="23"/>
      <c r="H39" s="23"/>
      <c r="I39" s="23"/>
      <c r="J39" s="23"/>
      <c r="K39" s="41"/>
      <c r="L39" s="25"/>
    </row>
    <row r="40" spans="1:12" x14ac:dyDescent="0.25">
      <c r="A40" s="23"/>
      <c r="B40" s="40"/>
      <c r="C40" s="40"/>
      <c r="D40" s="23"/>
      <c r="E40" s="40"/>
      <c r="F40" s="23"/>
      <c r="G40" s="23"/>
      <c r="H40" s="23"/>
      <c r="I40" s="23"/>
      <c r="J40" s="23"/>
      <c r="K40" s="41"/>
      <c r="L40" s="23"/>
    </row>
    <row r="41" spans="1:12" x14ac:dyDescent="0.25">
      <c r="A41" s="23"/>
      <c r="B41" s="40"/>
      <c r="C41" s="40"/>
      <c r="D41" s="23"/>
      <c r="E41" s="40"/>
      <c r="F41" s="23"/>
      <c r="G41" s="23"/>
      <c r="H41" s="23"/>
      <c r="I41" s="23"/>
      <c r="J41" s="23"/>
      <c r="K41" s="41"/>
      <c r="L41" s="25"/>
    </row>
    <row r="42" spans="1:12" x14ac:dyDescent="0.25">
      <c r="A42" s="23"/>
      <c r="B42" s="40"/>
      <c r="C42" s="40"/>
      <c r="D42" s="23"/>
      <c r="E42" s="40"/>
      <c r="F42" s="23"/>
      <c r="G42" s="23"/>
      <c r="H42" s="23"/>
      <c r="I42" s="23"/>
      <c r="J42" s="23"/>
      <c r="K42" s="41"/>
      <c r="L42" s="25"/>
    </row>
    <row r="43" spans="1:12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5"/>
    </row>
    <row r="44" spans="1:12" x14ac:dyDescent="0.25">
      <c r="A44" s="23"/>
      <c r="B44" s="40"/>
      <c r="C44" s="40"/>
      <c r="D44" s="23"/>
      <c r="E44" s="40"/>
      <c r="F44" s="23"/>
      <c r="G44" s="23"/>
      <c r="H44" s="23"/>
      <c r="I44" s="23"/>
      <c r="J44" s="23"/>
      <c r="K44" s="41"/>
      <c r="L44" s="23"/>
    </row>
    <row r="45" spans="1:12" x14ac:dyDescent="0.25">
      <c r="A45" s="23"/>
      <c r="B45" s="40"/>
      <c r="C45" s="40"/>
      <c r="D45" s="23"/>
      <c r="E45" s="40"/>
      <c r="F45" s="23"/>
      <c r="G45" s="23"/>
      <c r="H45" s="23"/>
      <c r="I45" s="23"/>
      <c r="J45" s="23"/>
      <c r="K45" s="41"/>
      <c r="L45" s="23"/>
    </row>
    <row r="46" spans="1:12" x14ac:dyDescent="0.25">
      <c r="A46" s="23"/>
      <c r="B46" s="40"/>
      <c r="C46" s="40"/>
      <c r="D46" s="23"/>
      <c r="E46" s="40"/>
      <c r="F46" s="23"/>
      <c r="G46" s="23"/>
      <c r="H46" s="23"/>
      <c r="I46" s="23"/>
      <c r="J46" s="23"/>
      <c r="K46" s="41"/>
      <c r="L46" s="25"/>
    </row>
    <row r="47" spans="1:12" x14ac:dyDescent="0.25">
      <c r="A47" s="23"/>
      <c r="B47" s="40"/>
      <c r="C47" s="40"/>
      <c r="D47" s="23"/>
      <c r="E47" s="40"/>
      <c r="F47" s="23"/>
      <c r="G47" s="23"/>
      <c r="H47" s="23"/>
      <c r="I47" s="23"/>
      <c r="J47" s="23"/>
      <c r="K47" s="41"/>
      <c r="L47" s="23"/>
    </row>
    <row r="48" spans="1:12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5"/>
    </row>
    <row r="49" spans="1:12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5"/>
    </row>
    <row r="51" spans="1:12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5"/>
    </row>
    <row r="52" spans="1:12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5"/>
    </row>
    <row r="54" spans="1:12" x14ac:dyDescent="0.25">
      <c r="A54" s="23"/>
      <c r="B54" s="40"/>
      <c r="C54" s="40"/>
      <c r="D54" s="23"/>
      <c r="E54" s="40"/>
      <c r="F54" s="23"/>
      <c r="G54" s="23"/>
      <c r="H54" s="23"/>
      <c r="I54" s="23"/>
      <c r="J54" s="23"/>
      <c r="K54" s="41"/>
      <c r="L54" s="23"/>
    </row>
    <row r="55" spans="1:12" x14ac:dyDescent="0.25">
      <c r="A55" s="13"/>
      <c r="B55" s="14"/>
      <c r="D55" s="13"/>
      <c r="E55" s="14"/>
      <c r="F55" s="13"/>
      <c r="G55" s="13"/>
      <c r="H55" s="13"/>
      <c r="I55" s="13"/>
      <c r="J55" s="13"/>
      <c r="K55" s="15"/>
      <c r="L55" s="16"/>
    </row>
    <row r="56" spans="1:12" x14ac:dyDescent="0.25">
      <c r="A56" s="13"/>
      <c r="B56" s="14"/>
      <c r="D56" s="13"/>
      <c r="E56" s="14"/>
      <c r="F56" s="13"/>
      <c r="G56" s="13"/>
      <c r="H56" s="13"/>
      <c r="I56" s="13"/>
      <c r="J56" s="13"/>
      <c r="K56" s="15"/>
      <c r="L56" s="16"/>
    </row>
    <row r="57" spans="1:12" x14ac:dyDescent="0.25">
      <c r="A57" s="13"/>
      <c r="B57" s="14"/>
      <c r="D57" s="13"/>
      <c r="E57" s="14"/>
      <c r="F57" s="13"/>
      <c r="G57" s="13"/>
      <c r="H57" s="13"/>
      <c r="I57" s="13"/>
      <c r="J57" s="13"/>
      <c r="K57" s="15"/>
      <c r="L57" s="16"/>
    </row>
    <row r="58" spans="1:12" x14ac:dyDescent="0.25">
      <c r="A58" s="13"/>
      <c r="B58" s="13"/>
      <c r="C58" s="16"/>
      <c r="D58" s="13"/>
      <c r="E58" s="13"/>
      <c r="F58" s="13"/>
      <c r="G58" s="13"/>
      <c r="H58" s="13"/>
      <c r="I58" s="13"/>
      <c r="J58" s="13"/>
      <c r="K58" s="13"/>
      <c r="L58" s="16"/>
    </row>
    <row r="59" spans="1:12" x14ac:dyDescent="0.25">
      <c r="A59" s="13"/>
      <c r="B59" s="13"/>
      <c r="C59" s="16"/>
      <c r="D59" s="13"/>
      <c r="E59" s="13"/>
      <c r="F59" s="13"/>
      <c r="G59" s="13"/>
      <c r="H59" s="13"/>
      <c r="I59" s="13"/>
      <c r="J59" s="13"/>
      <c r="K59" s="13"/>
      <c r="L59" s="16"/>
    </row>
    <row r="60" spans="1:12" x14ac:dyDescent="0.25">
      <c r="A60" s="13"/>
      <c r="B60" s="13"/>
      <c r="C60" s="16"/>
      <c r="D60" s="13"/>
      <c r="E60" s="13"/>
      <c r="F60" s="13"/>
      <c r="G60" s="13"/>
      <c r="H60" s="13"/>
      <c r="I60" s="13"/>
      <c r="J60" s="13"/>
      <c r="K60" s="13"/>
      <c r="L60" s="16"/>
    </row>
    <row r="61" spans="1:12" x14ac:dyDescent="0.25">
      <c r="A61" s="13"/>
      <c r="B61" s="13"/>
      <c r="C61" s="16"/>
      <c r="D61" s="13"/>
      <c r="E61" s="13"/>
      <c r="F61" s="13"/>
      <c r="G61" s="13"/>
      <c r="H61" s="13"/>
      <c r="I61" s="13"/>
      <c r="J61" s="13"/>
      <c r="K61" s="13"/>
      <c r="L61" s="16"/>
    </row>
    <row r="62" spans="1:12" x14ac:dyDescent="0.25">
      <c r="A62" s="13"/>
      <c r="B62" s="13"/>
      <c r="C62" s="16"/>
      <c r="D62" s="13"/>
      <c r="E62" s="13"/>
      <c r="F62" s="13"/>
      <c r="G62" s="13"/>
      <c r="H62" s="13"/>
      <c r="I62" s="13"/>
      <c r="J62" s="13"/>
      <c r="K62" s="13"/>
      <c r="L62" s="16"/>
    </row>
    <row r="63" spans="1:12" x14ac:dyDescent="0.25">
      <c r="A63" s="13"/>
      <c r="B63" s="13"/>
      <c r="C63" s="16"/>
      <c r="D63" s="13"/>
      <c r="E63" s="13"/>
      <c r="F63" s="13"/>
      <c r="G63" s="13"/>
      <c r="H63" s="13"/>
      <c r="I63" s="13"/>
      <c r="J63" s="13"/>
      <c r="K63" s="13"/>
      <c r="L63" s="16"/>
    </row>
    <row r="64" spans="1:12" x14ac:dyDescent="0.25">
      <c r="A64" s="13"/>
      <c r="B64" s="14"/>
      <c r="D64" s="13"/>
      <c r="E64" s="14"/>
      <c r="F64" s="13"/>
      <c r="G64" s="13"/>
      <c r="H64" s="13"/>
      <c r="I64" s="13"/>
      <c r="J64" s="13"/>
      <c r="K64" s="15"/>
      <c r="L64" s="13"/>
    </row>
    <row r="65" spans="1:12" x14ac:dyDescent="0.25">
      <c r="A65" s="13"/>
      <c r="B65" s="14"/>
      <c r="D65" s="13"/>
      <c r="E65" s="14"/>
      <c r="F65" s="13"/>
      <c r="G65" s="13"/>
      <c r="H65" s="13"/>
      <c r="I65" s="13"/>
      <c r="J65" s="13"/>
      <c r="K65" s="15"/>
      <c r="L65" s="16"/>
    </row>
    <row r="68" spans="1:12" x14ac:dyDescent="0.25">
      <c r="B68" s="4"/>
      <c r="C68" s="16"/>
      <c r="E68" s="4"/>
      <c r="K68" s="4"/>
      <c r="L68" s="8"/>
    </row>
    <row r="77" spans="1:12" x14ac:dyDescent="0.25">
      <c r="B77" s="4"/>
      <c r="C77" s="16"/>
      <c r="E77" s="4"/>
      <c r="K77" s="4"/>
    </row>
    <row r="78" spans="1:12" x14ac:dyDescent="0.25">
      <c r="B78" s="4"/>
      <c r="C78" s="16"/>
      <c r="E78" s="4"/>
      <c r="K78" s="4"/>
    </row>
    <row r="79" spans="1:12" x14ac:dyDescent="0.25">
      <c r="B79" s="4"/>
      <c r="C79" s="16"/>
      <c r="E79" s="4"/>
      <c r="K79" s="4"/>
    </row>
    <row r="80" spans="1:12" x14ac:dyDescent="0.25">
      <c r="B80" s="4"/>
      <c r="C80" s="16"/>
      <c r="E80" s="4"/>
      <c r="K80" s="4"/>
    </row>
    <row r="81" spans="2:11" x14ac:dyDescent="0.25">
      <c r="B81" s="4"/>
      <c r="C81" s="16"/>
      <c r="E81" s="4"/>
      <c r="K81" s="4"/>
    </row>
    <row r="82" spans="2:11" x14ac:dyDescent="0.25">
      <c r="B82" s="4"/>
      <c r="C82" s="16"/>
      <c r="E82" s="4"/>
      <c r="K82" s="4"/>
    </row>
    <row r="83" spans="2:11" x14ac:dyDescent="0.25">
      <c r="B83" s="4"/>
      <c r="C83" s="16"/>
      <c r="E83" s="4"/>
      <c r="K83" s="4"/>
    </row>
    <row r="84" spans="2:11" x14ac:dyDescent="0.25">
      <c r="B84" s="4"/>
      <c r="C84" s="16"/>
      <c r="E84" s="4"/>
      <c r="K84" s="4"/>
    </row>
    <row r="85" spans="2:11" x14ac:dyDescent="0.25">
      <c r="B85" s="4"/>
      <c r="C85" s="16"/>
      <c r="E85" s="4"/>
      <c r="K85" s="4"/>
    </row>
    <row r="87" spans="2:11" x14ac:dyDescent="0.25">
      <c r="B87" s="4"/>
      <c r="C87" s="16"/>
      <c r="E87" s="4"/>
      <c r="K87" s="4"/>
    </row>
  </sheetData>
  <autoFilter ref="A3:T12">
    <sortState ref="A4:T35">
      <sortCondition ref="D3:D35"/>
    </sortState>
  </autoFilter>
  <mergeCells count="3">
    <mergeCell ref="G2:K2"/>
    <mergeCell ref="M2:P2"/>
    <mergeCell ref="Q2:T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DCEE02-4C19-408B-BC09-EE5ECA42DAF1}"/>
</file>

<file path=customXml/itemProps2.xml><?xml version="1.0" encoding="utf-8"?>
<ds:datastoreItem xmlns:ds="http://schemas.openxmlformats.org/officeDocument/2006/customXml" ds:itemID="{4B825898-BE66-420F-94D4-CB0DDC18FE31}"/>
</file>

<file path=customXml/itemProps3.xml><?xml version="1.0" encoding="utf-8"?>
<ds:datastoreItem xmlns:ds="http://schemas.openxmlformats.org/officeDocument/2006/customXml" ds:itemID="{A911CC49-49B5-48CB-A475-0ED9A899FD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Prov II Calculator</vt:lpstr>
      <vt:lpstr>Site #s</vt:lpstr>
      <vt:lpstr>Prov II</vt:lpstr>
      <vt:lpstr>'Prov II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View Sponsor and Site Totals</dc:title>
  <dc:creator>Donna Parsons</dc:creator>
  <cp:lastModifiedBy>Hydie Kidd</cp:lastModifiedBy>
  <cp:lastPrinted>2014-10-24T17:42:00Z</cp:lastPrinted>
  <dcterms:created xsi:type="dcterms:W3CDTF">2010-02-24T19:02:21Z</dcterms:created>
  <dcterms:modified xsi:type="dcterms:W3CDTF">2018-10-25T18:44:36Z</dcterms:modified>
</cp:coreProperties>
</file>